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175" yWindow="0" windowWidth="7125" windowHeight="8490" tabRatio="930" activeTab="0"/>
  </bookViews>
  <sheets>
    <sheet name="COVER SHEET" sheetId="1" r:id="rId1"/>
    <sheet name="CONTENTS" sheetId="2" r:id="rId2"/>
    <sheet name="Details Applicant" sheetId="3" state="hidden" r:id="rId3"/>
    <sheet name="Page 1" sheetId="4" state="hidden" r:id="rId4"/>
    <sheet name="Page 2" sheetId="5" state="hidden" r:id="rId5"/>
    <sheet name="Sheet 1" sheetId="6" state="hidden" r:id="rId6"/>
    <sheet name="Sheet 2" sheetId="7" state="hidden" r:id="rId7"/>
    <sheet name="Sheet 3" sheetId="8" state="hidden" r:id="rId8"/>
    <sheet name="Sheet 4" sheetId="9" state="hidden" r:id="rId9"/>
    <sheet name="Sheet 5" sheetId="10" state="hidden" r:id="rId10"/>
    <sheet name="Sheet 6" sheetId="11" state="hidden" r:id="rId11"/>
    <sheet name="Sheet 7" sheetId="12" state="hidden" r:id="rId12"/>
    <sheet name="Sheet 8" sheetId="13" state="hidden" r:id="rId13"/>
    <sheet name="Sheet 9" sheetId="14" state="hidden" r:id="rId14"/>
    <sheet name="Sheet 10" sheetId="15" state="hidden" r:id="rId15"/>
    <sheet name="Sheet 11" sheetId="16" state="hidden" r:id="rId16"/>
    <sheet name="Sheet 12" sheetId="17" state="hidden" r:id="rId17"/>
    <sheet name="Sheet 13" sheetId="18" state="hidden" r:id="rId18"/>
    <sheet name="EXEMPT EXPOSURES" sheetId="19" state="hidden" r:id="rId19"/>
    <sheet name="Sheet 14" sheetId="20" state="hidden" r:id="rId20"/>
    <sheet name="Sheet 15" sheetId="21" state="hidden" r:id="rId21"/>
    <sheet name="Sheet 8 a" sheetId="22" state="hidden" r:id="rId22"/>
    <sheet name="Sheet 16" sheetId="23" state="hidden" r:id="rId23"/>
    <sheet name="VALIDATION SHEET" sheetId="24" state="hidden" r:id="rId24"/>
  </sheets>
  <externalReferences>
    <externalReference r:id="rId27"/>
  </externalReferences>
  <definedNames>
    <definedName name="CRITERIA" localSheetId="5">'Sheet 1'!$A$1:$A$3</definedName>
    <definedName name="F7.1Currency">'[1]Form 7.1'!$C$3</definedName>
    <definedName name="F7.3.20">'[1]Form 7.3'!$C$20</definedName>
    <definedName name="F7.7.27">#REF!</definedName>
    <definedName name="F7.7.50">#REF!</definedName>
    <definedName name="F7.7.50a">#REF!</definedName>
    <definedName name="F7.7.E27">#REF!</definedName>
    <definedName name="F7.7.E43">#REF!</definedName>
    <definedName name="F7.7.F27">#REF!</definedName>
    <definedName name="F7.7.F43">#REF!</definedName>
    <definedName name="F7.7.G27">#REF!</definedName>
    <definedName name="F7.7.G43">#REF!</definedName>
    <definedName name="F7.727">#REF!</definedName>
    <definedName name="JAMES">#REF!</definedName>
    <definedName name="_xlnm.Print_Area" localSheetId="1">'CONTENTS'!$A$1:$K$49</definedName>
    <definedName name="_xlnm.Print_Area" localSheetId="4">'Page 2'!$A$1:$L$60</definedName>
    <definedName name="_xlnm.Print_Area" localSheetId="5">'Sheet 1'!$B$2:$J$289</definedName>
    <definedName name="_xlnm.Print_Area" localSheetId="15">'Sheet 11'!$A$1:$J$29</definedName>
    <definedName name="_xlnm.Print_Area" localSheetId="16">'Sheet 12'!$A$1:$K$56</definedName>
    <definedName name="_xlnm.Print_Area" localSheetId="17">'Sheet 13'!$A$1:$O$42</definedName>
    <definedName name="_xlnm.Print_Area" localSheetId="19">'Sheet 14'!$A:$J</definedName>
    <definedName name="_xlnm.Print_Area" localSheetId="20">'Sheet 15'!$A:$J</definedName>
    <definedName name="_xlnm.Print_Area" localSheetId="22">'Sheet 16'!$A$1:$M$25</definedName>
    <definedName name="_xlnm.Print_Area" localSheetId="6">'Sheet 2'!$A$1:$L$219</definedName>
    <definedName name="_xlnm.Print_Area" localSheetId="7">'Sheet 3'!$A$1:$K$73</definedName>
    <definedName name="_xlnm.Print_Area" localSheetId="8">'Sheet 4'!$A$1:$L$63</definedName>
    <definedName name="_xlnm.Print_Area" localSheetId="9">'Sheet 5'!$A$1:$J$125</definedName>
    <definedName name="_xlnm.Print_Area" localSheetId="10">'Sheet 6'!$A$1:$O$96</definedName>
    <definedName name="_xlnm.Print_Area" localSheetId="11">'Sheet 7'!$A$1:$Q$66</definedName>
    <definedName name="_xlnm.Print_Area" localSheetId="12">'Sheet 8'!$A$1:$O$53</definedName>
    <definedName name="_xlnm.Print_Area" localSheetId="13">'Sheet 9'!$A$1:$J$47</definedName>
    <definedName name="_xlnm.Print_Area" localSheetId="23">'VALIDATION SHEET'!$A$1:$IS$71</definedName>
    <definedName name="_xlnm.Print_Titles" localSheetId="5">'Sheet 1'!$1:$8</definedName>
    <definedName name="_xlnm.Print_Titles" localSheetId="17">'Sheet 13'!$1:$7</definedName>
    <definedName name="_xlnm.Print_Titles" localSheetId="20">'Sheet 15'!$1:$5</definedName>
    <definedName name="_xlnm.Print_Titles" localSheetId="22">'Sheet 16'!$1:$5</definedName>
    <definedName name="_xlnm.Print_Titles" localSheetId="6">'Sheet 2'!$1:$7</definedName>
    <definedName name="_xlnm.Print_Titles" localSheetId="8">'Sheet 4'!$1:$5</definedName>
    <definedName name="_xlnm.Print_Titles" localSheetId="9">'Sheet 5'!$1:$6</definedName>
    <definedName name="_xlnm.Print_Titles" localSheetId="11">'Sheet 7'!$1:$6</definedName>
    <definedName name="_xlnm.Print_Titles" localSheetId="23">'VALIDATION SHEET'!$1:$7</definedName>
    <definedName name="Z_5B4C1777_15CE_4D7D_A309_9259E0BEC2A6_.wvu.Cols" localSheetId="1" hidden="1">'CONTENTS'!$L:$IV</definedName>
    <definedName name="Z_5B4C1777_15CE_4D7D_A309_9259E0BEC2A6_.wvu.Cols" localSheetId="0" hidden="1">'COVER SHEET'!#REF!</definedName>
    <definedName name="Z_5B4C1777_15CE_4D7D_A309_9259E0BEC2A6_.wvu.Cols" localSheetId="2" hidden="1">'Details Applicant'!$E:$IV</definedName>
    <definedName name="Z_5B4C1777_15CE_4D7D_A309_9259E0BEC2A6_.wvu.Cols" localSheetId="18" hidden="1">'EXEMPT EXPOSURES'!$E:$IV</definedName>
    <definedName name="Z_5B4C1777_15CE_4D7D_A309_9259E0BEC2A6_.wvu.Cols" localSheetId="3" hidden="1">'Page 1'!$N:$IV</definedName>
    <definedName name="Z_5B4C1777_15CE_4D7D_A309_9259E0BEC2A6_.wvu.Cols" localSheetId="4" hidden="1">'Page 2'!$N:$IV</definedName>
    <definedName name="Z_5B4C1777_15CE_4D7D_A309_9259E0BEC2A6_.wvu.Cols" localSheetId="5" hidden="1">'Sheet 1'!$L:$IV</definedName>
    <definedName name="Z_5B4C1777_15CE_4D7D_A309_9259E0BEC2A6_.wvu.Cols" localSheetId="14" hidden="1">'Sheet 10'!$K:$IV</definedName>
    <definedName name="Z_5B4C1777_15CE_4D7D_A309_9259E0BEC2A6_.wvu.Cols" localSheetId="15" hidden="1">'Sheet 11'!$K:$IV</definedName>
    <definedName name="Z_5B4C1777_15CE_4D7D_A309_9259E0BEC2A6_.wvu.Cols" localSheetId="16" hidden="1">'Sheet 12'!$L:$IV</definedName>
    <definedName name="Z_5B4C1777_15CE_4D7D_A309_9259E0BEC2A6_.wvu.Cols" localSheetId="17" hidden="1">'Sheet 13'!$P:$IV</definedName>
    <definedName name="Z_5B4C1777_15CE_4D7D_A309_9259E0BEC2A6_.wvu.Cols" localSheetId="19" hidden="1">'Sheet 14'!$K:$IV</definedName>
    <definedName name="Z_5B4C1777_15CE_4D7D_A309_9259E0BEC2A6_.wvu.Cols" localSheetId="20" hidden="1">'Sheet 15'!$K:$IV</definedName>
    <definedName name="Z_5B4C1777_15CE_4D7D_A309_9259E0BEC2A6_.wvu.Cols" localSheetId="22" hidden="1">'Sheet 16'!$N:$IV</definedName>
    <definedName name="Z_5B4C1777_15CE_4D7D_A309_9259E0BEC2A6_.wvu.Cols" localSheetId="6" hidden="1">'Sheet 2'!$M:$IV</definedName>
    <definedName name="Z_5B4C1777_15CE_4D7D_A309_9259E0BEC2A6_.wvu.Cols" localSheetId="7" hidden="1">'Sheet 3'!$L:$IV</definedName>
    <definedName name="Z_5B4C1777_15CE_4D7D_A309_9259E0BEC2A6_.wvu.Cols" localSheetId="8" hidden="1">'Sheet 4'!$M:$IV</definedName>
    <definedName name="Z_5B4C1777_15CE_4D7D_A309_9259E0BEC2A6_.wvu.Cols" localSheetId="9" hidden="1">'Sheet 5'!$K:$IV</definedName>
    <definedName name="Z_5B4C1777_15CE_4D7D_A309_9259E0BEC2A6_.wvu.Cols" localSheetId="10" hidden="1">'Sheet 6'!$P:$IV</definedName>
    <definedName name="Z_5B4C1777_15CE_4D7D_A309_9259E0BEC2A6_.wvu.Cols" localSheetId="11" hidden="1">'Sheet 7'!$R:$IV</definedName>
    <definedName name="Z_5B4C1777_15CE_4D7D_A309_9259E0BEC2A6_.wvu.Cols" localSheetId="12" hidden="1">'Sheet 8'!$P:$IV</definedName>
    <definedName name="Z_5B4C1777_15CE_4D7D_A309_9259E0BEC2A6_.wvu.Cols" localSheetId="21" hidden="1">'Sheet 8 a'!$K:$IV</definedName>
    <definedName name="Z_5B4C1777_15CE_4D7D_A309_9259E0BEC2A6_.wvu.Cols" localSheetId="13" hidden="1">'Sheet 9'!$K:$IV</definedName>
    <definedName name="Z_5B4C1777_15CE_4D7D_A309_9259E0BEC2A6_.wvu.Cols" localSheetId="23" hidden="1">'VALIDATION SHEET'!$W:$IU</definedName>
    <definedName name="Z_5B4C1777_15CE_4D7D_A309_9259E0BEC2A6_.wvu.FilterCriteria" localSheetId="5" hidden="1">'Sheet 1'!$A$1:$A$3</definedName>
    <definedName name="Z_5B4C1777_15CE_4D7D_A309_9259E0BEC2A6_.wvu.FilterData" localSheetId="5" hidden="1">'Sheet 1'!$A$1:$A$302</definedName>
    <definedName name="Z_5B4C1777_15CE_4D7D_A309_9259E0BEC2A6_.wvu.PrintArea" localSheetId="1" hidden="1">'CONTENTS'!$A$1:$K$49</definedName>
    <definedName name="Z_5B4C1777_15CE_4D7D_A309_9259E0BEC2A6_.wvu.PrintArea" localSheetId="0" hidden="1">'COVER SHEET'!$A$1:$E$46</definedName>
    <definedName name="Z_5B4C1777_15CE_4D7D_A309_9259E0BEC2A6_.wvu.PrintArea" localSheetId="5" hidden="1">'Sheet 1'!$B$2:$J$289</definedName>
    <definedName name="Z_5B4C1777_15CE_4D7D_A309_9259E0BEC2A6_.wvu.PrintArea" localSheetId="15" hidden="1">'Sheet 11'!$A$1:$J$70</definedName>
    <definedName name="Z_5B4C1777_15CE_4D7D_A309_9259E0BEC2A6_.wvu.PrintArea" localSheetId="16" hidden="1">'Sheet 12'!$A$1:$K$56</definedName>
    <definedName name="Z_5B4C1777_15CE_4D7D_A309_9259E0BEC2A6_.wvu.PrintArea" localSheetId="17" hidden="1">'Sheet 13'!$A$1:$O$44</definedName>
    <definedName name="Z_5B4C1777_15CE_4D7D_A309_9259E0BEC2A6_.wvu.PrintArea" localSheetId="19" hidden="1">'Sheet 14'!$A:$J</definedName>
    <definedName name="Z_5B4C1777_15CE_4D7D_A309_9259E0BEC2A6_.wvu.PrintArea" localSheetId="20" hidden="1">'Sheet 15'!$A:$J</definedName>
    <definedName name="Z_5B4C1777_15CE_4D7D_A309_9259E0BEC2A6_.wvu.PrintArea" localSheetId="22" hidden="1">'Sheet 16'!$A$1:$M$20</definedName>
    <definedName name="Z_5B4C1777_15CE_4D7D_A309_9259E0BEC2A6_.wvu.PrintArea" localSheetId="6" hidden="1">'Sheet 2'!$A$1:$L$219</definedName>
    <definedName name="Z_5B4C1777_15CE_4D7D_A309_9259E0BEC2A6_.wvu.PrintArea" localSheetId="7" hidden="1">'Sheet 3'!$A$1:$K$148</definedName>
    <definedName name="Z_5B4C1777_15CE_4D7D_A309_9259E0BEC2A6_.wvu.PrintArea" localSheetId="8" hidden="1">'Sheet 4'!$A$1:$L$63</definedName>
    <definedName name="Z_5B4C1777_15CE_4D7D_A309_9259E0BEC2A6_.wvu.PrintArea" localSheetId="9" hidden="1">'Sheet 5'!$A$1:$J$125</definedName>
    <definedName name="Z_5B4C1777_15CE_4D7D_A309_9259E0BEC2A6_.wvu.PrintArea" localSheetId="10" hidden="1">'Sheet 6'!$A$1:$O$96</definedName>
    <definedName name="Z_5B4C1777_15CE_4D7D_A309_9259E0BEC2A6_.wvu.PrintArea" localSheetId="11" hidden="1">'Sheet 7'!$A$1:$Q$66</definedName>
    <definedName name="Z_5B4C1777_15CE_4D7D_A309_9259E0BEC2A6_.wvu.PrintArea" localSheetId="13" hidden="1">'Sheet 9'!$A$1:$J$47</definedName>
    <definedName name="Z_5B4C1777_15CE_4D7D_A309_9259E0BEC2A6_.wvu.PrintArea" localSheetId="23" hidden="1">'VALIDATION SHEET'!$A$1:$IS$71</definedName>
    <definedName name="Z_5B4C1777_15CE_4D7D_A309_9259E0BEC2A6_.wvu.PrintTitles" localSheetId="5" hidden="1">'Sheet 1'!$1:$8</definedName>
    <definedName name="Z_5B4C1777_15CE_4D7D_A309_9259E0BEC2A6_.wvu.PrintTitles" localSheetId="17" hidden="1">'Sheet 13'!$1:$7</definedName>
    <definedName name="Z_5B4C1777_15CE_4D7D_A309_9259E0BEC2A6_.wvu.PrintTitles" localSheetId="20" hidden="1">'Sheet 15'!$1:$5</definedName>
    <definedName name="Z_5B4C1777_15CE_4D7D_A309_9259E0BEC2A6_.wvu.PrintTitles" localSheetId="22" hidden="1">'Sheet 16'!$1:$5</definedName>
    <definedName name="Z_5B4C1777_15CE_4D7D_A309_9259E0BEC2A6_.wvu.PrintTitles" localSheetId="6" hidden="1">'Sheet 2'!$1:$7</definedName>
    <definedName name="Z_5B4C1777_15CE_4D7D_A309_9259E0BEC2A6_.wvu.PrintTitles" localSheetId="8" hidden="1">'Sheet 4'!$1:$5</definedName>
    <definedName name="Z_5B4C1777_15CE_4D7D_A309_9259E0BEC2A6_.wvu.PrintTitles" localSheetId="9" hidden="1">'Sheet 5'!$1:$6</definedName>
    <definedName name="Z_5B4C1777_15CE_4D7D_A309_9259E0BEC2A6_.wvu.PrintTitles" localSheetId="11" hidden="1">'Sheet 7'!$1:$6</definedName>
    <definedName name="Z_5B4C1777_15CE_4D7D_A309_9259E0BEC2A6_.wvu.PrintTitles" localSheetId="23" hidden="1">'VALIDATION SHEET'!$1:$7</definedName>
    <definedName name="Z_5B4C1777_15CE_4D7D_A309_9259E0BEC2A6_.wvu.Rows" localSheetId="1" hidden="1">'CONTENTS'!$70:$65536,'CONTENTS'!$50:$69</definedName>
    <definedName name="Z_5B4C1777_15CE_4D7D_A309_9259E0BEC2A6_.wvu.Rows" localSheetId="0" hidden="1">'COVER SHEET'!$1049:$65536,'COVER SHEET'!$47:$1048</definedName>
    <definedName name="Z_5B4C1777_15CE_4D7D_A309_9259E0BEC2A6_.wvu.Rows" localSheetId="2" hidden="1">'Details Applicant'!$63:$65536,'Details Applicant'!$36:$62</definedName>
    <definedName name="Z_5B4C1777_15CE_4D7D_A309_9259E0BEC2A6_.wvu.Rows" localSheetId="18" hidden="1">'EXEMPT EXPOSURES'!$23:$65536</definedName>
    <definedName name="Z_5B4C1777_15CE_4D7D_A309_9259E0BEC2A6_.wvu.Rows" localSheetId="3" hidden="1">'Page 1'!$258:$65536,'Page 1'!$48:$257</definedName>
    <definedName name="Z_5B4C1777_15CE_4D7D_A309_9259E0BEC2A6_.wvu.Rows" localSheetId="4" hidden="1">'Page 2'!$200:$65536,'Page 2'!$61:$199</definedName>
    <definedName name="Z_5B4C1777_15CE_4D7D_A309_9259E0BEC2A6_.wvu.Rows" localSheetId="5" hidden="1">'Sheet 1'!$745:$65536,'Sheet 1'!$303:$744</definedName>
    <definedName name="Z_5B4C1777_15CE_4D7D_A309_9259E0BEC2A6_.wvu.Rows" localSheetId="14" hidden="1">'Sheet 10'!$34:$65536</definedName>
    <definedName name="Z_5B4C1777_15CE_4D7D_A309_9259E0BEC2A6_.wvu.Rows" localSheetId="15" hidden="1">'Sheet 11'!$91:$65536,'Sheet 11'!$35:$90</definedName>
    <definedName name="Z_5B4C1777_15CE_4D7D_A309_9259E0BEC2A6_.wvu.Rows" localSheetId="16" hidden="1">'Sheet 12'!$111:$65536,'Sheet 12'!$61:$110</definedName>
    <definedName name="Z_5B4C1777_15CE_4D7D_A309_9259E0BEC2A6_.wvu.Rows" localSheetId="17" hidden="1">'Sheet 13'!$51:$65536,'Sheet 13'!$45:$50</definedName>
    <definedName name="Z_5B4C1777_15CE_4D7D_A309_9259E0BEC2A6_.wvu.Rows" localSheetId="19" hidden="1">'Sheet 14'!$57:$65536,'Sheet 14'!$42:$56</definedName>
    <definedName name="Z_5B4C1777_15CE_4D7D_A309_9259E0BEC2A6_.wvu.Rows" localSheetId="20" hidden="1">'Sheet 15'!$86:$65536,'Sheet 15'!$83:$85</definedName>
    <definedName name="Z_5B4C1777_15CE_4D7D_A309_9259E0BEC2A6_.wvu.Rows" localSheetId="22" hidden="1">'Sheet 16'!$178:$65536,'Sheet 16'!$30:$177</definedName>
    <definedName name="Z_5B4C1777_15CE_4D7D_A309_9259E0BEC2A6_.wvu.Rows" localSheetId="6" hidden="1">'Sheet 2'!$232:$65536,'Sheet 2'!$133:$222</definedName>
    <definedName name="Z_5B4C1777_15CE_4D7D_A309_9259E0BEC2A6_.wvu.Rows" localSheetId="7" hidden="1">'Sheet 3'!$174:$65536,'Sheet 3'!$73:$147,'Sheet 3'!$149:$173</definedName>
    <definedName name="Z_5B4C1777_15CE_4D7D_A309_9259E0BEC2A6_.wvu.Rows" localSheetId="8" hidden="1">'Sheet 4'!$175:$65536,'Sheet 4'!$63:$174</definedName>
    <definedName name="Z_5B4C1777_15CE_4D7D_A309_9259E0BEC2A6_.wvu.Rows" localSheetId="9" hidden="1">'Sheet 5'!$130:$65536,'Sheet 5'!$128:$129</definedName>
    <definedName name="Z_5B4C1777_15CE_4D7D_A309_9259E0BEC2A6_.wvu.Rows" localSheetId="10" hidden="1">'Sheet 6'!$100:$65536,'Sheet 6'!$62:$98</definedName>
    <definedName name="Z_5B4C1777_15CE_4D7D_A309_9259E0BEC2A6_.wvu.Rows" localSheetId="11" hidden="1">'Sheet 7'!$138:$65536,'Sheet 7'!$67:$137</definedName>
    <definedName name="Z_5B4C1777_15CE_4D7D_A309_9259E0BEC2A6_.wvu.Rows" localSheetId="12" hidden="1">'Sheet 8'!$87:$65536,'Sheet 8'!$54:$85</definedName>
    <definedName name="Z_5B4C1777_15CE_4D7D_A309_9259E0BEC2A6_.wvu.Rows" localSheetId="21" hidden="1">'Sheet 8 a'!$70:$65536,'Sheet 8 a'!$49:$69</definedName>
    <definedName name="Z_5B4C1777_15CE_4D7D_A309_9259E0BEC2A6_.wvu.Rows" localSheetId="13" hidden="1">'Sheet 9'!$48:$65536,'Sheet 9'!$44:$47</definedName>
    <definedName name="Z_5B4C1777_15CE_4D7D_A309_9259E0BEC2A6_.wvu.Rows" localSheetId="23" hidden="1">'VALIDATION SHEET'!$1177:$65536,'VALIDATION SHEET'!$67:$1176</definedName>
  </definedNames>
  <calcPr fullCalcOnLoad="1"/>
</workbook>
</file>

<file path=xl/sharedStrings.xml><?xml version="1.0" encoding="utf-8"?>
<sst xmlns="http://schemas.openxmlformats.org/spreadsheetml/2006/main" count="1507" uniqueCount="939">
  <si>
    <t>MONTHLY REPORTING</t>
  </si>
  <si>
    <t>MAY</t>
  </si>
  <si>
    <t>JUNE</t>
  </si>
  <si>
    <t>JULY</t>
  </si>
  <si>
    <t>AUGUST</t>
  </si>
  <si>
    <t>SEPTEMBER</t>
  </si>
  <si>
    <t>OCTOBER</t>
  </si>
  <si>
    <t>NOVEMBER</t>
  </si>
  <si>
    <t>DECEMBER</t>
  </si>
  <si>
    <r>
      <t xml:space="preserve">- </t>
    </r>
    <r>
      <rPr>
        <sz val="10"/>
        <rFont val="Times New Roman"/>
        <family val="1"/>
      </rPr>
      <t xml:space="preserve">lender: </t>
    </r>
  </si>
  <si>
    <r>
      <t xml:space="preserve">- </t>
    </r>
    <r>
      <rPr>
        <sz val="10"/>
        <rFont val="Times New Roman"/>
        <family val="1"/>
      </rPr>
      <t>amount:</t>
    </r>
  </si>
  <si>
    <t>- nature:</t>
  </si>
  <si>
    <t>- repayment terms:</t>
  </si>
  <si>
    <t>- interest payable:</t>
  </si>
  <si>
    <r>
      <t>- if the finance is secured, the nature of the security (including the type of charge) and a brief</t>
    </r>
    <r>
      <rPr>
        <i/>
        <sz val="10"/>
        <rFont val="Times New Roman"/>
        <family val="1"/>
      </rPr>
      <t xml:space="preserve"> </t>
    </r>
  </si>
  <si>
    <t>Budgeted Revenue Reserve for the First Year</t>
  </si>
  <si>
    <t>3) Assets - as per Opening Balance Sheet</t>
  </si>
  <si>
    <t>4) Liabilities - as per Opening Balance Sheet</t>
  </si>
  <si>
    <t>Net Assets - Opening Balance Sheet</t>
  </si>
  <si>
    <t>Total Capital &amp; Reserves - Opening Balance Sheet</t>
  </si>
  <si>
    <t>6) Assumptions on which the figures in the FRS are based</t>
  </si>
  <si>
    <t>7) Other</t>
  </si>
  <si>
    <t>FRS 1</t>
  </si>
  <si>
    <t>FRS 2</t>
  </si>
  <si>
    <t>FRS 3</t>
  </si>
  <si>
    <t>FRS 4</t>
  </si>
  <si>
    <t>FRS 5</t>
  </si>
  <si>
    <t>FRS 6</t>
  </si>
  <si>
    <t>FRS 7</t>
  </si>
  <si>
    <t>FRS 8</t>
  </si>
  <si>
    <t>FRS 9</t>
  </si>
  <si>
    <t>FRS 10</t>
  </si>
  <si>
    <t>FRS 11</t>
  </si>
  <si>
    <t>FRS 12</t>
  </si>
  <si>
    <t>FRS 13</t>
  </si>
  <si>
    <t>FRS 14</t>
  </si>
  <si>
    <t>FRS 15</t>
  </si>
  <si>
    <t>FRS 16</t>
  </si>
  <si>
    <t>submitted on (Date)</t>
  </si>
  <si>
    <t>to the MFSA for an Investment Services Licence</t>
  </si>
  <si>
    <t xml:space="preserve">We confirm that the information supplied in this Financial Resources Statement forms an integral part of the application </t>
  </si>
  <si>
    <t>Signed on behalf of applicant by :</t>
  </si>
  <si>
    <t>Profit and Loss for the period  from:</t>
  </si>
  <si>
    <t xml:space="preserve">                                            to:</t>
  </si>
  <si>
    <t>Licence Category applied for</t>
  </si>
  <si>
    <t>Opening Balance Sheet as at:</t>
  </si>
  <si>
    <t>Name of Applicant</t>
  </si>
  <si>
    <t>GENERAL DETAILS</t>
  </si>
  <si>
    <t>Inputting of opening balance sheet date of the FRS</t>
  </si>
  <si>
    <t>Inputting of end period covered by the income statement of the FRS</t>
  </si>
  <si>
    <t>Inputting of opening period covered by the income statement of the FRS</t>
  </si>
  <si>
    <t>Inputting of name of the applicant</t>
  </si>
  <si>
    <t>DECLARATION - MANDATORY</t>
  </si>
  <si>
    <t>Risk Weighted Exposure Amount</t>
  </si>
  <si>
    <t>N/A</t>
  </si>
  <si>
    <t xml:space="preserve"> 10% of own funds</t>
  </si>
  <si>
    <t>Non-exempt exposure</t>
  </si>
  <si>
    <t>Trading Book Exposures</t>
  </si>
  <si>
    <t>i) Amounts receivable from Financial Institutions</t>
  </si>
  <si>
    <t xml:space="preserve">Adjusted Settlement Risk </t>
  </si>
  <si>
    <t>Market value of Und Position</t>
  </si>
  <si>
    <t>a) Perpetual Securities</t>
  </si>
  <si>
    <t>i) Interim Trading Book Profits/Losses</t>
  </si>
  <si>
    <t>j) Derivatives Risk</t>
  </si>
  <si>
    <t>k) Commodities Instruments - Risk Component</t>
  </si>
  <si>
    <t>h) The credit/ counterparty risk calculation method applied by the Licence Holder is:</t>
  </si>
  <si>
    <t>The Credit/Counterparty risk method applied is the:</t>
  </si>
  <si>
    <t>Ensures that the appropriate risk credit risk calculation is selected by the LH</t>
  </si>
  <si>
    <t>Total Tier One Capital deductions</t>
  </si>
  <si>
    <t>Total Tier Two deductions</t>
  </si>
  <si>
    <t>Lower Tier Three Capital</t>
  </si>
  <si>
    <t>Total Lower Tier Three Capital</t>
  </si>
  <si>
    <t xml:space="preserve">Total Tier Three Capital </t>
  </si>
  <si>
    <t xml:space="preserve">For the period from </t>
  </si>
  <si>
    <t>Dealing Profit / (Loss)</t>
  </si>
  <si>
    <t>Dealing Profit or (Loss)</t>
  </si>
  <si>
    <t>a) Dealing Profit or (Loss) - Trading</t>
  </si>
  <si>
    <t>b) Dealing Profit or (Loss) - Long Term Investments</t>
  </si>
  <si>
    <t>Description of investment (including number of shares)</t>
  </si>
  <si>
    <t xml:space="preserve"> POSITION RISK - TRADED DEBT INSTRUMENTS</t>
  </si>
  <si>
    <t>CREDIT RISK/COUNTERPARTY RISK COMPONENT</t>
  </si>
  <si>
    <t>Instruments in any of the above categories but which</t>
  </si>
  <si>
    <t xml:space="preserve">face particular risk in view of insufficient solvency </t>
  </si>
  <si>
    <t>of the issuer of liquidity</t>
  </si>
  <si>
    <t>other than EEA Financial Services licensed entities</t>
  </si>
  <si>
    <t>licensed entities</t>
  </si>
  <si>
    <t>Regulated Market of a developed financial centre</t>
  </si>
  <si>
    <t xml:space="preserve">Shares traded on a EU Regulated Market or the </t>
  </si>
  <si>
    <t>capital firms and private equity investments]</t>
  </si>
  <si>
    <t xml:space="preserve">Other Shares [including investments in venture </t>
  </si>
  <si>
    <t>TRADING BOOK BUSINESS</t>
  </si>
  <si>
    <t xml:space="preserve">TRADING BOOK BUSINESS </t>
  </si>
  <si>
    <t xml:space="preserve">  -         SPECIFIC RISK COMPONENT</t>
  </si>
  <si>
    <t>POSITION RISK - TRADED DEBT INSTRUMENTS</t>
  </si>
  <si>
    <t>Units in High Risk Collective Investment Schemes</t>
  </si>
  <si>
    <t>iv) Other debt instruments which show a particular risk due to insufficient solvency of the issuer of liquidity which form part of the TRADING BOOK ONLY</t>
  </si>
  <si>
    <t>SHEET 16</t>
  </si>
  <si>
    <t>Units in Other Collective Investment Schemes</t>
  </si>
  <si>
    <t>Total Dealing Profit or (Loss)</t>
  </si>
  <si>
    <t>Revenue</t>
  </si>
  <si>
    <t>ISA-related:</t>
  </si>
  <si>
    <t xml:space="preserve">Commissions Received </t>
  </si>
  <si>
    <t>a) Commissions received on transactions in :</t>
  </si>
  <si>
    <t xml:space="preserve">          i) locally based schemes</t>
  </si>
  <si>
    <t xml:space="preserve">          ii) foreign based schemes </t>
  </si>
  <si>
    <t xml:space="preserve">          iii) unit linked products</t>
  </si>
  <si>
    <t>Total commissions</t>
  </si>
  <si>
    <t>Investment Management and Administration Fees</t>
  </si>
  <si>
    <t>a) Private clients</t>
  </si>
  <si>
    <t>b) Non-Private clients</t>
  </si>
  <si>
    <t>c) Collective Investment Schemes</t>
  </si>
  <si>
    <t>d) Other (e.g. Connected companies)</t>
  </si>
  <si>
    <t>Total investment management fees</t>
  </si>
  <si>
    <t>Investment Advisory Fees</t>
  </si>
  <si>
    <t>Total investment advisory fees</t>
  </si>
  <si>
    <t>Other ISA related revenue*</t>
  </si>
  <si>
    <t>Non-ISA related revenue</t>
  </si>
  <si>
    <t>Total Revenue</t>
  </si>
  <si>
    <t>* Details of 'Other ISA related revenue' and/or Any other details or comments:</t>
  </si>
  <si>
    <t>Expenditure</t>
  </si>
  <si>
    <t>Commissions and fees</t>
  </si>
  <si>
    <t>a) Allowable commissions and fees</t>
  </si>
  <si>
    <t>b) Other</t>
  </si>
  <si>
    <t>Total Commissions and Fees</t>
  </si>
  <si>
    <t>Exceptional Items of expenditure</t>
  </si>
  <si>
    <t>Total Exceptional items</t>
  </si>
  <si>
    <t>Other expenditure</t>
  </si>
  <si>
    <t>a) Depreciation</t>
  </si>
  <si>
    <t>Total Other expenditure</t>
  </si>
  <si>
    <t>Profit or (Loss) on Ordinary Activities before Taxation</t>
  </si>
  <si>
    <t>Taxation</t>
  </si>
  <si>
    <t>Other Income Statement Items</t>
  </si>
  <si>
    <t xml:space="preserve">  value through profit and loss account" financial instruments</t>
  </si>
  <si>
    <t xml:space="preserve">      instruments</t>
  </si>
  <si>
    <t>financial instruments</t>
  </si>
  <si>
    <t>Retained Earnings for the year/ period</t>
  </si>
  <si>
    <t xml:space="preserve">l) Unrealised fair value movements on "Designated at inception at fair </t>
  </si>
  <si>
    <t>m) Unrealised fair value movements on "Held for trading" financial</t>
  </si>
  <si>
    <t xml:space="preserve">b) Unrealised fair value movements on "Available for sale" </t>
  </si>
  <si>
    <t>c) Unrealised fair value movements on revaluation of property</t>
  </si>
  <si>
    <t>d) Other movements through the statement of changes in equity</t>
  </si>
  <si>
    <t>g) Amounts receivable from government bodies</t>
  </si>
  <si>
    <t>h) Amounts receivable from financial institutions</t>
  </si>
  <si>
    <t>i) Other debts</t>
  </si>
  <si>
    <t>b) Trading Book Debtors</t>
  </si>
  <si>
    <t>c) Non-Trading Book Debtors</t>
  </si>
  <si>
    <t xml:space="preserve">Movements reflected through the Statement of Changes in Equity </t>
  </si>
  <si>
    <t xml:space="preserve">a) Tax liability </t>
  </si>
  <si>
    <t>b) Overdrafts</t>
  </si>
  <si>
    <t>c) Group creditors - due within 1 year</t>
  </si>
  <si>
    <t>d) Accruals</t>
  </si>
  <si>
    <t>e) Other creditors</t>
  </si>
  <si>
    <t xml:space="preserve">f) Loans: </t>
  </si>
  <si>
    <t>g) Group creditors - due after more than 1 year</t>
  </si>
  <si>
    <t>h) Other long term liabilities</t>
  </si>
  <si>
    <t>i) Deferred Tax Liability</t>
  </si>
  <si>
    <t>j) Other provisions for liabilities/ charges</t>
  </si>
  <si>
    <t>b) Minority Interests</t>
  </si>
  <si>
    <t xml:space="preserve">Total Tier One Capital </t>
  </si>
  <si>
    <t>b) Goodwill</t>
  </si>
  <si>
    <t>c) Other Intangible assets</t>
  </si>
  <si>
    <t>Total Tier Two Capital before deductions</t>
  </si>
  <si>
    <t xml:space="preserve">Total Tier Two Capital </t>
  </si>
  <si>
    <t>c) Internal Ratings Based value adjustments</t>
  </si>
  <si>
    <t xml:space="preserve">  - paid</t>
  </si>
  <si>
    <t xml:space="preserve">                     </t>
  </si>
  <si>
    <t xml:space="preserve">and intermediate brokers for the purposes of executing, registering </t>
  </si>
  <si>
    <t>Debtors Unsettled Securities Transactions - Cash against documents</t>
  </si>
  <si>
    <t>Exposure as reported in the financial statements</t>
  </si>
  <si>
    <t>Exposure at Market Value in currency of Accounts</t>
  </si>
  <si>
    <t>Total Settlement Risk</t>
  </si>
  <si>
    <t>Unsettled Securities Transations - Free Deliveries</t>
  </si>
  <si>
    <t>a) Where financial instruments have been delivered by the Licence Holder, qualifying as trading book business but for which payment is still due after delivery date</t>
  </si>
  <si>
    <t>b) Where cash amounts have been settled by the Licence Holder in respect of undelivered financial instruments which qualify as trading book business.</t>
  </si>
  <si>
    <r>
      <t xml:space="preserve">Report exposures to any Counterparty if the total of any </t>
    </r>
    <r>
      <rPr>
        <b/>
        <i/>
        <sz val="10"/>
        <rFont val="Times New Roman"/>
        <family val="1"/>
      </rPr>
      <t>Trading Book</t>
    </r>
    <r>
      <rPr>
        <i/>
        <sz val="10"/>
        <rFont val="Times New Roman"/>
        <family val="1"/>
      </rPr>
      <t xml:space="preserve"> and</t>
    </r>
    <r>
      <rPr>
        <b/>
        <i/>
        <sz val="10"/>
        <rFont val="Times New Roman"/>
        <family val="1"/>
      </rPr>
      <t xml:space="preserve"> Non-Trading Book</t>
    </r>
    <r>
      <rPr>
        <i/>
        <sz val="10"/>
        <rFont val="Times New Roman"/>
        <family val="1"/>
      </rPr>
      <t xml:space="preserve"> exposures exceed</t>
    </r>
  </si>
  <si>
    <t>Amount exceeding the 25% Own Funds limit</t>
  </si>
  <si>
    <t xml:space="preserve">Total Individual Non-Trading Book Exposures </t>
  </si>
  <si>
    <t>Exposure in the currency of the financial statements</t>
  </si>
  <si>
    <t xml:space="preserve">Total Individual Trading Book Exposures </t>
  </si>
  <si>
    <t>Aggregate Non-Exempt Exposures</t>
  </si>
  <si>
    <t>Total Exposures exceeding the 25% Own Funds limit</t>
  </si>
  <si>
    <t>Large Exposures as at:</t>
  </si>
  <si>
    <t>LARGE EXPOSURES RISK COMPONENT</t>
  </si>
  <si>
    <t>FOREIGN EXCHANGE RISK COMPONENT</t>
  </si>
  <si>
    <t>a) Financial Instruments</t>
  </si>
  <si>
    <t>Validation Checks</t>
  </si>
  <si>
    <t>inputting of exchange rate converting reporting currency to euro</t>
  </si>
  <si>
    <t>Inputting of currency in which the accounts are reported</t>
  </si>
  <si>
    <t>Inputting of number of months covered by reporting period</t>
  </si>
  <si>
    <t>Inputting of the licence category covered by the Financial Return</t>
  </si>
  <si>
    <t>SHEET 1</t>
  </si>
  <si>
    <t>NAME OF SHEET</t>
  </si>
  <si>
    <t>VALIDATION NO:</t>
  </si>
  <si>
    <t>VALIDATION FORMULA</t>
  </si>
  <si>
    <t>DESCRIPTION</t>
  </si>
  <si>
    <t>Ensures all details in the cover sheet have been inputted.</t>
  </si>
  <si>
    <t>The trial balance has a nil balance</t>
  </si>
  <si>
    <t>Ensures that secured liabilities values have been correctly entered</t>
  </si>
  <si>
    <t>SHEET 2</t>
  </si>
  <si>
    <t>(o) Asset items constituting claims on EEA states regional governments and local authorities where such claims receive a zero risk weight under the standardised approach to credit risk.</t>
  </si>
  <si>
    <t>(p) Asset items constituting claims on EEA states regional governments and local authorities where such claims receive a 20% risk weight under the standardised approach to credit risk.</t>
  </si>
  <si>
    <t>All entries in trial balance relating to P/L and statement of changes in equity have been entered</t>
  </si>
  <si>
    <t>Where explanations are required to some items in P/L items, appropriate comments are inserted</t>
  </si>
  <si>
    <t>SHEET 3</t>
  </si>
  <si>
    <t>Ensures that balance sheet capital and reserves items equal same items entered in trial balance</t>
  </si>
  <si>
    <t xml:space="preserve">Ensures that balance sheet asset and liability items equal similar items entered in trial balance </t>
  </si>
  <si>
    <t>Where explanations are required to some items in B/S items, appropriate comments are inserted</t>
  </si>
  <si>
    <t>SHEET 4</t>
  </si>
  <si>
    <t>SHEET 5</t>
  </si>
  <si>
    <t>SHEET 6</t>
  </si>
  <si>
    <t>Ensures that the relevant values for credit/counterparty risk are the same values entered in the input sheet</t>
  </si>
  <si>
    <t>Operational Risk Component (where applicable)</t>
  </si>
  <si>
    <t>Ensures that no netting amount is inserted when there are no risks</t>
  </si>
  <si>
    <t>NON-TRADING BOOK BUSINESS - CREDIT/COUNTERPARY</t>
  </si>
  <si>
    <t xml:space="preserve"> RISK COMPONENT</t>
  </si>
  <si>
    <t>SHEET 7</t>
  </si>
  <si>
    <t>SHEET 8</t>
  </si>
  <si>
    <t>TRADING BOOK BUSINESS - POSITION RISK - EQUITY</t>
  </si>
  <si>
    <t>RISK COMPONENT</t>
  </si>
  <si>
    <t>SHEET 9</t>
  </si>
  <si>
    <t>INVESTMENT SCHEME RISK COMPONENT</t>
  </si>
  <si>
    <t>TRADING BOOK BUSINESS - POSITION RISK - COLLECTIVE</t>
  </si>
  <si>
    <t>TRADING BOOK BUSINESS - POSITION RISK - COLLECTIVE INVESTMENT SCHEME RISK COMPONENT</t>
  </si>
  <si>
    <t>Ensures that the balance sheet values for CISs are the same values entered in the input sheet</t>
  </si>
  <si>
    <t>Ensures that the market values for CISs are the same values entered in the input sheet</t>
  </si>
  <si>
    <t>Ensures that the market values for equities are the same values entered in the input sheet</t>
  </si>
  <si>
    <t>Ensures that the balance sheet values for equitiesare the same values entered in the input sheet</t>
  </si>
  <si>
    <t>Ensures that the balance sheet values for debt instruments' general risk are the same values entered in the input sheet</t>
  </si>
  <si>
    <t>Ensures that the market values for debt instruments' general risk are the same values entered in the input sheet</t>
  </si>
  <si>
    <t>Ensures that the balance sheet values for general risk of debt instruments are the same values entered in the input sheet</t>
  </si>
  <si>
    <t>Ensures that the market values for traded debt instruments market risk are the same values entered in the input sheet</t>
  </si>
  <si>
    <t>SHEET 10</t>
  </si>
  <si>
    <t>Ensures that the balance sheet values for settlement risk are the same values entered in the input sheet</t>
  </si>
  <si>
    <t>Ensures that the exposure at market values for settlement risk are the same values entered in the input sheet</t>
  </si>
  <si>
    <t>SHEET 11</t>
  </si>
  <si>
    <t>Ensures that the balance sheet values for free deliveries are the same values entered in the input sheet</t>
  </si>
  <si>
    <t>Ensures that the exposure at market values for deliveries are the same values entered in the input sheet</t>
  </si>
  <si>
    <t>Ensures that all fields for a large exposure have been inputted.</t>
  </si>
  <si>
    <t>SHEET 12</t>
  </si>
  <si>
    <t>SHEET 13</t>
  </si>
  <si>
    <t>Ensures that if the input sheet shows that the licence holder has forex exposures, they are to be apppropriately reflected in Sheet 13.</t>
  </si>
  <si>
    <t>Ensures that when a foreign exposure is inputted and the rate of exchange has been omitted, the return automatically alerts the user.</t>
  </si>
  <si>
    <t>Ensures that all the relevant items of expenditure as per input sheet and balance sheet are the same</t>
  </si>
  <si>
    <t>Ensures that the pro-rated annualised relevant expenditure is correctly calculated</t>
  </si>
  <si>
    <t>during the reporting period?</t>
  </si>
  <si>
    <t xml:space="preserve">Did the Licence Holder hold any positions in derivative financial instruments </t>
  </si>
  <si>
    <t>FINANCIAL RESOURCES REQUIREMENT</t>
  </si>
  <si>
    <t>SHEET 14</t>
  </si>
  <si>
    <t>SHEET 15</t>
  </si>
  <si>
    <t>Ensures that if the licence holder holds positions in financial derivatives, the Derivatives Risk and counterparty credit risk are calculated and filled in</t>
  </si>
  <si>
    <t>Ensures that if the licence holder holds positions in commodities, the commodities instruments - risk component is calculated.</t>
  </si>
  <si>
    <t>b) Debtors - trading book</t>
  </si>
  <si>
    <t>c) Debtors - collective investment schemes</t>
  </si>
  <si>
    <t>d) Trade Debtors</t>
  </si>
  <si>
    <t>j) Bank and Cash Balances</t>
  </si>
  <si>
    <t>k) Other Assets</t>
  </si>
  <si>
    <t xml:space="preserve">Foreign Exchange Position </t>
  </si>
  <si>
    <t>a) Group creditors</t>
  </si>
  <si>
    <t>b) Accruals</t>
  </si>
  <si>
    <t>c) Other creditors</t>
  </si>
  <si>
    <t>d) Loans and overdrafts</t>
  </si>
  <si>
    <t>e) Other liabilities</t>
  </si>
  <si>
    <t xml:space="preserve">Foreign Exchange Risk Component as at: </t>
  </si>
  <si>
    <t>Fixed Overhead Requirement</t>
  </si>
  <si>
    <t>(One quarter of the pro-rated annualised relevant expenditure)</t>
  </si>
  <si>
    <t>Non-Trading Book Business Risk Component</t>
  </si>
  <si>
    <t>Trading Book Business Risk Component</t>
  </si>
  <si>
    <t>a)  Credit/Counterparty Risk Component</t>
  </si>
  <si>
    <t>a) Position Risk</t>
  </si>
  <si>
    <t xml:space="preserve">    -   Collective Investment Schemes</t>
  </si>
  <si>
    <t>b) Settlement Risk Component - Cash against documents</t>
  </si>
  <si>
    <t>c) Counterparty Risk Component</t>
  </si>
  <si>
    <t>d) Free Deliveries</t>
  </si>
  <si>
    <t/>
  </si>
  <si>
    <t>BALANCE SHEET</t>
  </si>
  <si>
    <t xml:space="preserve">As at </t>
  </si>
  <si>
    <t xml:space="preserve">Fixed Assets </t>
  </si>
  <si>
    <t>a) Intangible assets</t>
  </si>
  <si>
    <t>b) Tangible assets</t>
  </si>
  <si>
    <t>Total Fixed Assets</t>
  </si>
  <si>
    <t>Current Assets</t>
  </si>
  <si>
    <t>ii) other</t>
  </si>
  <si>
    <t>Total Current Assets</t>
  </si>
  <si>
    <t>Creditors : Amounts falling due within one year</t>
  </si>
  <si>
    <t>Total short-term creditors</t>
  </si>
  <si>
    <t>Net Current Assets</t>
  </si>
  <si>
    <t>Total Assets less Current Liabilities</t>
  </si>
  <si>
    <t>Creditors : Amounts falling due after more than one year</t>
  </si>
  <si>
    <t xml:space="preserve">a) Loans: </t>
  </si>
  <si>
    <t>i) subordinated</t>
  </si>
  <si>
    <t xml:space="preserve">                   </t>
  </si>
  <si>
    <t xml:space="preserve">Total long-term creditors </t>
  </si>
  <si>
    <t>Provisions for liabilities and charges</t>
  </si>
  <si>
    <t>Capital and Reserves</t>
  </si>
  <si>
    <t>b) Share premium account</t>
  </si>
  <si>
    <t>Total capital and reserves</t>
  </si>
  <si>
    <t xml:space="preserve">a) Deferred tax </t>
  </si>
  <si>
    <t>Total Other non-current Assets</t>
  </si>
  <si>
    <t>Other non-current Assets</t>
  </si>
  <si>
    <t>NON-TRADING BOOK BUSINESS - CREDIT/COUNTERPARY RISK COMPONENT</t>
  </si>
  <si>
    <t>TRADING BOOK BUSINESS - POSITION RISK -TRADED DEBT INSTRUMENTS - SPECIFIC RISK COMPONENT</t>
  </si>
  <si>
    <t>TRADING BOOK BUSINESS - POSITION RISK -TRADED DEBT INSTRUMENTS - GENERAL RISK COMPONENT</t>
  </si>
  <si>
    <t>POSITION RISK</t>
  </si>
  <si>
    <t>-  GENERAL RISK COMPONENT</t>
  </si>
  <si>
    <t xml:space="preserve">POSITION RISK </t>
  </si>
  <si>
    <t>- COLLECTIVE INVESTMENT SCHEME RISK COMPONENT</t>
  </si>
  <si>
    <t>TRADING BOOK BUSINESS - POSITION RISK - EQUITY RISK COMPONENT</t>
  </si>
  <si>
    <t>-   EQUITY RISK COMPONENT</t>
  </si>
  <si>
    <t xml:space="preserve"> SETTLEMENT RISK COMPONENT</t>
  </si>
  <si>
    <t>TRADING BOOK BUSINESS - SETTLEMENT RISK COMPONENT</t>
  </si>
  <si>
    <t xml:space="preserve"> FREE DELIVERIES </t>
  </si>
  <si>
    <t>TRADING BOOK BUSINESS - FREE DELIVERIES</t>
  </si>
  <si>
    <t>a) Any of the above Sheet Titles which are marked in blue require manual input.</t>
  </si>
  <si>
    <t>Total prov. for liabilities/charges</t>
  </si>
  <si>
    <t>a) Paid-up ordinary share capital</t>
  </si>
  <si>
    <t>a) Investments in own shares</t>
  </si>
  <si>
    <t>Currency in which accounts have been prepared:</t>
  </si>
  <si>
    <t>Risk Discount Factor</t>
  </si>
  <si>
    <t xml:space="preserve">Adjusted Position Risk </t>
  </si>
  <si>
    <t>d) Additional deductions</t>
  </si>
  <si>
    <t>e) Additional capital requirement</t>
  </si>
  <si>
    <t>FIXED OVERHEAD REQUIREMENT</t>
  </si>
  <si>
    <t>b) employees' and directors' shares in profits, except if guaranteed</t>
  </si>
  <si>
    <t>a) staff bonuses except if guaranteed;</t>
  </si>
  <si>
    <t>i) other variable expenditure</t>
  </si>
  <si>
    <t>m) Other variable expenses</t>
  </si>
  <si>
    <t>n) Other fixed expenses</t>
  </si>
  <si>
    <t>j)  Other variable expenses *</t>
  </si>
  <si>
    <t>k) Other fixed expenses *</t>
  </si>
  <si>
    <t>any other details or comments:</t>
  </si>
  <si>
    <t xml:space="preserve">Relevant Fixed Expenditure </t>
  </si>
  <si>
    <t>CAPITAL RESOURCES REQUIREMENT</t>
  </si>
  <si>
    <t xml:space="preserve">    -   Traded Debt Instruments</t>
  </si>
  <si>
    <t xml:space="preserve">              General Risk Component</t>
  </si>
  <si>
    <t xml:space="preserve">              Specific Risk Component</t>
  </si>
  <si>
    <t xml:space="preserve">    -   Equity Position Risk</t>
  </si>
  <si>
    <t xml:space="preserve">    -   Derivatives Risk</t>
  </si>
  <si>
    <t>Risk Free</t>
  </si>
  <si>
    <t>unrated</t>
  </si>
  <si>
    <t>Investment reported in accounts in currency of Accounts</t>
  </si>
  <si>
    <t>Investment at Market Value in currency of Accounts</t>
  </si>
  <si>
    <t>Description of Error</t>
  </si>
  <si>
    <t>until extinction of transaction</t>
  </si>
  <si>
    <t xml:space="preserve"> previous year's audited financial statements</t>
  </si>
  <si>
    <t>Market value of Underlying Position</t>
  </si>
  <si>
    <t>reporting period?</t>
  </si>
  <si>
    <t>Did the Licence Holder hold any positions in commodities during the</t>
  </si>
  <si>
    <t>Description of Financial Instrument</t>
  </si>
  <si>
    <t>Netting adjustment - (Net ONLY long and short positions in the same instrument)</t>
  </si>
  <si>
    <t>Sheet Number:</t>
  </si>
  <si>
    <t>Sheet Title</t>
  </si>
  <si>
    <t>DEBT INSTRUMENTS - SPECIFIC RISK COMPONENT</t>
  </si>
  <si>
    <t xml:space="preserve">TRADING BOOK BUSINESS - POSITION RISK - TRADED </t>
  </si>
  <si>
    <t>DEBT INSTRUMENTS - GENERAL RISK COMPONENT</t>
  </si>
  <si>
    <t>Total Own Funds Adjustments</t>
  </si>
  <si>
    <t xml:space="preserve">Own funds level                </t>
  </si>
  <si>
    <t>LARGE EXPOSURES</t>
  </si>
  <si>
    <t>i) Land &amp; Buildings</t>
  </si>
  <si>
    <t>ii) Other Tangible Assets</t>
  </si>
  <si>
    <t>0 - 4 working days</t>
  </si>
  <si>
    <t>5 - 15 working days</t>
  </si>
  <si>
    <t>16 - 30 working days</t>
  </si>
  <si>
    <t>31 - 45 working days</t>
  </si>
  <si>
    <t>46 or more working days</t>
  </si>
  <si>
    <t>Long Positions - Adjustment</t>
  </si>
  <si>
    <t>USD</t>
  </si>
  <si>
    <t>GBP</t>
  </si>
  <si>
    <t>CHF</t>
  </si>
  <si>
    <t>Long Positions at Market Value in currency of Accounts</t>
  </si>
  <si>
    <t>Short Positions at Market Value in currency of Accounts</t>
  </si>
  <si>
    <t>Total Overall Position</t>
  </si>
  <si>
    <t>Overall Gross Position</t>
  </si>
  <si>
    <t>Overall Net Position</t>
  </si>
  <si>
    <t>Total Equity Position Risk</t>
  </si>
  <si>
    <t>Total Position Risk Adjustment</t>
  </si>
  <si>
    <t>[Item 5.0 x 8%]</t>
  </si>
  <si>
    <t>Non Trading Book Exposures</t>
  </si>
  <si>
    <t>Yes</t>
  </si>
  <si>
    <t>No</t>
  </si>
  <si>
    <t>Name of individual counterparty or group of connected counterparties or its connected counterparties</t>
  </si>
  <si>
    <t>Total Own Funds</t>
  </si>
  <si>
    <t>Maximum allowable exposure</t>
  </si>
  <si>
    <t>1.0</t>
  </si>
  <si>
    <t>2.0</t>
  </si>
  <si>
    <t>3.0</t>
  </si>
  <si>
    <t>4.0</t>
  </si>
  <si>
    <t>5.0</t>
  </si>
  <si>
    <t>Less:</t>
  </si>
  <si>
    <t>finance the acquisition of your readily realisable</t>
  </si>
  <si>
    <t>houses, exchanges and intermediate brokers for</t>
  </si>
  <si>
    <t>the purposes of executing, registering or clearing</t>
  </si>
  <si>
    <t>Total Expenditure</t>
  </si>
  <si>
    <t>d) interest charges in respect of borrowing made to</t>
  </si>
  <si>
    <t>g) fees, brokerage and other charges paid to clearing</t>
  </si>
  <si>
    <t>Pro-rated Annualised Relevant Expenditure</t>
  </si>
  <si>
    <t>6.0</t>
  </si>
  <si>
    <t>i) locally based schemes</t>
  </si>
  <si>
    <t xml:space="preserve">ii) foreign based schemes </t>
  </si>
  <si>
    <t>iii) unit linked products</t>
  </si>
  <si>
    <t>i) Private clients</t>
  </si>
  <si>
    <t>ii) Non-Private clients</t>
  </si>
  <si>
    <t>iii) Collective Investment Schemes</t>
  </si>
  <si>
    <t>INPUT SHEET</t>
  </si>
  <si>
    <t>ii) Other</t>
  </si>
  <si>
    <t>i) Paid</t>
  </si>
  <si>
    <t>i) unsettled securities transactions - cash against documents</t>
  </si>
  <si>
    <t>ii) unsettled securities transactions - free deliveries</t>
  </si>
  <si>
    <t>v) Trade debtors</t>
  </si>
  <si>
    <t>iv) Group debtors</t>
  </si>
  <si>
    <t>i) Balances which can be withdrawn within 30 days</t>
  </si>
  <si>
    <t>ii) Balances which can be withdrawn only after 30 days</t>
  </si>
  <si>
    <t>i) Amounts due to group companies</t>
  </si>
  <si>
    <t xml:space="preserve">ii) Amounts due to other connected persons </t>
  </si>
  <si>
    <t>a) Deferred Tax Liability</t>
  </si>
  <si>
    <t>Counterparty Risk</t>
  </si>
  <si>
    <t>Y</t>
  </si>
  <si>
    <t>N</t>
  </si>
  <si>
    <t>Liabilities secured on properties</t>
  </si>
  <si>
    <t xml:space="preserve">Insert the amount of any Contingent Liabilities </t>
  </si>
  <si>
    <t>AUD</t>
  </si>
  <si>
    <t>CAD</t>
  </si>
  <si>
    <t>EUR</t>
  </si>
  <si>
    <t>FIM</t>
  </si>
  <si>
    <t>HKD</t>
  </si>
  <si>
    <t>JPY</t>
  </si>
  <si>
    <t>MTL</t>
  </si>
  <si>
    <t>NZD</t>
  </si>
  <si>
    <t>NOK</t>
  </si>
  <si>
    <t>LM</t>
  </si>
  <si>
    <t>Category 3</t>
  </si>
  <si>
    <t>Report own shares held at book value</t>
  </si>
  <si>
    <r>
      <t xml:space="preserve">Exchange rate as at end of reporting period converting the reporting currency to </t>
    </r>
    <r>
      <rPr>
        <b/>
        <sz val="12"/>
        <rFont val="Times New Roman"/>
        <family val="1"/>
      </rPr>
      <t>EURO</t>
    </r>
  </si>
  <si>
    <t>Report material (&gt;10%) holding in credit/ financial institutions at book value</t>
  </si>
  <si>
    <t>Open position in foreign Currency</t>
  </si>
  <si>
    <t>Total net open position in reporting currency</t>
  </si>
  <si>
    <t>Foreign Exchange Risk Adjustment</t>
  </si>
  <si>
    <t>CONTENTS</t>
  </si>
  <si>
    <t>Sheet 1</t>
  </si>
  <si>
    <t>Sheet 2</t>
  </si>
  <si>
    <t>Sheet 3</t>
  </si>
  <si>
    <t>Sheet 4</t>
  </si>
  <si>
    <t>Sheet 5</t>
  </si>
  <si>
    <t>Sheet 6</t>
  </si>
  <si>
    <t>Sheet 7</t>
  </si>
  <si>
    <t>Sheet 8</t>
  </si>
  <si>
    <t>Sheet 9</t>
  </si>
  <si>
    <t>Sheet 10</t>
  </si>
  <si>
    <t>Sheet 11</t>
  </si>
  <si>
    <t>Sheet 12</t>
  </si>
  <si>
    <t>YES</t>
  </si>
  <si>
    <t>NO</t>
  </si>
  <si>
    <t>Sheet 13</t>
  </si>
  <si>
    <t>VALIDATION SHEET</t>
  </si>
  <si>
    <t>VALIDATION SHEET 2</t>
  </si>
  <si>
    <t>VALIDATION SHEET 3a</t>
  </si>
  <si>
    <t>VALIDATION SHEET 3b</t>
  </si>
  <si>
    <t>VALIDATION SHEET 5a</t>
  </si>
  <si>
    <t xml:space="preserve">Tier One Capital </t>
  </si>
  <si>
    <t>a) Dividends</t>
  </si>
  <si>
    <t xml:space="preserve">  - dividends declared but not paid</t>
  </si>
  <si>
    <t>r) Other Operating Income/ Charges net of attributable taxation</t>
  </si>
  <si>
    <t>Other operating income/ charges net of attributable taxation</t>
  </si>
  <si>
    <t>ii) Proposed but not paid</t>
  </si>
  <si>
    <t>Profit or (Loss) after taxation and other operating income/ charges</t>
  </si>
  <si>
    <t xml:space="preserve">     financial instruments' revaluation reserves</t>
  </si>
  <si>
    <t>Non Core Tier One Cap</t>
  </si>
  <si>
    <t>Tier One Cap deductions</t>
  </si>
  <si>
    <t>Total Tier one Capital</t>
  </si>
  <si>
    <t>Lower Tier Two Cap</t>
  </si>
  <si>
    <t xml:space="preserve">    Fixed term pref shares</t>
  </si>
  <si>
    <t xml:space="preserve">   3rd party guarantees</t>
  </si>
  <si>
    <t xml:space="preserve">   Sub loans</t>
  </si>
  <si>
    <t xml:space="preserve">   IRB value adjustments</t>
  </si>
  <si>
    <t>Details Applicant</t>
  </si>
  <si>
    <t>Ensures that the applicant's name has been inputted.</t>
  </si>
  <si>
    <t>PAGE 1</t>
  </si>
  <si>
    <t>Ensures that the signature of the applicant is filled in.</t>
  </si>
  <si>
    <t>Ensures that the FRS is dated.</t>
  </si>
  <si>
    <t>Ensures that the question on external funding is appropriately answered</t>
  </si>
  <si>
    <t>Ensures that the question on charges of assets is appropriately answered</t>
  </si>
  <si>
    <t>Ensures that the question on financial guarantees is appropriately answered</t>
  </si>
  <si>
    <t>Ensures that the accounting reference date is included</t>
  </si>
  <si>
    <t>PAGE 2</t>
  </si>
  <si>
    <t>Ensures that the amounts and classes of allotted share capital are inputted</t>
  </si>
  <si>
    <t>Ensures that the section on whether the shares have been fully or partially paid is correctly inputted</t>
  </si>
  <si>
    <t>Ensures that the details on FRS assumptions have been included</t>
  </si>
  <si>
    <t>Deduct from tier two cap</t>
  </si>
  <si>
    <t>add cap requirement</t>
  </si>
  <si>
    <t>Validations</t>
  </si>
  <si>
    <t>Ensures that no errors occur in Own Funds</t>
  </si>
  <si>
    <t>TOTAL VALIDATION</t>
  </si>
  <si>
    <t>Connected Company?</t>
  </si>
  <si>
    <t>Commodities Instruments - Risk Component</t>
  </si>
  <si>
    <t>VALIDATION SHEET 5b</t>
  </si>
  <si>
    <t>h) Investor Compensation Scheme Reserve</t>
  </si>
  <si>
    <t>i) Share premium account</t>
  </si>
  <si>
    <t>j) Property &amp; financial instruments' revaluation reserves as per the</t>
  </si>
  <si>
    <t>k) Revenue reserves as per the previous year's audited financial statements</t>
  </si>
  <si>
    <t>l) Other reserves</t>
  </si>
  <si>
    <t>m) Minority Interest</t>
  </si>
  <si>
    <t>c) Investor Compensation Scheme Reserve</t>
  </si>
  <si>
    <t>d) Share premium account</t>
  </si>
  <si>
    <t>e) Declared but unpaid dividends, Property &amp;</t>
  </si>
  <si>
    <t>g) Other reserves</t>
  </si>
  <si>
    <t xml:space="preserve">Exchange rate converting the foreign </t>
  </si>
  <si>
    <t>currency to reporting currency</t>
  </si>
  <si>
    <t>7.0</t>
  </si>
  <si>
    <t>Sheet 14</t>
  </si>
  <si>
    <t xml:space="preserve">c) Revenue Reserves </t>
  </si>
  <si>
    <t>Reportable level (10% of own funds)</t>
  </si>
  <si>
    <t>Associate Company (20% of own funds)</t>
  </si>
  <si>
    <t xml:space="preserve">Large Exposures Upper Limit </t>
  </si>
  <si>
    <t>Other (25% of own funds)</t>
  </si>
  <si>
    <t>Aggregate Large Exposures (800% of own funds)</t>
  </si>
  <si>
    <t>Coupon rate</t>
  </si>
  <si>
    <t xml:space="preserve">Coupon Rate </t>
  </si>
  <si>
    <t>Weighted Long Positions</t>
  </si>
  <si>
    <t>Weighted Short Positions</t>
  </si>
  <si>
    <t>Maturity Band</t>
  </si>
  <si>
    <t>PRA</t>
  </si>
  <si>
    <t>Equity Specific Risk</t>
  </si>
  <si>
    <t>Equity General Risk</t>
  </si>
  <si>
    <t>Name of counterparty or group of counterparties</t>
  </si>
  <si>
    <t>Level of exposure</t>
  </si>
  <si>
    <t>Proportion exempt (%)</t>
  </si>
  <si>
    <t>Amount included</t>
  </si>
  <si>
    <t>Exempt Exposures</t>
  </si>
  <si>
    <t xml:space="preserve">Include any trading book profits/losses which have not been included in the </t>
  </si>
  <si>
    <t>Income Statement</t>
  </si>
  <si>
    <t xml:space="preserve">     Internal Ratings Based Approach</t>
  </si>
  <si>
    <t>Own Funds Warnings</t>
  </si>
  <si>
    <t>b) Perpetual Non-Cumulative Preference Shares</t>
  </si>
  <si>
    <t xml:space="preserve"> Total Own Funds</t>
  </si>
  <si>
    <t>l) UCITS Management Company</t>
  </si>
  <si>
    <t>Is the applicant applying as a UCITS Manager?</t>
  </si>
  <si>
    <t>m) UCITS Management Company</t>
  </si>
  <si>
    <t>Insert the amount of funds under management, if any?</t>
  </si>
  <si>
    <t>Addition cap</t>
  </si>
  <si>
    <t>Add cap limit</t>
  </si>
  <si>
    <t>amount taken</t>
  </si>
  <si>
    <t>c) Perpetual Cumulative Preference Shares</t>
  </si>
  <si>
    <t>Exposure - Class 1</t>
  </si>
  <si>
    <t>Exposure - Class 2</t>
  </si>
  <si>
    <t>Tangible assets</t>
  </si>
  <si>
    <t>Claims or contingent claims on central governments or central banks</t>
  </si>
  <si>
    <t>Exposure - Class 3</t>
  </si>
  <si>
    <t>Exposure - Class 4</t>
  </si>
  <si>
    <t>1) Up to first contractual payment</t>
  </si>
  <si>
    <t xml:space="preserve">2) From first contractual payment to four days after </t>
  </si>
  <si>
    <t>second contractual payment.</t>
  </si>
  <si>
    <t>INVESTMENT SERVICES RULES</t>
  </si>
  <si>
    <t>FOR INVESTMENT SERVICES PROVIDERS</t>
  </si>
  <si>
    <t>DRAFT</t>
  </si>
  <si>
    <t>FINAL</t>
  </si>
  <si>
    <t>Name of Applicant:</t>
  </si>
  <si>
    <t>Cover Page</t>
  </si>
  <si>
    <t>Schedule C</t>
  </si>
  <si>
    <t>Financial Resources Statement</t>
  </si>
  <si>
    <t>3) From 5 business days post contractual payment</t>
  </si>
  <si>
    <t>1) Up to first contractual delivery lag</t>
  </si>
  <si>
    <t xml:space="preserve">2) From first contractual delivery lag to four days after </t>
  </si>
  <si>
    <t>second contractual delivery lag.</t>
  </si>
  <si>
    <t xml:space="preserve">3) From 5 business days post contractual delivery lag </t>
  </si>
  <si>
    <t>Report any addititional deductions from tier two capital - [please refer to point 4.1 of Appendix I]</t>
  </si>
  <si>
    <t>acquisition of  readily realisable investments</t>
  </si>
  <si>
    <t>Interim Trading Book Profits/ Losses</t>
  </si>
  <si>
    <t>i) Debt securities issued by EEA Financial Services licensed entitites</t>
  </si>
  <si>
    <t>i) Debt securities issued by entities other than</t>
  </si>
  <si>
    <t>Amounts receiveable from govenrment bodies and local authorities</t>
  </si>
  <si>
    <t>ii) Prepayments</t>
  </si>
  <si>
    <t>iii) Accrued income</t>
  </si>
  <si>
    <t>iv) Other debtors</t>
  </si>
  <si>
    <t>j) Other debtors</t>
  </si>
  <si>
    <t xml:space="preserve">Debt securities issued by EEA Financial Services </t>
  </si>
  <si>
    <t>Debt securities issued by corporates/ other entities</t>
  </si>
  <si>
    <t>Debt securities issued by entities</t>
  </si>
  <si>
    <t>3) From 5 business days post contractual payment until</t>
  </si>
  <si>
    <t>3) From 5 business days post contractual delivery lag until</t>
  </si>
  <si>
    <t>Category 2 or 4 licence holder</t>
  </si>
  <si>
    <t xml:space="preserve">    EEA Financial Services licensed entitites</t>
  </si>
  <si>
    <t>Exposure - Class 5</t>
  </si>
  <si>
    <t>i) Units in High Risk Collective Investment Schemes</t>
  </si>
  <si>
    <t>ii) Units in Other Collective Investment Schemes</t>
  </si>
  <si>
    <t>Non-Trading Book Business Asset Exposure</t>
  </si>
  <si>
    <t>Exposure - Class 6</t>
  </si>
  <si>
    <t>a developed financial centre</t>
  </si>
  <si>
    <t xml:space="preserve">ii) Other Shares [including investments in venture capital firms and </t>
  </si>
  <si>
    <t>private equity investments]</t>
  </si>
  <si>
    <t>Long Positions</t>
  </si>
  <si>
    <t>Short Positions</t>
  </si>
  <si>
    <t>Zone One</t>
  </si>
  <si>
    <t>Zone Two</t>
  </si>
  <si>
    <t>Zone Three</t>
  </si>
  <si>
    <t>Zone 1</t>
  </si>
  <si>
    <t>Zone 2</t>
  </si>
  <si>
    <t>Zone 3</t>
  </si>
  <si>
    <t>Match positions within zone</t>
  </si>
  <si>
    <t>General Position Risk Component</t>
  </si>
  <si>
    <t xml:space="preserve">i) Shares traded on a EU Regulated Market or the Regulated Market of </t>
  </si>
  <si>
    <t>iii) Investments in connected companies</t>
  </si>
  <si>
    <t>Exposure - Class 7</t>
  </si>
  <si>
    <t>Exposure - Class 8</t>
  </si>
  <si>
    <t>Other Balance Sheet Items</t>
  </si>
  <si>
    <t>i) Debtors</t>
  </si>
  <si>
    <t xml:space="preserve"> Total Risk Weighted Exposure Amount</t>
  </si>
  <si>
    <t>Credit Risk Calculation utilising the Standardised Approach</t>
  </si>
  <si>
    <t>Financial instrument positions as at (date):</t>
  </si>
  <si>
    <t>Cover Sheet</t>
  </si>
  <si>
    <t>Internal Ratings Based Approach</t>
  </si>
  <si>
    <t>d) Investment in Own Shares</t>
  </si>
  <si>
    <t>e) Material Holding in Credit/ Financial Institutions</t>
  </si>
  <si>
    <t>f) Additional Deductions</t>
  </si>
  <si>
    <t>g) Bank and/ or other third party guarantees approved by the MFSA</t>
  </si>
  <si>
    <t>a) Loans/overdrafts</t>
  </si>
  <si>
    <t>b) Taxation</t>
  </si>
  <si>
    <t>c) Amounts due to group companies**</t>
  </si>
  <si>
    <t xml:space="preserve">d) Amounts due to other connected persons* </t>
  </si>
  <si>
    <t>e) Accruals</t>
  </si>
  <si>
    <t xml:space="preserve"> to </t>
  </si>
  <si>
    <t>INCOME STATEMENT &amp; ITEMS THROUGH STATEMENT OF CHANGES IN EQUITY</t>
  </si>
  <si>
    <t>Items effected through the Statement of changes in Equity during the reporting period</t>
  </si>
  <si>
    <t xml:space="preserve">* Details of 'Exceptional items of expenditure allowed by MFSA', 'Other Variable Expenditure', 'Other Fixed Expenditure' and/or </t>
  </si>
  <si>
    <t xml:space="preserve">f) Financial instruments - Short Positions </t>
  </si>
  <si>
    <t>a) Financial Instruments - Long Positions</t>
  </si>
  <si>
    <t>Name:</t>
  </si>
  <si>
    <t>Signed:</t>
  </si>
  <si>
    <t>(Director/ Authorised Signatory)</t>
  </si>
  <si>
    <t>b) Dealing Profit or (Loss) - Long Term Financial Instruments</t>
  </si>
  <si>
    <t>- listed in other markets</t>
  </si>
  <si>
    <t xml:space="preserve">  profit and loss account" financial instruments</t>
  </si>
  <si>
    <t>e) Interest paid to clients on clients' money</t>
  </si>
  <si>
    <t xml:space="preserve">Total Expenditure </t>
  </si>
  <si>
    <t xml:space="preserve">  Regulated Market of a developed financial centre</t>
  </si>
  <si>
    <t>- listed on an EU Regulated Market or the</t>
  </si>
  <si>
    <t>b) Other commission (equities, debt instruments etc.)</t>
  </si>
  <si>
    <t>Include an amount that the Licence Holder has reason to doubt repayment on demand</t>
  </si>
  <si>
    <t>Insert Market Value</t>
  </si>
  <si>
    <t>FINANCIAL DETAILS</t>
  </si>
  <si>
    <t xml:space="preserve">       The Operational Risk method applied is:</t>
  </si>
  <si>
    <t>Total Trading Book Business Risk Component</t>
  </si>
  <si>
    <t>Foreign Exchange Risk Component</t>
  </si>
  <si>
    <t>Large Exposures Risk Component</t>
  </si>
  <si>
    <t>Higher of FO &amp; total risk components</t>
  </si>
  <si>
    <t>higher of above &amp; initial capital</t>
  </si>
  <si>
    <t>i) Debt securities issued by cental governments or centralbanks</t>
  </si>
  <si>
    <t>v) Units in high risk Collective Investment Schemes</t>
  </si>
  <si>
    <t>vi) Units in other Collective Investment Schemes</t>
  </si>
  <si>
    <t>ix) Investments in group companies</t>
  </si>
  <si>
    <t>d) Financial Instruments (Short Positions are to be included as trading book positions only.)</t>
  </si>
  <si>
    <t xml:space="preserve">b) if securities were paid for by the Licence Holder </t>
  </si>
  <si>
    <t>d) Fixed term Non-cumulative preference shares (if not redeemable within 5 years)</t>
  </si>
  <si>
    <t>e) Fixed term Non-cumulative preference shares redeemable within 5 years</t>
  </si>
  <si>
    <t>f) Fixed term Cumulative Preference Share Capital (if not redeemable within 5 years)</t>
  </si>
  <si>
    <t>g) Fixed term Cumulative Preference Share Capital redeemable within 5 years</t>
  </si>
  <si>
    <t>vii) Shares traded on an EU Regulated Market or the regulated market of a developed financial centre</t>
  </si>
  <si>
    <t>o) Unrealised fair value movements on "Designated at inception at fair value through</t>
  </si>
  <si>
    <t>p) Unrealised fair value movements on "Held for trading" financial instruments</t>
  </si>
  <si>
    <t>q) Taxation for the year</t>
  </si>
  <si>
    <t xml:space="preserve">s) Dividends </t>
  </si>
  <si>
    <t>t) Unrealised fair value movements on "Available for sale" financial instruments</t>
  </si>
  <si>
    <t>u) Unrealised fair value movements on revaluation of property</t>
  </si>
  <si>
    <t>v) Other movements through statement of changes in equity</t>
  </si>
  <si>
    <t>iii) Collective investment schemes</t>
  </si>
  <si>
    <t>Category 1a</t>
  </si>
  <si>
    <t>Category 1b</t>
  </si>
  <si>
    <t>Short Positions - Adjustment</t>
  </si>
  <si>
    <t>- which are due within 1 year</t>
  </si>
  <si>
    <t>Credit Quality</t>
  </si>
  <si>
    <t>Unrated</t>
  </si>
  <si>
    <t>&lt;= 3</t>
  </si>
  <si>
    <t>&gt; 3</t>
  </si>
  <si>
    <t>-which are due within 1 year &amp; secured by a charge on land &amp; building</t>
  </si>
  <si>
    <t>Open position in reporting currency</t>
  </si>
  <si>
    <t>i) Allowed by MFSA</t>
  </si>
  <si>
    <t>a) Allowed by MFSA*</t>
  </si>
  <si>
    <t>Proportion Exempt</t>
  </si>
  <si>
    <t xml:space="preserve">a) Amounts receivable within 90 days </t>
  </si>
  <si>
    <t>b) Amounts receiveable after more than 90 days</t>
  </si>
  <si>
    <t>a) Land &amp; Buildings</t>
  </si>
  <si>
    <t>b) Other Tangible Assets</t>
  </si>
  <si>
    <t xml:space="preserve">      a) Collective investment schemes</t>
  </si>
  <si>
    <t xml:space="preserve">           1) Amounts due from group companies</t>
  </si>
  <si>
    <t xml:space="preserve">            2) Amounts due from other connected persons</t>
  </si>
  <si>
    <t xml:space="preserve">      b) Group debtors</t>
  </si>
  <si>
    <t xml:space="preserve">       c) Trade debtors</t>
  </si>
  <si>
    <t xml:space="preserve">NON-TRADING BOOK BUSINESS </t>
  </si>
  <si>
    <t xml:space="preserve">d) Interest charges in respect of borrowing made to finance the </t>
  </si>
  <si>
    <t xml:space="preserve">g) Fees, brokerage and other charges paid to clearing houses, exchanges </t>
  </si>
  <si>
    <t>c) allowable commissions and fees</t>
  </si>
  <si>
    <t>As per Trial Balance</t>
  </si>
  <si>
    <t>No of months to maturity</t>
  </si>
  <si>
    <t>CQ1</t>
  </si>
  <si>
    <t>CQ2</t>
  </si>
  <si>
    <t>CQ3</t>
  </si>
  <si>
    <t>CQ4</t>
  </si>
  <si>
    <t>CQ5</t>
  </si>
  <si>
    <t>CQ6</t>
  </si>
  <si>
    <t>Time</t>
  </si>
  <si>
    <t xml:space="preserve">Amounts included on the debit should be +ve </t>
  </si>
  <si>
    <t xml:space="preserve">Amounts included on the credit should be -ve </t>
  </si>
  <si>
    <t>a</t>
  </si>
  <si>
    <t>than the reporting currency</t>
  </si>
  <si>
    <t xml:space="preserve">Does the Company have assets/ liabilities denominated in a currency other </t>
  </si>
  <si>
    <t>Total Assets less Total Liabilities</t>
  </si>
  <si>
    <t>Category 1b - PII Exemption</t>
  </si>
  <si>
    <t>c) Commissions received on transactions in :</t>
  </si>
  <si>
    <t>b) Other Commissions payable</t>
  </si>
  <si>
    <t>c) Exceptional Items of expenditure</t>
  </si>
  <si>
    <t>d) Depreciation</t>
  </si>
  <si>
    <t xml:space="preserve">g) Interest charges in respect of borrowing made to finance the </t>
  </si>
  <si>
    <t xml:space="preserve">j) Fees, brokerage and other charges paid to clearing houses, exchanges </t>
  </si>
  <si>
    <t>c) Deferred tax Asset</t>
  </si>
  <si>
    <t>e) Debtors</t>
  </si>
  <si>
    <t>2) Amounts due from other connected persons</t>
  </si>
  <si>
    <t>f) Prepayments</t>
  </si>
  <si>
    <t>g) Accrued income</t>
  </si>
  <si>
    <t>k) Bank and cash balances</t>
  </si>
  <si>
    <t xml:space="preserve">5) Capital &amp; Reserves </t>
  </si>
  <si>
    <t>isa94</t>
  </si>
  <si>
    <t xml:space="preserve">a) Called up ordinary share capital </t>
  </si>
  <si>
    <t>a) Foreign Currency</t>
  </si>
  <si>
    <t>h) Amounts receivable from Government bodies</t>
  </si>
  <si>
    <t xml:space="preserve">i) Include the amount of secured liabilities </t>
  </si>
  <si>
    <t>ii) Include the amount of secured liabilities</t>
  </si>
  <si>
    <t xml:space="preserve">iii) Include the amount of secured liabilities </t>
  </si>
  <si>
    <t xml:space="preserve">a) Perpetual Non-cumulative preference shares </t>
  </si>
  <si>
    <t>iv) Include in full the amount of secured liabilities</t>
  </si>
  <si>
    <t>d) IRB - calculation of risk weight exposure amounts for credit risk</t>
  </si>
  <si>
    <t>b) Expected losses from risk weighted exposure amounts using the</t>
  </si>
  <si>
    <t>Total Free Deliveries</t>
  </si>
  <si>
    <t>Credit Quality Assessment</t>
  </si>
  <si>
    <t xml:space="preserve">Adjusted Specific Position Risk </t>
  </si>
  <si>
    <t>Computation of formula for the position rate adjustment</t>
  </si>
  <si>
    <t>Debt Instrument</t>
  </si>
  <si>
    <t xml:space="preserve">Debt Securities issued or guaranteed by central governments, issued by Central Banks, International Organisations, multilateral development banks or EEA states' regional governments or local authorities </t>
  </si>
  <si>
    <t>Maturity of:</t>
  </si>
  <si>
    <t>x &lt; 6</t>
  </si>
  <si>
    <t>7 &lt;= x &lt; 24</t>
  </si>
  <si>
    <t>x &gt;24</t>
  </si>
  <si>
    <t xml:space="preserve">Debt Securities issued or guaranteed by institutions </t>
  </si>
  <si>
    <t xml:space="preserve">Debt securities issued or guaranteed by corporates </t>
  </si>
  <si>
    <t xml:space="preserve">Other qualifying debt securities </t>
  </si>
  <si>
    <t>Non Qualifying Debt Securities</t>
  </si>
  <si>
    <t>f) Accrued Income</t>
  </si>
  <si>
    <t>e) Prepayments</t>
  </si>
  <si>
    <t>Number of months covered by reporting period:</t>
  </si>
  <si>
    <t>Currency in which accounts are reported:</t>
  </si>
  <si>
    <t>* Details of 'Amounts due to/ from other connected persons' and/or **'Amounts due to/ from group Companies' and/or Any other details or comments:</t>
  </si>
  <si>
    <t xml:space="preserve">c) Amounts due to other connected persons* </t>
  </si>
  <si>
    <t>b) Secured Liabilities</t>
  </si>
  <si>
    <t>c) Contingent Liabilities</t>
  </si>
  <si>
    <t>Include any Bank and/ or other third party guarantees approved by the MFSA</t>
  </si>
  <si>
    <t>Validation Sheet</t>
  </si>
  <si>
    <t>N.B.</t>
  </si>
  <si>
    <t>b) Sheets marked in red must be printed.</t>
  </si>
  <si>
    <t>INPUT SHEET - MANDATORY</t>
  </si>
  <si>
    <t>FOREIGN EXCHANGE RISK - WHERE APPLICABLE</t>
  </si>
  <si>
    <t>iv) other commissions (equities, debt instruments etc...)</t>
  </si>
  <si>
    <t>iv) Other (e.g. connected companies)</t>
  </si>
  <si>
    <t>3.</t>
  </si>
  <si>
    <t>2.</t>
  </si>
  <si>
    <t>f) Other ISA related revenue</t>
  </si>
  <si>
    <t>g) Non-ISA related revenue</t>
  </si>
  <si>
    <t>iii) Debt securities issued by a corporate other than EEA financial services licenced entity</t>
  </si>
  <si>
    <t>ii) Debt securities issued by EEA financial services licenced entity</t>
  </si>
  <si>
    <t>viii) Other shares [including investments in venture capital firms and private equityinvestments]</t>
  </si>
  <si>
    <t>TOTAL OWN FUNDS CALCULATION</t>
  </si>
  <si>
    <t>Sheet 15</t>
  </si>
  <si>
    <t>d) Investment Management and Administration Fees</t>
  </si>
  <si>
    <t>e) Investment Advisory Fees</t>
  </si>
  <si>
    <t>Date:</t>
  </si>
  <si>
    <t xml:space="preserve">Initialled by the auditor for identification purposes only </t>
  </si>
  <si>
    <t>No of Months</t>
  </si>
  <si>
    <t>1) Projected Income for the First Year</t>
  </si>
  <si>
    <t>2) Projected Expenditure for the First Year</t>
  </si>
  <si>
    <t>d) Amounts due from group companies**</t>
  </si>
  <si>
    <t>e) Amounts due from other connected persons*</t>
  </si>
  <si>
    <t>g) Accrued Income</t>
  </si>
  <si>
    <t>h) Amounts receivable from government bodies</t>
  </si>
  <si>
    <t>i.    a budgeted Income Statement for the twelve months following the proposed date of commencement of Investment Services business; and</t>
  </si>
  <si>
    <t>ii.   an opening Balance Sheet as at a date as close as possible to the date of the application, but not more than 31 days  prior to the date of application.</t>
  </si>
  <si>
    <r>
      <t xml:space="preserve">Note:   </t>
    </r>
    <r>
      <rPr>
        <i/>
        <sz val="10"/>
        <rFont val="Times New Roman"/>
        <family val="1"/>
      </rPr>
      <t xml:space="preserve">With regards to point (ii) above, where the corporate applicant is still in formation, the opening Balance Sheet would be based on projected figures. </t>
    </r>
  </si>
  <si>
    <t>In any case, prior to licensing, the applicant would need to confirm that there were no material changes to the opening Balance Sheet submitted with the Financial Resources Statement otherwise, an up-dated Financial Resources Statement reflecting a current opening Balance Sheet position would need to be submitted. Prior to licensing, the applicant's auditor shall confirm whether the applicant satisfies the applicable Own Funds and Liquid Capital Requirements.</t>
  </si>
  <si>
    <t>Any assumptions on which the figures in this Finacial Resources Statement are based should be included under Section 6 of Sheet 1.</t>
  </si>
  <si>
    <t>If the Applicant has already produced audited accounts, a copy of the most recent set must be submitted with the application, along with details of any material changes in the financial position of that shown in the Applicant from the latest audited accounts.</t>
  </si>
  <si>
    <t>The following information must be given as at the date of application (unless it is shown in the audited accounts submitted with the application):</t>
  </si>
  <si>
    <t>i) Amounts receivable from financial institutions</t>
  </si>
  <si>
    <t>j) Bank and cash balances</t>
  </si>
  <si>
    <t>k) Other debts</t>
  </si>
  <si>
    <t>f) Revenue reserves as per the previous year's audited accounts</t>
  </si>
  <si>
    <t>d) Other Reserves</t>
  </si>
  <si>
    <t>d) Other long term liabilities</t>
  </si>
  <si>
    <t>1) listed on a Recognised Investment Exchange</t>
  </si>
  <si>
    <t>2) not listed on a Recognised Investment Exchange</t>
  </si>
  <si>
    <t>e) Staff bonuses</t>
  </si>
  <si>
    <t>f) Employees' and directors' shares in profits</t>
  </si>
  <si>
    <t>acquisition of your readily realisable investments</t>
  </si>
  <si>
    <t>h) Interest paid to clients on clients' money</t>
  </si>
  <si>
    <t>i) Interest paid to counterparties</t>
  </si>
  <si>
    <t>or clearing transactions</t>
  </si>
  <si>
    <t>k) Foreign exchange losses</t>
  </si>
  <si>
    <t xml:space="preserve">l) Directors' emoluments </t>
  </si>
  <si>
    <t>1) Amounts due from group companies</t>
  </si>
  <si>
    <t>- which are due after more than 1 year</t>
  </si>
  <si>
    <t>- which are due after more than 1 year &amp; secured by a charge on land &amp; building</t>
  </si>
  <si>
    <t>b) Staff bonuses</t>
  </si>
  <si>
    <t>c) Employees' and directors' shares in profits</t>
  </si>
  <si>
    <t>f) Interest paid to counterparties</t>
  </si>
  <si>
    <t>h)  Foreign exchange losses</t>
  </si>
  <si>
    <t>i) Directors' emoluments</t>
  </si>
  <si>
    <t>b) Amounts due to group companies**</t>
  </si>
  <si>
    <t>Investments as at (date):</t>
  </si>
  <si>
    <t>b) Preference share capital</t>
  </si>
  <si>
    <t xml:space="preserve">i) Amounts receivable within 90 days </t>
  </si>
  <si>
    <t>extinction of transaction</t>
  </si>
  <si>
    <t xml:space="preserve">a) if securities were delivered </t>
  </si>
  <si>
    <t>investments</t>
  </si>
  <si>
    <t>f) interest paid to counterparties</t>
  </si>
  <si>
    <t>transactions</t>
  </si>
  <si>
    <t>h) foreign exchange losses</t>
  </si>
  <si>
    <t>e) interest paid to clients on clients' money</t>
  </si>
  <si>
    <t>Total Risk Capital Component</t>
  </si>
  <si>
    <t>Category 1 a &amp; registered under Insurance Mediation Directive</t>
  </si>
  <si>
    <t xml:space="preserve">either </t>
  </si>
  <si>
    <t>Category 1a licence holder</t>
  </si>
  <si>
    <t>or</t>
  </si>
  <si>
    <t>Category 1b licence holder</t>
  </si>
  <si>
    <t>Category 1b licence holder - PII Exemption</t>
  </si>
  <si>
    <t>Category 3 licence holder</t>
  </si>
  <si>
    <t>Category 1a &amp; registered under the Insurance Mediation Directive</t>
  </si>
  <si>
    <t>Initial Capital</t>
  </si>
  <si>
    <t>Cat 3</t>
  </si>
  <si>
    <t>Cat 1, 2, 4</t>
  </si>
  <si>
    <t xml:space="preserve">Financial Resources Requirement </t>
  </si>
  <si>
    <t>Standardised Approach</t>
  </si>
  <si>
    <t>Foundation Internal Ratings Based Approach</t>
  </si>
  <si>
    <r>
      <t xml:space="preserve">j) exceptional expenditure (with the </t>
    </r>
    <r>
      <rPr>
        <b/>
        <sz val="10"/>
        <rFont val="Times New Roman"/>
        <family val="1"/>
      </rPr>
      <t xml:space="preserve">MFSA </t>
    </r>
    <r>
      <rPr>
        <sz val="10"/>
        <rFont val="Times New Roman"/>
        <family val="1"/>
      </rPr>
      <t>prior approval)</t>
    </r>
  </si>
  <si>
    <t>Adjustment - To SHEET 11</t>
  </si>
  <si>
    <t>Connected Company</t>
  </si>
  <si>
    <t>Total</t>
  </si>
  <si>
    <t>Assets</t>
  </si>
  <si>
    <t>Liabilities</t>
  </si>
  <si>
    <t>Sheet 16</t>
  </si>
  <si>
    <t>(d)  other exposures attributable to, or guaranteed by, central governments, central banks, international organisations, multilateral development banks or public sector entities, where unsecured claims on the entity to which the exposure is attributable or by which it is guaranteed would be assigned a 0% risk weight under the Credit/Counterparty Risk Calculation;</t>
  </si>
  <si>
    <t>(a)  asset items constituting claims on central governments or central banks which, unsecured, would be assigned a 0% risk weight under the Credit/Counterparty Risk Calculation;</t>
  </si>
  <si>
    <t>(b)  asset items constituting claims on international organisations or multilateral development banks which, unsecured, would be assigned a 0% risk weight under Credit/Counterparty Risk Calculation;</t>
  </si>
  <si>
    <r>
      <t xml:space="preserve">Netting adjustment - (Net </t>
    </r>
    <r>
      <rPr>
        <b/>
        <sz val="10"/>
        <rFont val="Times New Roman"/>
        <family val="1"/>
      </rPr>
      <t>ONLY</t>
    </r>
    <r>
      <rPr>
        <sz val="10"/>
        <rFont val="Times New Roman"/>
        <family val="1"/>
      </rPr>
      <t xml:space="preserve"> long and short positions in the same instrument)</t>
    </r>
  </si>
  <si>
    <r>
      <t xml:space="preserve">                                                            Netting adjustment - (Net </t>
    </r>
    <r>
      <rPr>
        <b/>
        <sz val="10"/>
        <rFont val="Times New Roman"/>
        <family val="1"/>
      </rPr>
      <t>ONLY</t>
    </r>
    <r>
      <rPr>
        <sz val="10"/>
        <rFont val="Times New Roman"/>
        <family val="1"/>
      </rPr>
      <t xml:space="preserve"> long and short positions in the same instrument)</t>
    </r>
  </si>
  <si>
    <t>Basic Indicator Approach</t>
  </si>
  <si>
    <t>Advanced Measurement Approach</t>
  </si>
  <si>
    <t>(c)  asset items constituting claims carrying the explicit guarantees of central governments, central banks, international organisations, multilateral development banks or public sector entities, where unsecured claims on the entity providing the guarantee would be assigned a 0% risk weight under the Credit/Counterparty Risk Calculation ;</t>
  </si>
  <si>
    <t>(e)  asset items constituting claims on and other exposures to central governments or central banks not mentioned in point (a) which are denominated and, where applicable, funded in the national currencies of the borrowers;</t>
  </si>
  <si>
    <t>ii) Amounts receiveable from EEA financial services licensed entities</t>
  </si>
  <si>
    <t>Net Positions</t>
  </si>
  <si>
    <t>(f)  asset items  and other exposures secured to the satisfaction of the MFSA, by colleteral in the form of debt securities issued by central governments or central banks, international organisations, multilateral development banks, member states' regional governments, local authorities or public sector entities , which securities constitute claims on their issuer which would reeive 0% risk weighting under the Standardised Approach to credit/counterparty risk;</t>
  </si>
  <si>
    <t>Ensures that the date of submission is appropriately filled in.</t>
  </si>
  <si>
    <t>(g)  asset items and other exposures secured, to the satisfaction of the MFSA, by collateral in the form of cash deposits placed with the lending credit institution or with a credit institution which is the parent undertaking or a subsidiary of the lending institution;</t>
  </si>
  <si>
    <t>(h)  asset claims and other exposures secured to the satisfaction of the authority, by collateral in the form of certificates of deposits issued by the lending credit institution or by a credit institution which is the parent undertaking or subsidiary of the lending credit institution and lodged with either of them;</t>
  </si>
  <si>
    <t>(i)  asset items constituting claims on and other exposures to credit institutions or investment firms, with a maturity of one year or less, but not forming part of their Own Funds;</t>
  </si>
  <si>
    <t>(j) trade billls avalised by a prime credit institution with a maturity of twelve months or less;</t>
  </si>
  <si>
    <t>(k) covered bonds as defined under the Standardised Approach to Credit/Counterparty Risk</t>
  </si>
  <si>
    <t>(l)  holdings in the insurance and reinsurance companies  up to 40% of the own funds of the Licence Holder acquiring such a holding;</t>
  </si>
  <si>
    <t>(m)  exposures to prime institutions with a maturity of over one year but not more than three years</t>
  </si>
  <si>
    <t>(n) exposures to prime institutions of over three years' maturity in the form of debt instruments issued by a prime institution provided such instruments are effectively negotiable in a professional market and are subject to a daily quotation on that market</t>
  </si>
  <si>
    <t>g) Other creditors</t>
  </si>
  <si>
    <t>Held with Trading Intent?</t>
  </si>
  <si>
    <t xml:space="preserve">Core Tier One Capital       </t>
  </si>
  <si>
    <t>Total Core Tier One Capital</t>
  </si>
  <si>
    <t xml:space="preserve">Non Core Tier One Capital       </t>
  </si>
  <si>
    <t>Total Non-Core Tier One Capital</t>
  </si>
  <si>
    <t>Deductions from Tier One Capital</t>
  </si>
  <si>
    <t>ii) Amounts receivable after more than 90 days</t>
  </si>
  <si>
    <t>i) Goodwill</t>
  </si>
  <si>
    <t>ii) Other Intangible Assets</t>
  </si>
  <si>
    <t>No.of months to maturity</t>
  </si>
  <si>
    <t>Upper Tier Two Capital</t>
  </si>
  <si>
    <t>Total Upper Tier Two Capital</t>
  </si>
  <si>
    <t>Minority Interest</t>
  </si>
  <si>
    <t>Lower Tier Two Capital</t>
  </si>
  <si>
    <t>a) Fixed Term Preference Share Capital (if not redeemable within 5 years)</t>
  </si>
  <si>
    <t>b) Bank and/ or other third party guarantees</t>
  </si>
  <si>
    <t>Deductions from Tier Two Capital</t>
  </si>
  <si>
    <t>a) Material holdings in credit and financial institutions</t>
  </si>
  <si>
    <t>c) Subordinated Loan Capital</t>
  </si>
  <si>
    <t>Exposure Value</t>
  </si>
  <si>
    <t>Risk Weight</t>
  </si>
  <si>
    <t xml:space="preserve">PROJECT INCOME STATEMENT </t>
  </si>
  <si>
    <t xml:space="preserve">A1. </t>
  </si>
  <si>
    <t>Financial Information</t>
  </si>
  <si>
    <t xml:space="preserve"> </t>
  </si>
  <si>
    <t>1a.</t>
  </si>
  <si>
    <t>The Applicant must supply:</t>
  </si>
  <si>
    <t xml:space="preserve"> b.</t>
  </si>
  <si>
    <t xml:space="preserve"> c. </t>
  </si>
  <si>
    <t>If the Applicant is part of a Group, the latest audited, consolidated Group accounts must be supplied.</t>
  </si>
  <si>
    <t xml:space="preserve">d. </t>
  </si>
  <si>
    <t>i.     amounts and classes of allotted share capital:</t>
  </si>
  <si>
    <t>ii.    whether the shares are fully or partly paid:</t>
  </si>
  <si>
    <t>iii.   details of Reserves and Share Premium Account (if any):</t>
  </si>
  <si>
    <t>Page 2</t>
  </si>
  <si>
    <t>Applicant's Details</t>
  </si>
  <si>
    <t>Page 1</t>
  </si>
  <si>
    <t>GENERAL DETAILS - MANDATORY</t>
  </si>
  <si>
    <t>A 2 - FINANCIAL INFORMATION - MANDATORY</t>
  </si>
  <si>
    <t>A 1 - FINANCIAL INFORMATION - MANDATORY</t>
  </si>
  <si>
    <t xml:space="preserve">OPENING BALANCE SHEET </t>
  </si>
  <si>
    <t xml:space="preserve">A2. </t>
  </si>
  <si>
    <t>External Funding</t>
  </si>
  <si>
    <t xml:space="preserve">i.    Does the Applicant has or intends to have any sources of external finance (including </t>
  </si>
  <si>
    <t xml:space="preserve">      facilities unused at time of application)?</t>
  </si>
  <si>
    <t xml:space="preserve">      If YES, give the following details:</t>
  </si>
  <si>
    <t>Additional Capital Resources applicable to Maltese UCITS Management Companies</t>
  </si>
  <si>
    <t>Total Initial Capital</t>
  </si>
  <si>
    <t>Category 2 or 4</t>
  </si>
  <si>
    <t>Specific Position Risk Component</t>
  </si>
  <si>
    <t xml:space="preserve">  description of assets charged and their value:</t>
  </si>
  <si>
    <t xml:space="preserve">ii.    Does the Applicant has or intends to have any other charge on its assets not </t>
  </si>
  <si>
    <t xml:space="preserve">       disclosed in (i) above.</t>
  </si>
  <si>
    <t xml:space="preserve">       If YES, give details:</t>
  </si>
  <si>
    <t xml:space="preserve">iii.   Has the Applicant given or intends to give in writing any financial guarantees or any </t>
  </si>
  <si>
    <t xml:space="preserve">       indemnities or other commitments, including letters of comfort?  Include those relating </t>
  </si>
  <si>
    <t xml:space="preserve">       to other Group companies.</t>
  </si>
  <si>
    <t xml:space="preserve">iv.   Have any guarantees been given or are intended to be given to the Applicant by other  </t>
  </si>
  <si>
    <t xml:space="preserve">       members of the Group of which it is part, and are there or will there be any </t>
  </si>
  <si>
    <t xml:space="preserve">       arrangements relating to the provision of financial support to the Applicant by other</t>
  </si>
  <si>
    <t xml:space="preserve">       members of the Group?</t>
  </si>
  <si>
    <t>Give details of the accounting reference date and, if appropriate, the other interim or three quarterly dates</t>
  </si>
  <si>
    <t>at which financial returns will be prepared.</t>
  </si>
  <si>
    <t xml:space="preserve">- Accounting Reference Date:  </t>
  </si>
  <si>
    <t>- Interim/ Quarterly/ Monthly dates:</t>
  </si>
  <si>
    <t>JANUARY</t>
  </si>
  <si>
    <t>Cat 1a</t>
  </si>
  <si>
    <t>Cat1b</t>
  </si>
  <si>
    <t>Cat 2 &amp; 4</t>
  </si>
  <si>
    <t>FEBRUARY</t>
  </si>
  <si>
    <t>MARCH</t>
  </si>
  <si>
    <t>APRIL</t>
  </si>
  <si>
    <t>Issued: 15 November, 2010</t>
  </si>
  <si>
    <t>Version 2/2010</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</si>
</sst>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Lm&quot;#,##0;\-&quot;Lm&quot;#,##0"/>
    <numFmt numFmtId="165" formatCode="&quot;Lm&quot;#,##0;[Red]\-&quot;Lm&quot;#,##0"/>
    <numFmt numFmtId="166" formatCode="&quot;Lm&quot;#,##0.00;\-&quot;Lm&quot;#,##0.00"/>
    <numFmt numFmtId="167" formatCode="&quot;Lm&quot;#,##0.00;[Red]\-&quot;Lm&quot;#,##0.00"/>
    <numFmt numFmtId="168" formatCode="_-&quot;Lm&quot;* #,##0_-;\-&quot;Lm&quot;* #,##0_-;_-&quot;Lm&quot;* &quot;-&quot;_-;_-@_-"/>
    <numFmt numFmtId="169" formatCode="_-&quot;Lm&quot;* #,##0.00_-;\-&quot;Lm&quot;* #,##0.00_-;_-&quot;Lm&quot;* &quot;-&quot;??_-;_-@_-"/>
    <numFmt numFmtId="170" formatCode="0.0"/>
    <numFmt numFmtId="171" formatCode="_-* #,##0.0_-;\-* #,##0.0_-;_-* &quot;-&quot;??_-;_-@_-"/>
    <numFmt numFmtId="172" formatCode="_-* #,##0_-;\-* #,##0_-;_-* &quot;-&quot;??_-;_-@_-"/>
    <numFmt numFmtId="173" formatCode="0."/>
    <numFmt numFmtId="174" formatCode="mmmm\ d\,\ yyyy"/>
    <numFmt numFmtId="175" formatCode="#,##0.0000"/>
    <numFmt numFmtId="176" formatCode="#,##0.000000"/>
    <numFmt numFmtId="177" formatCode="0.0000"/>
    <numFmt numFmtId="178" formatCode="\(0\)"/>
    <numFmt numFmtId="179" formatCode="_(* #,##0_);_(* \(#,##0\);_(* &quot;-&quot;??_);_(@_)"/>
    <numFmt numFmtId="180" formatCode="#,##0.00_ ;\-#,##0.00\ "/>
    <numFmt numFmtId="181" formatCode="m/d"/>
    <numFmt numFmtId="182" formatCode="#,##0.000"/>
    <numFmt numFmtId="183" formatCode="#,##0_ ;\-#,##0\ "/>
    <numFmt numFmtId="184" formatCode="#,##0.0;\-#,##0.0"/>
    <numFmt numFmtId="185" formatCode="_-* #,##0.000_-;\-* #,##0.000_-;_-* &quot;-&quot;??_-;_-@_-"/>
    <numFmt numFmtId="186" formatCode="_-* #,##0.0000_-;\-* #,##0.0000_-;_-* &quot;-&quot;??_-;_-@_-"/>
    <numFmt numFmtId="187" formatCode="0.000"/>
    <numFmt numFmtId="188" formatCode=";;;"/>
    <numFmt numFmtId="189" formatCode="0.00;[Red]0.00"/>
    <numFmt numFmtId="190" formatCode="0.0%"/>
    <numFmt numFmtId="191" formatCode="d\-mmm\-yy"/>
    <numFmt numFmtId="192" formatCode="0.00000"/>
    <numFmt numFmtId="193" formatCode="&quot;Yes&quot;;&quot;Yes&quot;;&quot;No&quot;"/>
    <numFmt numFmtId="194" formatCode="&quot;True&quot;;&quot;True&quot;;&quot;False&quot;"/>
    <numFmt numFmtId="195" formatCode="&quot;On&quot;;&quot;On&quot;;&quot;Off&quot;"/>
    <numFmt numFmtId="196" formatCode="_-* #,##0.00000_-;\-* #,##0.00000_-;_-* &quot;-&quot;??_-;_-@_-"/>
    <numFmt numFmtId="197" formatCode="_-* #,##0.000000_-;\-* #,##0.000000_-;_-* &quot;-&quot;??_-;_-@_-"/>
    <numFmt numFmtId="198" formatCode="_-* #,##0.0000000_-;\-* #,##0.0000000_-;_-* &quot;-&quot;??_-;_-@_-"/>
    <numFmt numFmtId="199" formatCode="_-* #,##0.00000000_-;\-* #,##0.00000000_-;_-* &quot;-&quot;??_-;_-@_-"/>
    <numFmt numFmtId="200" formatCode="_-* #,##0.000000000_-;\-* #,##0.000000000_-;_-* &quot;-&quot;??_-;_-@_-"/>
    <numFmt numFmtId="201" formatCode="_-* #,##0.000000_-;\-* #,##0.000000_-;_-* &quot;-&quot;??????_-;_-@_-"/>
    <numFmt numFmtId="202" formatCode="d\ mmmm\,\ yyyy"/>
    <numFmt numFmtId="203" formatCode="0_ ;\-0\ "/>
    <numFmt numFmtId="204" formatCode="0.00_ ;\-0.00\ "/>
    <numFmt numFmtId="205" formatCode="0.000%"/>
    <numFmt numFmtId="206" formatCode="_(* #,##0.0_);_(* \(#,##0.0\);_(* &quot;-&quot;??_);_(@_)"/>
    <numFmt numFmtId="207" formatCode="_(* #,##0.00_);_(* \(#,##0.00\);_(* &quot;-&quot;??_);_(@_)"/>
    <numFmt numFmtId="208" formatCode="_(* #,##0.000_);_(* \(#,##0.000\);_(* &quot;-&quot;??_);_(@_)"/>
    <numFmt numFmtId="209" formatCode="_-* #,##0.0_-;\-* #,##0.0_-;_-* &quot;-&quot;?_-;_-@_-"/>
    <numFmt numFmtId="210" formatCode="_-* #,##0.0000_-;\-* #,##0.0000_-;_-* &quot;-&quot;????_-;_-@_-"/>
    <numFmt numFmtId="211" formatCode="_-* #,##0.000_-;\-* #,##0.000_-;_-* &quot;-&quot;???_-;_-@_-"/>
    <numFmt numFmtId="212" formatCode="[$€-2]\ #,##0.00_);[Red]\([$€-2]\ #,##0.00\)"/>
    <numFmt numFmtId="213" formatCode="mmmm\-yy"/>
    <numFmt numFmtId="214" formatCode="[$-809]dd\ mmmm\ yyyy;@"/>
  </numFmts>
  <fonts count="106">
    <font>
      <sz val="10"/>
      <name val="Arial"/>
      <family val="0"/>
    </font>
    <font>
      <sz val="9"/>
      <name val="Times New Roman"/>
      <family val="1"/>
    </font>
    <font>
      <b/>
      <sz val="12"/>
      <name val="Arial"/>
      <family val="2"/>
    </font>
    <font>
      <b/>
      <sz val="12"/>
      <name val="Times New Roman"/>
      <family val="1"/>
    </font>
    <font>
      <sz val="10"/>
      <name val="Times New Roman"/>
      <family val="1"/>
    </font>
    <font>
      <b/>
      <sz val="8"/>
      <name val="Times New Roman"/>
      <family val="0"/>
    </font>
    <font>
      <i/>
      <sz val="10"/>
      <name val="Times New Roman"/>
      <family val="1"/>
    </font>
    <font>
      <b/>
      <sz val="10"/>
      <name val="Times New Roman"/>
      <family val="1"/>
    </font>
    <font>
      <b/>
      <sz val="11"/>
      <name val="Times New Roman"/>
      <family val="1"/>
    </font>
    <font>
      <i/>
      <sz val="9"/>
      <name val="Times New Roman"/>
      <family val="1"/>
    </font>
    <font>
      <sz val="8"/>
      <name val="Times New Roman"/>
      <family val="1"/>
    </font>
    <font>
      <sz val="8"/>
      <name val="Arial"/>
      <family val="0"/>
    </font>
    <font>
      <b/>
      <u val="single"/>
      <sz val="12"/>
      <name val="Times New Roman"/>
      <family val="1"/>
    </font>
    <font>
      <sz val="11"/>
      <name val="Times New Roman"/>
      <family val="1"/>
    </font>
    <font>
      <sz val="12"/>
      <name val="Times New Roman"/>
      <family val="1"/>
    </font>
    <font>
      <sz val="10"/>
      <color indexed="10"/>
      <name val="Arial"/>
      <family val="2"/>
    </font>
    <font>
      <i/>
      <sz val="11"/>
      <name val="Times New Roman"/>
      <family val="1"/>
    </font>
    <font>
      <sz val="8"/>
      <color indexed="10"/>
      <name val="Arial"/>
      <family val="2"/>
    </font>
    <font>
      <sz val="10"/>
      <color indexed="10"/>
      <name val="Times New Roman"/>
      <family val="1"/>
    </font>
    <font>
      <b/>
      <sz val="11"/>
      <name val="Arial"/>
      <family val="2"/>
    </font>
    <font>
      <b/>
      <sz val="10"/>
      <name val="Arial"/>
      <family val="2"/>
    </font>
    <font>
      <b/>
      <sz val="14"/>
      <name val="Times New Roman"/>
      <family val="1"/>
    </font>
    <font>
      <b/>
      <i/>
      <sz val="10"/>
      <name val="Times New Roman"/>
      <family val="1"/>
    </font>
    <font>
      <sz val="9"/>
      <color indexed="10"/>
      <name val="Times New Roman"/>
      <family val="1"/>
    </font>
    <font>
      <sz val="10"/>
      <color indexed="9"/>
      <name val="Times New Roman"/>
      <family val="1"/>
    </font>
    <font>
      <sz val="9"/>
      <color indexed="9"/>
      <name val="Times New Roman"/>
      <family val="1"/>
    </font>
    <font>
      <i/>
      <sz val="10"/>
      <color indexed="9"/>
      <name val="Times New Roman"/>
      <family val="1"/>
    </font>
    <font>
      <b/>
      <sz val="15"/>
      <name val="Times New Roman"/>
      <family val="1"/>
    </font>
    <font>
      <sz val="10"/>
      <color indexed="10"/>
      <name val="Comic Sans MS"/>
      <family val="4"/>
    </font>
    <font>
      <sz val="7"/>
      <name val="Arial"/>
      <family val="2"/>
    </font>
    <font>
      <sz val="9"/>
      <name val="Arial"/>
      <family val="2"/>
    </font>
    <font>
      <b/>
      <i/>
      <sz val="12"/>
      <name val="Times New Roman"/>
      <family val="1"/>
    </font>
    <font>
      <sz val="7"/>
      <color indexed="10"/>
      <name val="Arial"/>
      <family val="2"/>
    </font>
    <font>
      <sz val="20"/>
      <name val="Times New Roman"/>
      <family val="1"/>
    </font>
    <font>
      <sz val="14"/>
      <name val="Times New Roman"/>
      <family val="1"/>
    </font>
    <font>
      <sz val="6"/>
      <name val="Arial"/>
      <family val="2"/>
    </font>
    <font>
      <b/>
      <sz val="9"/>
      <name val="Times New Roman"/>
      <family val="1"/>
    </font>
    <font>
      <b/>
      <sz val="10"/>
      <color indexed="41"/>
      <name val="Times New Roman"/>
      <family val="1"/>
    </font>
    <font>
      <sz val="10"/>
      <color indexed="41"/>
      <name val="Times New Roman"/>
      <family val="1"/>
    </font>
    <font>
      <sz val="10"/>
      <color indexed="9"/>
      <name val="Arial"/>
      <family val="0"/>
    </font>
    <font>
      <b/>
      <sz val="10"/>
      <color indexed="9"/>
      <name val="Times New Roman"/>
      <family val="1"/>
    </font>
    <font>
      <sz val="7"/>
      <color indexed="9"/>
      <name val="Arial"/>
      <family val="2"/>
    </font>
    <font>
      <sz val="7"/>
      <color indexed="9"/>
      <name val="Times New Roman"/>
      <family val="1"/>
    </font>
    <font>
      <sz val="8"/>
      <color indexed="10"/>
      <name val="Times New Roman"/>
      <family val="1"/>
    </font>
    <font>
      <sz val="12"/>
      <name val="Arial"/>
      <family val="0"/>
    </font>
    <font>
      <b/>
      <sz val="12"/>
      <color indexed="9"/>
      <name val="Times New Roman"/>
      <family val="1"/>
    </font>
    <font>
      <u val="single"/>
      <sz val="10"/>
      <color indexed="12"/>
      <name val="Arial"/>
      <family val="0"/>
    </font>
    <font>
      <u val="single"/>
      <sz val="10"/>
      <color indexed="36"/>
      <name val="Arial"/>
      <family val="0"/>
    </font>
    <font>
      <sz val="9.5"/>
      <name val="Times New Roman"/>
      <family val="1"/>
    </font>
    <font>
      <sz val="10"/>
      <color indexed="8"/>
      <name val="Times New Roman"/>
      <family val="1"/>
    </font>
    <font>
      <b/>
      <sz val="14"/>
      <color indexed="10"/>
      <name val="Times New Roman"/>
      <family val="1"/>
    </font>
    <font>
      <sz val="14"/>
      <name val="Arial"/>
      <family val="0"/>
    </font>
    <font>
      <i/>
      <sz val="14"/>
      <name val="Times New Roman"/>
      <family val="0"/>
    </font>
    <font>
      <b/>
      <sz val="12"/>
      <color indexed="10"/>
      <name val="Times New Roman"/>
      <family val="1"/>
    </font>
    <font>
      <b/>
      <sz val="11"/>
      <color indexed="10"/>
      <name val="Times New Roman"/>
      <family val="1"/>
    </font>
    <font>
      <b/>
      <sz val="7"/>
      <name val="Times New Roman"/>
      <family val="1"/>
    </font>
    <font>
      <b/>
      <sz val="11"/>
      <color indexed="12"/>
      <name val="Times New Roman"/>
      <family val="1"/>
    </font>
    <font>
      <u val="single"/>
      <sz val="12"/>
      <name val="Times New Roman"/>
      <family val="1"/>
    </font>
    <font>
      <sz val="8"/>
      <color indexed="9"/>
      <name val="Times New Roman"/>
      <family val="1"/>
    </font>
    <font>
      <b/>
      <i/>
      <sz val="10"/>
      <color indexed="9"/>
      <name val="Times New Roman"/>
      <family val="1"/>
    </font>
    <font>
      <sz val="8"/>
      <color indexed="9"/>
      <name val="Arial"/>
      <family val="0"/>
    </font>
    <font>
      <sz val="7"/>
      <name val="Times New Roman"/>
      <family val="1"/>
    </font>
    <font>
      <sz val="11"/>
      <color indexed="10"/>
      <name val="Times New Roman"/>
      <family val="1"/>
    </font>
    <font>
      <b/>
      <sz val="14"/>
      <color indexed="9"/>
      <name val="Times New Roman"/>
      <family val="1"/>
    </font>
    <font>
      <b/>
      <sz val="17"/>
      <name val="Times New Roman"/>
      <family val="1"/>
    </font>
    <font>
      <sz val="10"/>
      <color indexed="13"/>
      <name val="Times New Roman"/>
      <family val="1"/>
    </font>
    <font>
      <b/>
      <i/>
      <sz val="14"/>
      <name val="Arial"/>
      <family val="2"/>
    </font>
    <font>
      <b/>
      <sz val="20"/>
      <name val="Arial"/>
      <family val="2"/>
    </font>
    <font>
      <b/>
      <i/>
      <sz val="20"/>
      <name val="Arial"/>
      <family val="2"/>
    </font>
    <font>
      <sz val="20"/>
      <name val="Arial"/>
      <family val="0"/>
    </font>
    <font>
      <b/>
      <i/>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
      <patternFill patternType="solid">
        <fgColor indexed="13"/>
        <bgColor indexed="64"/>
      </patternFill>
    </fill>
    <fill>
      <patternFill patternType="solid">
        <fgColor indexed="8"/>
        <bgColor indexed="64"/>
      </patternFill>
    </fill>
    <fill>
      <patternFill patternType="solid">
        <fgColor indexed="47"/>
        <bgColor indexed="64"/>
      </patternFill>
    </fill>
    <fill>
      <patternFill patternType="solid">
        <fgColor indexed="41"/>
        <bgColor indexed="64"/>
      </patternFill>
    </fill>
    <fill>
      <patternFill patternType="solid">
        <fgColor indexed="43"/>
        <bgColor indexed="64"/>
      </patternFill>
    </fill>
  </fills>
  <borders count="39">
    <border>
      <left/>
      <right/>
      <top/>
      <bottom/>
      <diagonal/>
    </border>
    <border>
      <left style="medium"/>
      <right style="medium"/>
      <top style="medium"/>
      <bottom style="mediu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double"/>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double"/>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1" fillId="26" borderId="0" applyNumberFormat="0" applyBorder="0" applyAlignment="0" applyProtection="0"/>
    <xf numFmtId="3" fontId="0" fillId="27" borderId="0">
      <alignment horizontal="right"/>
      <protection locked="0"/>
    </xf>
    <xf numFmtId="0" fontId="11" fillId="0" borderId="0">
      <alignment horizontal="right"/>
      <protection/>
    </xf>
    <xf numFmtId="0" fontId="0" fillId="0" borderId="0" applyNumberFormat="0" applyFill="0" applyBorder="0" applyAlignment="0" applyProtection="0"/>
    <xf numFmtId="178" fontId="29" fillId="0" borderId="0">
      <alignment horizontal="center"/>
      <protection/>
    </xf>
    <xf numFmtId="3" fontId="20" fillId="0" borderId="1">
      <alignment/>
      <protection/>
    </xf>
    <xf numFmtId="0" fontId="92" fillId="28" borderId="2" applyNumberFormat="0" applyAlignment="0" applyProtection="0"/>
    <xf numFmtId="0" fontId="93"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4" fillId="0" borderId="0" applyNumberFormat="0" applyFill="0" applyBorder="0" applyAlignment="0" applyProtection="0"/>
    <xf numFmtId="0" fontId="47" fillId="0" borderId="0" applyNumberFormat="0" applyFill="0" applyBorder="0" applyAlignment="0" applyProtection="0"/>
    <xf numFmtId="0" fontId="95" fillId="30" borderId="0" applyNumberFormat="0" applyBorder="0" applyAlignment="0" applyProtection="0"/>
    <xf numFmtId="0" fontId="2" fillId="0" borderId="0">
      <alignment/>
      <protection/>
    </xf>
    <xf numFmtId="0" fontId="19" fillId="0" borderId="0">
      <alignment/>
      <protection/>
    </xf>
    <xf numFmtId="0" fontId="20" fillId="0" borderId="0">
      <alignment/>
      <protection/>
    </xf>
    <xf numFmtId="0" fontId="0" fillId="0" borderId="0">
      <alignment horizontal="left" indent="1"/>
      <protection/>
    </xf>
    <xf numFmtId="0" fontId="0" fillId="0" borderId="0">
      <alignment horizontal="left" indent="2"/>
      <protection/>
    </xf>
    <xf numFmtId="0" fontId="96" fillId="0" borderId="4" applyNumberFormat="0" applyFill="0" applyAlignment="0" applyProtection="0"/>
    <xf numFmtId="0" fontId="97" fillId="0" borderId="5" applyNumberFormat="0" applyFill="0" applyAlignment="0" applyProtection="0"/>
    <xf numFmtId="0" fontId="98" fillId="0" borderId="6" applyNumberFormat="0" applyFill="0" applyAlignment="0" applyProtection="0"/>
    <xf numFmtId="0" fontId="98" fillId="0" borderId="0" applyNumberFormat="0" applyFill="0" applyBorder="0" applyAlignment="0" applyProtection="0"/>
    <xf numFmtId="0" fontId="46" fillId="0" borderId="0" applyNumberFormat="0" applyFill="0" applyBorder="0" applyAlignment="0" applyProtection="0"/>
    <xf numFmtId="0" fontId="99" fillId="31" borderId="2" applyNumberFormat="0" applyAlignment="0" applyProtection="0"/>
    <xf numFmtId="0" fontId="100" fillId="0" borderId="7" applyNumberFormat="0" applyFill="0" applyAlignment="0" applyProtection="0"/>
    <xf numFmtId="0" fontId="28" fillId="0" borderId="0">
      <alignment/>
      <protection/>
    </xf>
    <xf numFmtId="0" fontId="101" fillId="32" borderId="0" applyNumberFormat="0" applyBorder="0" applyAlignment="0" applyProtection="0"/>
    <xf numFmtId="0" fontId="0" fillId="33" borderId="8" applyNumberFormat="0" applyFont="0" applyAlignment="0" applyProtection="0"/>
    <xf numFmtId="0" fontId="102" fillId="28" borderId="9" applyNumberFormat="0" applyAlignment="0" applyProtection="0"/>
    <xf numFmtId="9" fontId="0" fillId="0" borderId="0" applyFont="0" applyFill="0" applyBorder="0" applyAlignment="0" applyProtection="0"/>
    <xf numFmtId="0" fontId="103" fillId="0" borderId="0" applyNumberFormat="0" applyFill="0" applyBorder="0" applyAlignment="0" applyProtection="0"/>
    <xf numFmtId="0" fontId="104" fillId="0" borderId="10" applyNumberFormat="0" applyFill="0" applyAlignment="0" applyProtection="0"/>
    <xf numFmtId="0" fontId="105" fillId="0" borderId="0" applyNumberFormat="0" applyFill="0" applyBorder="0" applyAlignment="0" applyProtection="0"/>
  </cellStyleXfs>
  <cellXfs count="922">
    <xf numFmtId="0" fontId="0" fillId="0" borderId="0" xfId="0" applyAlignment="1">
      <alignment/>
    </xf>
    <xf numFmtId="170" fontId="1" fillId="34" borderId="0" xfId="0" applyNumberFormat="1" applyFont="1" applyFill="1" applyBorder="1" applyAlignment="1" applyProtection="1">
      <alignment/>
      <protection hidden="1"/>
    </xf>
    <xf numFmtId="0" fontId="0" fillId="34" borderId="0" xfId="0" applyFill="1" applyBorder="1" applyAlignment="1" applyProtection="1">
      <alignment/>
      <protection hidden="1"/>
    </xf>
    <xf numFmtId="0" fontId="0" fillId="0" borderId="0" xfId="0" applyBorder="1" applyAlignment="1" applyProtection="1">
      <alignment/>
      <protection hidden="1"/>
    </xf>
    <xf numFmtId="0" fontId="0" fillId="34" borderId="11" xfId="0" applyFill="1" applyBorder="1" applyAlignment="1" applyProtection="1">
      <alignment/>
      <protection hidden="1"/>
    </xf>
    <xf numFmtId="0" fontId="4" fillId="34" borderId="0" xfId="0" applyFont="1" applyFill="1" applyBorder="1" applyAlignment="1" applyProtection="1">
      <alignment/>
      <protection hidden="1"/>
    </xf>
    <xf numFmtId="0" fontId="4" fillId="34" borderId="0" xfId="0" applyFont="1" applyFill="1" applyBorder="1" applyAlignment="1" applyProtection="1">
      <alignment horizontal="center"/>
      <protection hidden="1"/>
    </xf>
    <xf numFmtId="15" fontId="4" fillId="34" borderId="12" xfId="0" applyNumberFormat="1" applyFont="1" applyFill="1" applyBorder="1" applyAlignment="1" applyProtection="1">
      <alignment horizontal="centerContinuous"/>
      <protection hidden="1"/>
    </xf>
    <xf numFmtId="0" fontId="4" fillId="34" borderId="0" xfId="0" applyFont="1" applyFill="1" applyBorder="1" applyAlignment="1" applyProtection="1">
      <alignment horizontal="left"/>
      <protection hidden="1"/>
    </xf>
    <xf numFmtId="0" fontId="4" fillId="34" borderId="0" xfId="0" applyFont="1" applyFill="1" applyBorder="1" applyAlignment="1" applyProtection="1">
      <alignment/>
      <protection hidden="1"/>
    </xf>
    <xf numFmtId="0" fontId="0" fillId="34" borderId="0" xfId="0" applyFill="1" applyBorder="1" applyAlignment="1" applyProtection="1">
      <alignment horizontal="center"/>
      <protection hidden="1"/>
    </xf>
    <xf numFmtId="0" fontId="3" fillId="34" borderId="0" xfId="0" applyFont="1" applyFill="1" applyBorder="1" applyAlignment="1" applyProtection="1">
      <alignment/>
      <protection hidden="1"/>
    </xf>
    <xf numFmtId="0" fontId="5" fillId="34" borderId="0" xfId="0" applyFont="1" applyFill="1" applyBorder="1" applyAlignment="1" applyProtection="1">
      <alignment horizontal="center"/>
      <protection hidden="1"/>
    </xf>
    <xf numFmtId="0" fontId="6" fillId="34" borderId="0" xfId="0" applyFont="1" applyFill="1" applyBorder="1" applyAlignment="1" applyProtection="1">
      <alignment/>
      <protection hidden="1"/>
    </xf>
    <xf numFmtId="0" fontId="7" fillId="34" borderId="0" xfId="0" applyFont="1" applyFill="1" applyBorder="1" applyAlignment="1" applyProtection="1">
      <alignment horizontal="center"/>
      <protection hidden="1"/>
    </xf>
    <xf numFmtId="170" fontId="1" fillId="34" borderId="0" xfId="0" applyNumberFormat="1" applyFont="1" applyFill="1" applyBorder="1" applyAlignment="1" applyProtection="1">
      <alignment horizontal="right"/>
      <protection hidden="1"/>
    </xf>
    <xf numFmtId="0" fontId="4" fillId="34" borderId="13" xfId="0" applyFont="1" applyFill="1" applyBorder="1" applyAlignment="1" applyProtection="1">
      <alignment/>
      <protection hidden="1"/>
    </xf>
    <xf numFmtId="0" fontId="4" fillId="34" borderId="14" xfId="0" applyFont="1" applyFill="1" applyBorder="1" applyAlignment="1" applyProtection="1">
      <alignment/>
      <protection hidden="1"/>
    </xf>
    <xf numFmtId="0" fontId="4" fillId="34" borderId="15" xfId="0" applyFont="1" applyFill="1" applyBorder="1" applyAlignment="1" applyProtection="1">
      <alignment/>
      <protection hidden="1"/>
    </xf>
    <xf numFmtId="0" fontId="4" fillId="34" borderId="16" xfId="0" applyFont="1" applyFill="1" applyBorder="1" applyAlignment="1" applyProtection="1">
      <alignment/>
      <protection hidden="1"/>
    </xf>
    <xf numFmtId="0" fontId="4" fillId="34" borderId="17" xfId="0" applyFont="1" applyFill="1" applyBorder="1" applyAlignment="1" applyProtection="1">
      <alignment/>
      <protection hidden="1"/>
    </xf>
    <xf numFmtId="0" fontId="4" fillId="34" borderId="18" xfId="0" applyFont="1" applyFill="1" applyBorder="1" applyAlignment="1" applyProtection="1">
      <alignment/>
      <protection hidden="1"/>
    </xf>
    <xf numFmtId="0" fontId="0" fillId="34" borderId="17" xfId="0" applyFill="1" applyBorder="1" applyAlignment="1" applyProtection="1">
      <alignment/>
      <protection hidden="1"/>
    </xf>
    <xf numFmtId="0" fontId="6" fillId="34" borderId="17" xfId="0" applyFont="1" applyFill="1" applyBorder="1" applyAlignment="1" applyProtection="1">
      <alignment/>
      <protection hidden="1"/>
    </xf>
    <xf numFmtId="0" fontId="0" fillId="34" borderId="0" xfId="0" applyFill="1" applyBorder="1" applyAlignment="1" applyProtection="1">
      <alignment horizontal="centerContinuous"/>
      <protection hidden="1"/>
    </xf>
    <xf numFmtId="0" fontId="3" fillId="34" borderId="0" xfId="0" applyFont="1" applyFill="1" applyBorder="1" applyAlignment="1" applyProtection="1">
      <alignment/>
      <protection hidden="1"/>
    </xf>
    <xf numFmtId="0" fontId="0" fillId="34" borderId="0" xfId="0" applyFill="1" applyBorder="1" applyAlignment="1" applyProtection="1">
      <alignment horizontal="right"/>
      <protection hidden="1"/>
    </xf>
    <xf numFmtId="0" fontId="8" fillId="34" borderId="0" xfId="0" applyFont="1" applyFill="1" applyBorder="1" applyAlignment="1" applyProtection="1">
      <alignment/>
      <protection hidden="1"/>
    </xf>
    <xf numFmtId="0" fontId="6" fillId="34" borderId="0" xfId="0" applyFont="1" applyFill="1" applyBorder="1" applyAlignment="1" applyProtection="1">
      <alignment/>
      <protection hidden="1"/>
    </xf>
    <xf numFmtId="0" fontId="4" fillId="34" borderId="12" xfId="0" applyFont="1" applyFill="1" applyBorder="1" applyAlignment="1" applyProtection="1">
      <alignment/>
      <protection hidden="1"/>
    </xf>
    <xf numFmtId="0" fontId="4" fillId="34" borderId="19" xfId="0" applyFont="1" applyFill="1" applyBorder="1" applyAlignment="1" applyProtection="1">
      <alignment/>
      <protection hidden="1"/>
    </xf>
    <xf numFmtId="0" fontId="4" fillId="34" borderId="20" xfId="0" applyFont="1" applyFill="1" applyBorder="1" applyAlignment="1" applyProtection="1">
      <alignment/>
      <protection hidden="1"/>
    </xf>
    <xf numFmtId="0" fontId="6" fillId="34" borderId="0" xfId="0" applyFont="1" applyFill="1" applyBorder="1" applyAlignment="1" applyProtection="1">
      <alignment/>
      <protection hidden="1"/>
    </xf>
    <xf numFmtId="0" fontId="9" fillId="34" borderId="0" xfId="0" applyFont="1" applyFill="1" applyBorder="1" applyAlignment="1" applyProtection="1">
      <alignment/>
      <protection hidden="1"/>
    </xf>
    <xf numFmtId="0" fontId="6" fillId="34" borderId="0" xfId="0" applyFont="1" applyFill="1" applyBorder="1" applyAlignment="1" applyProtection="1">
      <alignment/>
      <protection hidden="1"/>
    </xf>
    <xf numFmtId="0" fontId="4" fillId="34" borderId="0" xfId="0" applyFont="1" applyFill="1" applyBorder="1" applyAlignment="1" applyProtection="1">
      <alignment horizontal="centerContinuous"/>
      <protection hidden="1"/>
    </xf>
    <xf numFmtId="37" fontId="0" fillId="34" borderId="0" xfId="0" applyNumberFormat="1" applyFill="1" applyBorder="1" applyAlignment="1" applyProtection="1">
      <alignment horizontal="right"/>
      <protection hidden="1"/>
    </xf>
    <xf numFmtId="37" fontId="4" fillId="34" borderId="0" xfId="0" applyNumberFormat="1" applyFont="1" applyFill="1" applyBorder="1" applyAlignment="1" applyProtection="1">
      <alignment/>
      <protection hidden="1"/>
    </xf>
    <xf numFmtId="0" fontId="7" fillId="34" borderId="17" xfId="0" applyFont="1" applyFill="1" applyBorder="1" applyAlignment="1" applyProtection="1">
      <alignment/>
      <protection hidden="1"/>
    </xf>
    <xf numFmtId="0" fontId="6" fillId="34" borderId="17" xfId="0" applyFont="1" applyFill="1" applyBorder="1" applyAlignment="1" applyProtection="1">
      <alignment/>
      <protection hidden="1"/>
    </xf>
    <xf numFmtId="37" fontId="0" fillId="34" borderId="0" xfId="0" applyNumberFormat="1" applyFill="1" applyBorder="1" applyAlignment="1" applyProtection="1">
      <alignment/>
      <protection hidden="1"/>
    </xf>
    <xf numFmtId="0" fontId="4" fillId="35" borderId="21" xfId="0" applyFont="1" applyFill="1" applyBorder="1" applyAlignment="1" applyProtection="1">
      <alignment/>
      <protection locked="0"/>
    </xf>
    <xf numFmtId="0" fontId="4" fillId="35" borderId="22" xfId="0" applyFont="1" applyFill="1" applyBorder="1" applyAlignment="1" applyProtection="1">
      <alignment/>
      <protection locked="0"/>
    </xf>
    <xf numFmtId="0" fontId="4" fillId="35" borderId="23" xfId="0" applyFont="1" applyFill="1" applyBorder="1" applyAlignment="1" applyProtection="1">
      <alignment/>
      <protection locked="0"/>
    </xf>
    <xf numFmtId="0" fontId="3" fillId="34" borderId="0" xfId="0" applyFont="1" applyFill="1" applyBorder="1" applyAlignment="1" applyProtection="1">
      <alignment horizontal="right"/>
      <protection hidden="1"/>
    </xf>
    <xf numFmtId="0" fontId="0" fillId="34" borderId="14" xfId="0" applyFill="1" applyBorder="1" applyAlignment="1" applyProtection="1">
      <alignment/>
      <protection hidden="1"/>
    </xf>
    <xf numFmtId="0" fontId="0" fillId="34" borderId="15" xfId="0" applyFill="1" applyBorder="1" applyAlignment="1" applyProtection="1">
      <alignment/>
      <protection hidden="1"/>
    </xf>
    <xf numFmtId="0" fontId="0" fillId="34" borderId="0" xfId="0" applyFill="1" applyAlignment="1" applyProtection="1">
      <alignment/>
      <protection hidden="1"/>
    </xf>
    <xf numFmtId="0" fontId="7" fillId="34" borderId="0" xfId="0" applyFont="1" applyFill="1" applyBorder="1" applyAlignment="1" applyProtection="1">
      <alignment/>
      <protection hidden="1"/>
    </xf>
    <xf numFmtId="0" fontId="10" fillId="34" borderId="17" xfId="0" applyFont="1" applyFill="1" applyBorder="1" applyAlignment="1" applyProtection="1">
      <alignment/>
      <protection hidden="1"/>
    </xf>
    <xf numFmtId="0" fontId="11" fillId="34" borderId="0" xfId="0" applyFont="1" applyFill="1" applyBorder="1" applyAlignment="1" applyProtection="1">
      <alignment/>
      <protection hidden="1"/>
    </xf>
    <xf numFmtId="0" fontId="1" fillId="34" borderId="0" xfId="0" applyFont="1" applyFill="1" applyBorder="1" applyAlignment="1" applyProtection="1">
      <alignment/>
      <protection hidden="1"/>
    </xf>
    <xf numFmtId="0" fontId="0" fillId="0" borderId="0" xfId="0" applyFill="1" applyBorder="1" applyAlignment="1" applyProtection="1">
      <alignment/>
      <protection hidden="1"/>
    </xf>
    <xf numFmtId="170" fontId="1" fillId="27" borderId="0" xfId="0" applyNumberFormat="1" applyFont="1" applyFill="1" applyBorder="1" applyAlignment="1" applyProtection="1">
      <alignment/>
      <protection hidden="1"/>
    </xf>
    <xf numFmtId="0" fontId="0" fillId="27" borderId="0" xfId="0" applyFill="1" applyBorder="1" applyAlignment="1" applyProtection="1">
      <alignment/>
      <protection hidden="1"/>
    </xf>
    <xf numFmtId="0" fontId="4" fillId="34" borderId="19" xfId="0" applyFont="1" applyFill="1" applyBorder="1" applyAlignment="1" applyProtection="1">
      <alignment horizontal="left" indent="1"/>
      <protection hidden="1"/>
    </xf>
    <xf numFmtId="0" fontId="4" fillId="27" borderId="0" xfId="0" applyFont="1" applyFill="1" applyBorder="1" applyAlignment="1" applyProtection="1">
      <alignment/>
      <protection hidden="1"/>
    </xf>
    <xf numFmtId="0" fontId="12" fillId="34" borderId="0" xfId="0" applyFont="1" applyFill="1" applyBorder="1" applyAlignment="1" applyProtection="1">
      <alignment/>
      <protection hidden="1"/>
    </xf>
    <xf numFmtId="0" fontId="15" fillId="34" borderId="0" xfId="0" applyFont="1" applyFill="1" applyBorder="1" applyAlignment="1" applyProtection="1">
      <alignment/>
      <protection hidden="1"/>
    </xf>
    <xf numFmtId="37" fontId="4" fillId="34" borderId="14" xfId="0" applyNumberFormat="1" applyFont="1" applyFill="1" applyBorder="1" applyAlignment="1" applyProtection="1">
      <alignment horizontal="right"/>
      <protection hidden="1"/>
    </xf>
    <xf numFmtId="37" fontId="4" fillId="34" borderId="0" xfId="0" applyNumberFormat="1" applyFont="1" applyFill="1" applyBorder="1" applyAlignment="1" applyProtection="1">
      <alignment horizontal="right"/>
      <protection hidden="1"/>
    </xf>
    <xf numFmtId="37" fontId="4" fillId="34" borderId="17" xfId="0" applyNumberFormat="1" applyFont="1" applyFill="1" applyBorder="1" applyAlignment="1" applyProtection="1">
      <alignment horizontal="right"/>
      <protection hidden="1"/>
    </xf>
    <xf numFmtId="0" fontId="7" fillId="34" borderId="17" xfId="0" applyFont="1" applyFill="1" applyBorder="1" applyAlignment="1" applyProtection="1">
      <alignment/>
      <protection hidden="1"/>
    </xf>
    <xf numFmtId="0" fontId="7" fillId="34" borderId="0" xfId="0" applyFont="1" applyFill="1" applyBorder="1" applyAlignment="1" applyProtection="1">
      <alignment/>
      <protection hidden="1"/>
    </xf>
    <xf numFmtId="0" fontId="18" fillId="34" borderId="17" xfId="0" applyFont="1" applyFill="1" applyBorder="1" applyAlignment="1" applyProtection="1">
      <alignment horizontal="right"/>
      <protection hidden="1"/>
    </xf>
    <xf numFmtId="0" fontId="15" fillId="34" borderId="0" xfId="0" applyFont="1" applyFill="1" applyBorder="1" applyAlignment="1" applyProtection="1">
      <alignment horizontal="left"/>
      <protection hidden="1"/>
    </xf>
    <xf numFmtId="0" fontId="7" fillId="34" borderId="17" xfId="0" applyFont="1" applyFill="1" applyBorder="1" applyAlignment="1" applyProtection="1">
      <alignment horizontal="center"/>
      <protection hidden="1"/>
    </xf>
    <xf numFmtId="0" fontId="0" fillId="34" borderId="18" xfId="0" applyFill="1" applyBorder="1" applyAlignment="1" applyProtection="1">
      <alignment/>
      <protection hidden="1"/>
    </xf>
    <xf numFmtId="0" fontId="4" fillId="35" borderId="17" xfId="0" applyFont="1" applyFill="1" applyBorder="1" applyAlignment="1" applyProtection="1">
      <alignment/>
      <protection locked="0"/>
    </xf>
    <xf numFmtId="170" fontId="1" fillId="27" borderId="0" xfId="0" applyNumberFormat="1" applyFont="1" applyFill="1" applyBorder="1" applyAlignment="1" applyProtection="1">
      <alignment horizontal="right"/>
      <protection hidden="1"/>
    </xf>
    <xf numFmtId="0" fontId="18" fillId="34" borderId="0" xfId="0" applyFont="1" applyFill="1" applyBorder="1" applyAlignment="1" applyProtection="1">
      <alignment horizontal="right"/>
      <protection hidden="1"/>
    </xf>
    <xf numFmtId="170" fontId="27" fillId="34" borderId="0" xfId="0" applyNumberFormat="1" applyFont="1" applyFill="1" applyBorder="1" applyAlignment="1" applyProtection="1">
      <alignment/>
      <protection hidden="1"/>
    </xf>
    <xf numFmtId="172" fontId="4" fillId="34" borderId="0" xfId="47" applyNumberFormat="1" applyFont="1" applyFill="1" applyBorder="1" applyAlignment="1" applyProtection="1">
      <alignment/>
      <protection hidden="1"/>
    </xf>
    <xf numFmtId="172" fontId="4" fillId="34" borderId="12" xfId="47" applyNumberFormat="1" applyFont="1" applyFill="1" applyBorder="1" applyAlignment="1" applyProtection="1">
      <alignment horizontal="right"/>
      <protection hidden="1"/>
    </xf>
    <xf numFmtId="172" fontId="4" fillId="34" borderId="20" xfId="47" applyNumberFormat="1" applyFont="1" applyFill="1" applyBorder="1" applyAlignment="1" applyProtection="1">
      <alignment/>
      <protection hidden="1"/>
    </xf>
    <xf numFmtId="172" fontId="0" fillId="34" borderId="0" xfId="47" applyNumberFormat="1" applyFont="1" applyFill="1" applyBorder="1" applyAlignment="1" applyProtection="1">
      <alignment/>
      <protection hidden="1"/>
    </xf>
    <xf numFmtId="172" fontId="0" fillId="34" borderId="11" xfId="47" applyNumberFormat="1" applyFont="1" applyFill="1" applyBorder="1" applyAlignment="1" applyProtection="1">
      <alignment/>
      <protection hidden="1"/>
    </xf>
    <xf numFmtId="172" fontId="5" fillId="34" borderId="0" xfId="47" applyNumberFormat="1" applyFont="1" applyFill="1" applyBorder="1" applyAlignment="1" applyProtection="1">
      <alignment horizontal="center"/>
      <protection hidden="1"/>
    </xf>
    <xf numFmtId="172" fontId="7" fillId="34" borderId="0" xfId="47" applyNumberFormat="1" applyFont="1" applyFill="1" applyBorder="1" applyAlignment="1" applyProtection="1">
      <alignment horizontal="center"/>
      <protection hidden="1"/>
    </xf>
    <xf numFmtId="172" fontId="6" fillId="34" borderId="17" xfId="47" applyNumberFormat="1" applyFont="1" applyFill="1" applyBorder="1" applyAlignment="1" applyProtection="1">
      <alignment/>
      <protection hidden="1"/>
    </xf>
    <xf numFmtId="172" fontId="4" fillId="34" borderId="17" xfId="47" applyNumberFormat="1" applyFont="1" applyFill="1" applyBorder="1" applyAlignment="1" applyProtection="1">
      <alignment/>
      <protection hidden="1"/>
    </xf>
    <xf numFmtId="172" fontId="7" fillId="34" borderId="17" xfId="47" applyNumberFormat="1" applyFont="1" applyFill="1" applyBorder="1" applyAlignment="1" applyProtection="1">
      <alignment horizontal="center"/>
      <protection hidden="1"/>
    </xf>
    <xf numFmtId="172" fontId="6" fillId="34" borderId="17" xfId="47" applyNumberFormat="1" applyFont="1" applyFill="1" applyBorder="1" applyAlignment="1" applyProtection="1">
      <alignment/>
      <protection hidden="1"/>
    </xf>
    <xf numFmtId="172" fontId="6" fillId="34" borderId="0" xfId="47" applyNumberFormat="1" applyFont="1" applyFill="1" applyBorder="1" applyAlignment="1" applyProtection="1">
      <alignment/>
      <protection hidden="1"/>
    </xf>
    <xf numFmtId="172" fontId="7" fillId="34" borderId="12" xfId="47" applyNumberFormat="1" applyFont="1" applyFill="1" applyBorder="1" applyAlignment="1" applyProtection="1">
      <alignment horizontal="right"/>
      <protection hidden="1"/>
    </xf>
    <xf numFmtId="172" fontId="17" fillId="34" borderId="0" xfId="47" applyNumberFormat="1" applyFont="1" applyFill="1" applyBorder="1" applyAlignment="1" applyProtection="1">
      <alignment horizontal="center"/>
      <protection hidden="1"/>
    </xf>
    <xf numFmtId="172" fontId="18" fillId="34" borderId="17" xfId="47" applyNumberFormat="1" applyFont="1" applyFill="1" applyBorder="1" applyAlignment="1" applyProtection="1">
      <alignment horizontal="right"/>
      <protection hidden="1"/>
    </xf>
    <xf numFmtId="172" fontId="4" fillId="34" borderId="0" xfId="47" applyNumberFormat="1" applyFont="1" applyFill="1" applyBorder="1" applyAlignment="1" applyProtection="1">
      <alignment horizontal="right"/>
      <protection hidden="1"/>
    </xf>
    <xf numFmtId="172" fontId="6" fillId="34" borderId="0" xfId="47" applyNumberFormat="1" applyFont="1" applyFill="1" applyBorder="1" applyAlignment="1" applyProtection="1">
      <alignment/>
      <protection hidden="1"/>
    </xf>
    <xf numFmtId="172" fontId="4" fillId="35" borderId="22" xfId="47" applyNumberFormat="1" applyFont="1" applyFill="1" applyBorder="1" applyAlignment="1" applyProtection="1">
      <alignment/>
      <protection locked="0"/>
    </xf>
    <xf numFmtId="172" fontId="4" fillId="35" borderId="23" xfId="47" applyNumberFormat="1" applyFont="1" applyFill="1" applyBorder="1" applyAlignment="1" applyProtection="1">
      <alignment/>
      <protection locked="0"/>
    </xf>
    <xf numFmtId="172" fontId="0" fillId="0" borderId="0" xfId="47" applyNumberFormat="1" applyFont="1" applyFill="1" applyBorder="1" applyAlignment="1" applyProtection="1">
      <alignment/>
      <protection hidden="1"/>
    </xf>
    <xf numFmtId="172" fontId="0" fillId="27" borderId="0" xfId="47" applyNumberFormat="1" applyFont="1" applyFill="1" applyBorder="1" applyAlignment="1" applyProtection="1">
      <alignment/>
      <protection hidden="1"/>
    </xf>
    <xf numFmtId="179" fontId="4" fillId="34" borderId="0" xfId="0" applyNumberFormat="1" applyFont="1" applyFill="1" applyBorder="1" applyAlignment="1" applyProtection="1">
      <alignment horizontal="center"/>
      <protection hidden="1"/>
    </xf>
    <xf numFmtId="179" fontId="4" fillId="34" borderId="11" xfId="0" applyNumberFormat="1" applyFont="1" applyFill="1" applyBorder="1" applyAlignment="1" applyProtection="1">
      <alignment horizontal="center"/>
      <protection hidden="1"/>
    </xf>
    <xf numFmtId="179" fontId="7" fillId="34" borderId="11" xfId="0" applyNumberFormat="1" applyFont="1" applyFill="1" applyBorder="1" applyAlignment="1" applyProtection="1">
      <alignment horizontal="left"/>
      <protection hidden="1"/>
    </xf>
    <xf numFmtId="179" fontId="4" fillId="34" borderId="0" xfId="0" applyNumberFormat="1" applyFont="1" applyFill="1" applyAlignment="1" applyProtection="1">
      <alignment/>
      <protection hidden="1"/>
    </xf>
    <xf numFmtId="179" fontId="4" fillId="34" borderId="0" xfId="0" applyNumberFormat="1" applyFont="1" applyFill="1" applyAlignment="1" applyProtection="1">
      <alignment horizontal="center"/>
      <protection hidden="1"/>
    </xf>
    <xf numFmtId="179" fontId="21" fillId="34" borderId="0" xfId="0" applyNumberFormat="1" applyFont="1" applyFill="1" applyAlignment="1" applyProtection="1">
      <alignment/>
      <protection hidden="1"/>
    </xf>
    <xf numFmtId="179" fontId="4" fillId="34" borderId="0" xfId="0" applyNumberFormat="1" applyFont="1" applyFill="1" applyAlignment="1" applyProtection="1">
      <alignment horizontal="left"/>
      <protection hidden="1"/>
    </xf>
    <xf numFmtId="179" fontId="18" fillId="34" borderId="0" xfId="0" applyNumberFormat="1" applyFont="1" applyFill="1" applyAlignment="1" applyProtection="1">
      <alignment/>
      <protection hidden="1"/>
    </xf>
    <xf numFmtId="179" fontId="7" fillId="34" borderId="0" xfId="0" applyNumberFormat="1" applyFont="1" applyFill="1" applyBorder="1" applyAlignment="1" applyProtection="1">
      <alignment horizontal="center"/>
      <protection hidden="1"/>
    </xf>
    <xf numFmtId="179" fontId="18" fillId="34" borderId="0" xfId="0" applyNumberFormat="1" applyFont="1" applyFill="1" applyBorder="1" applyAlignment="1" applyProtection="1">
      <alignment/>
      <protection hidden="1"/>
    </xf>
    <xf numFmtId="179" fontId="6" fillId="27" borderId="12" xfId="0" applyNumberFormat="1" applyFont="1" applyFill="1" applyBorder="1" applyAlignment="1" applyProtection="1">
      <alignment horizontal="center" wrapText="1"/>
      <protection hidden="1"/>
    </xf>
    <xf numFmtId="179" fontId="6" fillId="34" borderId="0" xfId="0" applyNumberFormat="1" applyFont="1" applyFill="1" applyBorder="1" applyAlignment="1" applyProtection="1">
      <alignment horizontal="center" wrapText="1"/>
      <protection hidden="1"/>
    </xf>
    <xf numFmtId="179" fontId="4" fillId="34" borderId="0" xfId="0" applyNumberFormat="1" applyFont="1" applyFill="1" applyBorder="1" applyAlignment="1" applyProtection="1">
      <alignment/>
      <protection hidden="1"/>
    </xf>
    <xf numFmtId="179" fontId="6" fillId="34" borderId="0" xfId="0" applyNumberFormat="1" applyFont="1" applyFill="1" applyBorder="1" applyAlignment="1" applyProtection="1">
      <alignment horizontal="center"/>
      <protection hidden="1"/>
    </xf>
    <xf numFmtId="179" fontId="4" fillId="34" borderId="0" xfId="0" applyNumberFormat="1" applyFont="1" applyFill="1" applyBorder="1" applyAlignment="1" applyProtection="1">
      <alignment horizontal="center" vertical="top"/>
      <protection hidden="1"/>
    </xf>
    <xf numFmtId="179" fontId="23" fillId="34" borderId="0" xfId="0" applyNumberFormat="1" applyFont="1" applyFill="1" applyBorder="1" applyAlignment="1" applyProtection="1">
      <alignment vertical="top"/>
      <protection hidden="1"/>
    </xf>
    <xf numFmtId="179" fontId="4" fillId="34" borderId="12" xfId="47" applyNumberFormat="1" applyFont="1" applyFill="1" applyBorder="1" applyAlignment="1" applyProtection="1">
      <alignment horizontal="right"/>
      <protection hidden="1"/>
    </xf>
    <xf numFmtId="179" fontId="24" fillId="34" borderId="0" xfId="0" applyNumberFormat="1" applyFont="1" applyFill="1" applyBorder="1" applyAlignment="1" applyProtection="1">
      <alignment horizontal="center"/>
      <protection hidden="1"/>
    </xf>
    <xf numFmtId="179" fontId="25" fillId="34" borderId="0" xfId="0" applyNumberFormat="1" applyFont="1" applyFill="1" applyBorder="1" applyAlignment="1" applyProtection="1">
      <alignment vertical="top"/>
      <protection hidden="1"/>
    </xf>
    <xf numFmtId="179" fontId="22" fillId="34" borderId="0" xfId="0" applyNumberFormat="1" applyFont="1" applyFill="1" applyAlignment="1" applyProtection="1">
      <alignment horizontal="center"/>
      <protection hidden="1"/>
    </xf>
    <xf numFmtId="179" fontId="4" fillId="34" borderId="0" xfId="47" applyNumberFormat="1" applyFont="1" applyFill="1" applyBorder="1" applyAlignment="1" applyProtection="1">
      <alignment/>
      <protection hidden="1"/>
    </xf>
    <xf numFmtId="179" fontId="9" fillId="34" borderId="0" xfId="0" applyNumberFormat="1" applyFont="1" applyFill="1" applyBorder="1" applyAlignment="1" applyProtection="1">
      <alignment horizontal="right"/>
      <protection hidden="1"/>
    </xf>
    <xf numFmtId="9" fontId="6" fillId="34" borderId="0" xfId="70" applyFont="1" applyFill="1" applyBorder="1" applyAlignment="1" applyProtection="1">
      <alignment horizontal="center"/>
      <protection hidden="1"/>
    </xf>
    <xf numFmtId="9" fontId="4" fillId="34" borderId="0" xfId="70" applyFont="1" applyFill="1" applyBorder="1" applyAlignment="1" applyProtection="1">
      <alignment horizontal="center"/>
      <protection hidden="1"/>
    </xf>
    <xf numFmtId="9" fontId="24" fillId="34" borderId="0" xfId="70" applyFont="1" applyFill="1" applyBorder="1" applyAlignment="1" applyProtection="1">
      <alignment horizontal="center"/>
      <protection hidden="1"/>
    </xf>
    <xf numFmtId="9" fontId="4" fillId="34" borderId="0" xfId="70" applyFont="1" applyFill="1" applyAlignment="1" applyProtection="1">
      <alignment horizontal="center"/>
      <protection hidden="1"/>
    </xf>
    <xf numFmtId="1" fontId="14" fillId="35" borderId="12" xfId="0" applyNumberFormat="1" applyFont="1" applyFill="1" applyBorder="1" applyAlignment="1" applyProtection="1">
      <alignment horizontal="center" vertical="center"/>
      <protection locked="0"/>
    </xf>
    <xf numFmtId="179" fontId="4" fillId="34" borderId="12" xfId="0" applyNumberFormat="1" applyFont="1" applyFill="1" applyBorder="1" applyAlignment="1" applyProtection="1">
      <alignment horizontal="right"/>
      <protection hidden="1"/>
    </xf>
    <xf numFmtId="180" fontId="14" fillId="35" borderId="12" xfId="47" applyNumberFormat="1" applyFont="1" applyFill="1" applyBorder="1" applyAlignment="1" applyProtection="1">
      <alignment horizontal="center" vertical="center"/>
      <protection locked="0"/>
    </xf>
    <xf numFmtId="179" fontId="24" fillId="34" borderId="0" xfId="0" applyNumberFormat="1" applyFont="1" applyFill="1" applyBorder="1" applyAlignment="1" applyProtection="1">
      <alignment/>
      <protection hidden="1"/>
    </xf>
    <xf numFmtId="171" fontId="4" fillId="34" borderId="0" xfId="47" applyNumberFormat="1" applyFont="1" applyFill="1" applyBorder="1" applyAlignment="1" applyProtection="1">
      <alignment/>
      <protection hidden="1"/>
    </xf>
    <xf numFmtId="171" fontId="7" fillId="34" borderId="0" xfId="47" applyNumberFormat="1" applyFont="1" applyFill="1" applyBorder="1" applyAlignment="1" applyProtection="1">
      <alignment/>
      <protection hidden="1"/>
    </xf>
    <xf numFmtId="179" fontId="2" fillId="34" borderId="11" xfId="0" applyNumberFormat="1" applyFont="1" applyFill="1" applyBorder="1" applyAlignment="1" applyProtection="1">
      <alignment/>
      <protection hidden="1"/>
    </xf>
    <xf numFmtId="0" fontId="4" fillId="35" borderId="16" xfId="0" applyFont="1" applyFill="1" applyBorder="1" applyAlignment="1" applyProtection="1">
      <alignment/>
      <protection locked="0"/>
    </xf>
    <xf numFmtId="0" fontId="4" fillId="35" borderId="18" xfId="0" applyFont="1" applyFill="1" applyBorder="1" applyAlignment="1" applyProtection="1">
      <alignment/>
      <protection locked="0"/>
    </xf>
    <xf numFmtId="173" fontId="4" fillId="34" borderId="0" xfId="0" applyNumberFormat="1" applyFont="1" applyFill="1" applyBorder="1" applyAlignment="1" applyProtection="1">
      <alignment horizontal="left" vertical="center"/>
      <protection hidden="1"/>
    </xf>
    <xf numFmtId="0" fontId="0" fillId="34" borderId="0" xfId="0" applyFill="1" applyBorder="1" applyAlignment="1" applyProtection="1">
      <alignment horizontal="left" vertical="center"/>
      <protection hidden="1"/>
    </xf>
    <xf numFmtId="173" fontId="13" fillId="34" borderId="0" xfId="0" applyNumberFormat="1" applyFont="1" applyFill="1" applyBorder="1" applyAlignment="1" applyProtection="1">
      <alignment horizontal="right" vertical="center"/>
      <protection hidden="1"/>
    </xf>
    <xf numFmtId="0" fontId="14" fillId="34" borderId="0" xfId="0" applyFont="1" applyFill="1" applyBorder="1" applyAlignment="1" applyProtection="1">
      <alignment horizontal="left" vertical="center"/>
      <protection hidden="1"/>
    </xf>
    <xf numFmtId="0" fontId="0" fillId="34" borderId="0" xfId="0" applyFill="1" applyBorder="1" applyAlignment="1" applyProtection="1">
      <alignment horizontal="center" vertical="center"/>
      <protection hidden="1"/>
    </xf>
    <xf numFmtId="0" fontId="15" fillId="34" borderId="0" xfId="0" applyFont="1" applyFill="1" applyBorder="1" applyAlignment="1" applyProtection="1">
      <alignment horizontal="left" vertical="center"/>
      <protection hidden="1"/>
    </xf>
    <xf numFmtId="173" fontId="4" fillId="34" borderId="0" xfId="0" applyNumberFormat="1" applyFont="1" applyFill="1" applyBorder="1" applyAlignment="1" applyProtection="1">
      <alignment horizontal="right" vertical="center"/>
      <protection hidden="1"/>
    </xf>
    <xf numFmtId="173" fontId="4" fillId="27" borderId="0" xfId="0" applyNumberFormat="1" applyFont="1" applyFill="1" applyBorder="1" applyAlignment="1" applyProtection="1">
      <alignment horizontal="left" vertical="center"/>
      <protection hidden="1"/>
    </xf>
    <xf numFmtId="0" fontId="20" fillId="34" borderId="11" xfId="0" applyNumberFormat="1" applyFont="1" applyFill="1" applyBorder="1" applyAlignment="1" applyProtection="1">
      <alignment horizontal="right"/>
      <protection hidden="1"/>
    </xf>
    <xf numFmtId="0" fontId="0" fillId="34" borderId="0" xfId="0" applyFill="1" applyAlignment="1" applyProtection="1">
      <alignment vertical="center"/>
      <protection hidden="1"/>
    </xf>
    <xf numFmtId="0" fontId="0" fillId="34" borderId="11" xfId="0" applyFill="1" applyBorder="1" applyAlignment="1" applyProtection="1">
      <alignment horizontal="left" indent="1"/>
      <protection hidden="1"/>
    </xf>
    <xf numFmtId="0" fontId="0" fillId="34" borderId="0" xfId="0" applyFill="1" applyAlignment="1" applyProtection="1">
      <alignment horizontal="left" indent="1"/>
      <protection hidden="1"/>
    </xf>
    <xf numFmtId="0" fontId="32" fillId="34" borderId="0" xfId="0" applyFont="1" applyFill="1" applyAlignment="1" applyProtection="1">
      <alignment vertical="center"/>
      <protection hidden="1"/>
    </xf>
    <xf numFmtId="0" fontId="0" fillId="34" borderId="23" xfId="0" applyFill="1" applyBorder="1" applyAlignment="1" applyProtection="1">
      <alignment/>
      <protection hidden="1"/>
    </xf>
    <xf numFmtId="179" fontId="0" fillId="34" borderId="0" xfId="0" applyNumberFormat="1" applyFill="1" applyAlignment="1" applyProtection="1">
      <alignment/>
      <protection hidden="1"/>
    </xf>
    <xf numFmtId="0" fontId="4" fillId="34" borderId="0" xfId="0" applyNumberFormat="1" applyFont="1" applyFill="1" applyAlignment="1" applyProtection="1">
      <alignment/>
      <protection hidden="1"/>
    </xf>
    <xf numFmtId="179" fontId="6" fillId="34" borderId="0" xfId="0" applyNumberFormat="1" applyFont="1" applyFill="1" applyBorder="1" applyAlignment="1" applyProtection="1">
      <alignment/>
      <protection hidden="1"/>
    </xf>
    <xf numFmtId="179" fontId="31" fillId="34" borderId="0" xfId="0" applyNumberFormat="1" applyFont="1" applyFill="1" applyBorder="1" applyAlignment="1" applyProtection="1">
      <alignment/>
      <protection hidden="1"/>
    </xf>
    <xf numFmtId="179" fontId="4" fillId="34" borderId="21" xfId="0" applyNumberFormat="1" applyFont="1" applyFill="1" applyBorder="1" applyAlignment="1" applyProtection="1">
      <alignment/>
      <protection hidden="1"/>
    </xf>
    <xf numFmtId="179" fontId="4" fillId="34" borderId="22" xfId="0" applyNumberFormat="1" applyFont="1" applyFill="1" applyBorder="1" applyAlignment="1" applyProtection="1">
      <alignment/>
      <protection hidden="1"/>
    </xf>
    <xf numFmtId="179" fontId="4" fillId="34" borderId="21" xfId="0" applyNumberFormat="1" applyFont="1" applyFill="1" applyBorder="1" applyAlignment="1" applyProtection="1">
      <alignment horizontal="left" indent="1"/>
      <protection hidden="1"/>
    </xf>
    <xf numFmtId="179" fontId="4" fillId="34" borderId="21" xfId="0" applyNumberFormat="1" applyFont="1" applyFill="1" applyBorder="1" applyAlignment="1" applyProtection="1">
      <alignment horizontal="left" indent="2"/>
      <protection hidden="1"/>
    </xf>
    <xf numFmtId="179" fontId="0" fillId="34" borderId="0" xfId="47" applyNumberFormat="1" applyFont="1" applyFill="1" applyBorder="1" applyAlignment="1" applyProtection="1">
      <alignment/>
      <protection hidden="1"/>
    </xf>
    <xf numFmtId="179" fontId="0" fillId="34" borderId="0" xfId="0" applyNumberFormat="1" applyFill="1" applyBorder="1" applyAlignment="1" applyProtection="1">
      <alignment/>
      <protection hidden="1"/>
    </xf>
    <xf numFmtId="179" fontId="4" fillId="34" borderId="23" xfId="0" applyNumberFormat="1" applyFont="1" applyFill="1" applyBorder="1" applyAlignment="1" applyProtection="1">
      <alignment/>
      <protection hidden="1"/>
    </xf>
    <xf numFmtId="179" fontId="4" fillId="34" borderId="13" xfId="0" applyNumberFormat="1" applyFont="1" applyFill="1" applyBorder="1" applyAlignment="1" applyProtection="1">
      <alignment/>
      <protection hidden="1"/>
    </xf>
    <xf numFmtId="179" fontId="0" fillId="34" borderId="23" xfId="0" applyNumberFormat="1" applyFill="1" applyBorder="1" applyAlignment="1" applyProtection="1">
      <alignment/>
      <protection hidden="1"/>
    </xf>
    <xf numFmtId="179" fontId="4" fillId="34" borderId="16" xfId="0" applyNumberFormat="1" applyFont="1" applyFill="1" applyBorder="1" applyAlignment="1" applyProtection="1">
      <alignment/>
      <protection hidden="1"/>
    </xf>
    <xf numFmtId="179" fontId="4" fillId="34" borderId="17" xfId="0" applyNumberFormat="1" applyFont="1" applyFill="1" applyBorder="1" applyAlignment="1" applyProtection="1">
      <alignment/>
      <protection hidden="1"/>
    </xf>
    <xf numFmtId="179" fontId="4" fillId="34" borderId="14" xfId="0" applyNumberFormat="1" applyFont="1" applyFill="1" applyBorder="1" applyAlignment="1" applyProtection="1">
      <alignment/>
      <protection hidden="1"/>
    </xf>
    <xf numFmtId="179" fontId="0" fillId="34" borderId="15" xfId="0" applyNumberFormat="1" applyFill="1" applyBorder="1" applyAlignment="1" applyProtection="1">
      <alignment/>
      <protection hidden="1"/>
    </xf>
    <xf numFmtId="179" fontId="4" fillId="34" borderId="19" xfId="0" applyNumberFormat="1" applyFont="1" applyFill="1" applyBorder="1" applyAlignment="1" applyProtection="1">
      <alignment/>
      <protection hidden="1"/>
    </xf>
    <xf numFmtId="179" fontId="0" fillId="34" borderId="18" xfId="0" applyNumberFormat="1" applyFill="1" applyBorder="1" applyAlignment="1" applyProtection="1">
      <alignment/>
      <protection hidden="1"/>
    </xf>
    <xf numFmtId="179" fontId="4" fillId="34" borderId="16" xfId="0" applyNumberFormat="1" applyFont="1" applyFill="1" applyBorder="1" applyAlignment="1" applyProtection="1">
      <alignment horizontal="left" indent="1"/>
      <protection hidden="1"/>
    </xf>
    <xf numFmtId="179" fontId="4" fillId="34" borderId="21" xfId="57" applyNumberFormat="1" applyFont="1" applyFill="1" applyBorder="1" applyAlignment="1" applyProtection="1">
      <alignment horizontal="left" indent="1"/>
      <protection hidden="1"/>
    </xf>
    <xf numFmtId="179" fontId="4" fillId="34" borderId="16" xfId="57" applyNumberFormat="1" applyFont="1" applyFill="1" applyBorder="1" applyAlignment="1" applyProtection="1">
      <alignment horizontal="left" indent="1"/>
      <protection hidden="1"/>
    </xf>
    <xf numFmtId="179" fontId="4" fillId="34" borderId="18" xfId="0" applyNumberFormat="1" applyFont="1" applyFill="1" applyBorder="1" applyAlignment="1" applyProtection="1">
      <alignment/>
      <protection hidden="1"/>
    </xf>
    <xf numFmtId="179" fontId="4" fillId="34" borderId="15" xfId="0" applyNumberFormat="1" applyFont="1" applyFill="1" applyBorder="1" applyAlignment="1" applyProtection="1">
      <alignment/>
      <protection hidden="1"/>
    </xf>
    <xf numFmtId="179" fontId="4" fillId="34" borderId="12" xfId="47" applyNumberFormat="1" applyFont="1" applyFill="1" applyBorder="1" applyAlignment="1" applyProtection="1">
      <alignment/>
      <protection hidden="1"/>
    </xf>
    <xf numFmtId="0" fontId="0" fillId="34" borderId="0" xfId="0" applyNumberFormat="1" applyFont="1" applyFill="1" applyAlignment="1" applyProtection="1">
      <alignment/>
      <protection hidden="1"/>
    </xf>
    <xf numFmtId="179" fontId="0" fillId="34" borderId="16" xfId="0" applyNumberFormat="1" applyFill="1" applyBorder="1" applyAlignment="1" applyProtection="1">
      <alignment/>
      <protection hidden="1"/>
    </xf>
    <xf numFmtId="179" fontId="4" fillId="34" borderId="0" xfId="0" applyNumberFormat="1" applyFont="1" applyFill="1" applyAlignment="1" applyProtection="1">
      <alignment horizontal="center" wrapText="1"/>
      <protection hidden="1"/>
    </xf>
    <xf numFmtId="179" fontId="4" fillId="34" borderId="17" xfId="47" applyNumberFormat="1" applyFont="1" applyFill="1" applyBorder="1" applyAlignment="1" applyProtection="1">
      <alignment/>
      <protection hidden="1"/>
    </xf>
    <xf numFmtId="179" fontId="4" fillId="0" borderId="16" xfId="0" applyNumberFormat="1" applyFont="1" applyBorder="1" applyAlignment="1" applyProtection="1">
      <alignment horizontal="left" indent="3"/>
      <protection hidden="1"/>
    </xf>
    <xf numFmtId="179" fontId="4" fillId="0" borderId="21" xfId="0" applyNumberFormat="1" applyFont="1" applyBorder="1" applyAlignment="1" applyProtection="1">
      <alignment horizontal="left" indent="3"/>
      <protection hidden="1"/>
    </xf>
    <xf numFmtId="179" fontId="4" fillId="0" borderId="13" xfId="0" applyNumberFormat="1" applyFont="1" applyBorder="1" applyAlignment="1" applyProtection="1">
      <alignment horizontal="left" indent="3"/>
      <protection hidden="1"/>
    </xf>
    <xf numFmtId="179" fontId="4" fillId="34" borderId="24" xfId="0" applyNumberFormat="1" applyFont="1" applyFill="1" applyBorder="1" applyAlignment="1" applyProtection="1">
      <alignment/>
      <protection hidden="1"/>
    </xf>
    <xf numFmtId="179" fontId="4" fillId="34" borderId="13" xfId="58" applyNumberFormat="1" applyFont="1" applyFill="1" applyBorder="1" applyAlignment="1" applyProtection="1">
      <alignment horizontal="left" indent="1"/>
      <protection hidden="1"/>
    </xf>
    <xf numFmtId="179" fontId="22" fillId="34" borderId="0" xfId="58" applyNumberFormat="1" applyFont="1" applyFill="1" applyBorder="1" applyAlignment="1" applyProtection="1">
      <alignment horizontal="left" indent="1"/>
      <protection hidden="1"/>
    </xf>
    <xf numFmtId="179" fontId="31" fillId="34" borderId="17" xfId="0" applyNumberFormat="1" applyFont="1" applyFill="1" applyBorder="1" applyAlignment="1" applyProtection="1">
      <alignment/>
      <protection hidden="1"/>
    </xf>
    <xf numFmtId="179" fontId="7" fillId="34" borderId="17" xfId="0" applyNumberFormat="1" applyFont="1" applyFill="1" applyBorder="1" applyAlignment="1" applyProtection="1">
      <alignment/>
      <protection hidden="1"/>
    </xf>
    <xf numFmtId="179" fontId="7" fillId="34" borderId="0" xfId="0" applyNumberFormat="1" applyFont="1" applyFill="1" applyBorder="1" applyAlignment="1" applyProtection="1">
      <alignment/>
      <protection hidden="1"/>
    </xf>
    <xf numFmtId="179" fontId="0" fillId="34" borderId="22" xfId="0" applyNumberFormat="1" applyFill="1" applyBorder="1" applyAlignment="1" applyProtection="1">
      <alignment/>
      <protection hidden="1"/>
    </xf>
    <xf numFmtId="179" fontId="7" fillId="34" borderId="23" xfId="0" applyNumberFormat="1" applyFont="1" applyFill="1" applyBorder="1" applyAlignment="1" applyProtection="1">
      <alignment/>
      <protection hidden="1"/>
    </xf>
    <xf numFmtId="179" fontId="22" fillId="34" borderId="0" xfId="0" applyNumberFormat="1" applyFont="1" applyFill="1" applyAlignment="1" applyProtection="1">
      <alignment/>
      <protection hidden="1"/>
    </xf>
    <xf numFmtId="179" fontId="0" fillId="34" borderId="14" xfId="0" applyNumberFormat="1" applyFill="1" applyBorder="1" applyAlignment="1" applyProtection="1">
      <alignment/>
      <protection hidden="1"/>
    </xf>
    <xf numFmtId="179" fontId="0" fillId="34" borderId="20" xfId="0" applyNumberFormat="1" applyFill="1" applyBorder="1" applyAlignment="1" applyProtection="1">
      <alignment/>
      <protection hidden="1"/>
    </xf>
    <xf numFmtId="179" fontId="0" fillId="34" borderId="17" xfId="0" applyNumberFormat="1" applyFill="1" applyBorder="1" applyAlignment="1" applyProtection="1">
      <alignment/>
      <protection hidden="1"/>
    </xf>
    <xf numFmtId="0" fontId="4" fillId="27" borderId="12" xfId="0" applyFont="1" applyFill="1" applyBorder="1" applyAlignment="1" applyProtection="1">
      <alignment horizontal="center" wrapText="1"/>
      <protection hidden="1"/>
    </xf>
    <xf numFmtId="172" fontId="0" fillId="34" borderId="0" xfId="47" applyNumberFormat="1" applyFont="1" applyFill="1" applyAlignment="1" applyProtection="1">
      <alignment/>
      <protection hidden="1"/>
    </xf>
    <xf numFmtId="0" fontId="22" fillId="34" borderId="0" xfId="0" applyFont="1" applyFill="1" applyAlignment="1" applyProtection="1">
      <alignment/>
      <protection hidden="1"/>
    </xf>
    <xf numFmtId="0" fontId="4" fillId="34" borderId="0" xfId="0" applyFont="1" applyFill="1" applyAlignment="1" applyProtection="1">
      <alignment/>
      <protection hidden="1"/>
    </xf>
    <xf numFmtId="0" fontId="4" fillId="34" borderId="25" xfId="0" applyFont="1" applyFill="1" applyBorder="1" applyAlignment="1" applyProtection="1">
      <alignment/>
      <protection hidden="1"/>
    </xf>
    <xf numFmtId="0" fontId="0" fillId="27" borderId="0" xfId="0" applyFill="1" applyAlignment="1" applyProtection="1">
      <alignment/>
      <protection hidden="1"/>
    </xf>
    <xf numFmtId="0" fontId="8" fillId="34" borderId="0" xfId="55" applyFont="1" applyFill="1" applyProtection="1">
      <alignment/>
      <protection hidden="1"/>
    </xf>
    <xf numFmtId="172" fontId="0" fillId="27" borderId="0" xfId="47" applyNumberFormat="1" applyFont="1" applyFill="1" applyAlignment="1" applyProtection="1">
      <alignment/>
      <protection hidden="1"/>
    </xf>
    <xf numFmtId="0" fontId="19" fillId="27" borderId="0" xfId="55" applyFill="1" applyProtection="1">
      <alignment/>
      <protection hidden="1"/>
    </xf>
    <xf numFmtId="0" fontId="19" fillId="27" borderId="0" xfId="55" applyFont="1" applyFill="1" applyProtection="1">
      <alignment/>
      <protection hidden="1"/>
    </xf>
    <xf numFmtId="176" fontId="0" fillId="27" borderId="12" xfId="40" applyNumberFormat="1" applyFont="1" applyFill="1" applyBorder="1" applyAlignment="1" applyProtection="1">
      <alignment horizontal="center"/>
      <protection hidden="1"/>
    </xf>
    <xf numFmtId="179" fontId="4" fillId="34" borderId="0" xfId="0" applyNumberFormat="1" applyFont="1" applyFill="1" applyAlignment="1" applyProtection="1">
      <alignment wrapText="1"/>
      <protection hidden="1"/>
    </xf>
    <xf numFmtId="188" fontId="0" fillId="34" borderId="0" xfId="0" applyNumberFormat="1" applyFill="1" applyAlignment="1" applyProtection="1">
      <alignment/>
      <protection hidden="1"/>
    </xf>
    <xf numFmtId="9" fontId="4" fillId="34" borderId="12" xfId="70" applyFont="1" applyFill="1" applyBorder="1" applyAlignment="1" applyProtection="1">
      <alignment horizontal="center"/>
      <protection hidden="1"/>
    </xf>
    <xf numFmtId="179" fontId="4" fillId="34" borderId="26" xfId="47" applyNumberFormat="1" applyFont="1" applyFill="1" applyBorder="1" applyAlignment="1" applyProtection="1">
      <alignment/>
      <protection hidden="1"/>
    </xf>
    <xf numFmtId="172" fontId="4" fillId="34" borderId="0" xfId="47" applyNumberFormat="1" applyFont="1" applyFill="1" applyAlignment="1" applyProtection="1">
      <alignment horizontal="center"/>
      <protection hidden="1"/>
    </xf>
    <xf numFmtId="179" fontId="4" fillId="34" borderId="24" xfId="47" applyNumberFormat="1" applyFont="1" applyFill="1" applyBorder="1" applyAlignment="1" applyProtection="1">
      <alignment/>
      <protection hidden="1"/>
    </xf>
    <xf numFmtId="170" fontId="4" fillId="34" borderId="0" xfId="0" applyNumberFormat="1" applyFont="1" applyFill="1" applyAlignment="1" applyProtection="1">
      <alignment horizontal="center" wrapText="1"/>
      <protection hidden="1"/>
    </xf>
    <xf numFmtId="0" fontId="4" fillId="34" borderId="0" xfId="0" applyFont="1" applyFill="1" applyAlignment="1" applyProtection="1">
      <alignment horizontal="center"/>
      <protection hidden="1"/>
    </xf>
    <xf numFmtId="188" fontId="4" fillId="34" borderId="0" xfId="0" applyNumberFormat="1" applyFont="1" applyFill="1" applyAlignment="1" applyProtection="1">
      <alignment horizontal="center"/>
      <protection hidden="1"/>
    </xf>
    <xf numFmtId="188" fontId="18" fillId="34" borderId="0" xfId="0" applyNumberFormat="1" applyFont="1" applyFill="1" applyBorder="1" applyAlignment="1" applyProtection="1">
      <alignment/>
      <protection hidden="1"/>
    </xf>
    <xf numFmtId="0" fontId="4" fillId="27" borderId="0" xfId="0" applyFont="1" applyFill="1" applyAlignment="1" applyProtection="1">
      <alignment horizontal="center"/>
      <protection hidden="1"/>
    </xf>
    <xf numFmtId="0" fontId="7" fillId="34" borderId="11" xfId="0" applyFont="1" applyFill="1" applyBorder="1" applyAlignment="1" applyProtection="1">
      <alignment horizontal="left"/>
      <protection hidden="1"/>
    </xf>
    <xf numFmtId="0" fontId="0" fillId="34" borderId="0" xfId="0" applyFill="1" applyAlignment="1" applyProtection="1">
      <alignment horizontal="center"/>
      <protection hidden="1"/>
    </xf>
    <xf numFmtId="0" fontId="6" fillId="34" borderId="17" xfId="56" applyFont="1" applyFill="1" applyBorder="1" applyProtection="1">
      <alignment/>
      <protection hidden="1"/>
    </xf>
    <xf numFmtId="0" fontId="4" fillId="27" borderId="0" xfId="0" applyFont="1" applyFill="1" applyAlignment="1" applyProtection="1">
      <alignment/>
      <protection hidden="1"/>
    </xf>
    <xf numFmtId="0" fontId="0" fillId="27" borderId="0" xfId="0" applyFill="1" applyAlignment="1" applyProtection="1">
      <alignment horizontal="center"/>
      <protection hidden="1"/>
    </xf>
    <xf numFmtId="0" fontId="4" fillId="34" borderId="0" xfId="0" applyFont="1" applyFill="1" applyAlignment="1" applyProtection="1" quotePrefix="1">
      <alignment/>
      <protection hidden="1"/>
    </xf>
    <xf numFmtId="0" fontId="4" fillId="34" borderId="25" xfId="0" applyFont="1" applyFill="1" applyBorder="1" applyAlignment="1" applyProtection="1">
      <alignment wrapText="1"/>
      <protection hidden="1"/>
    </xf>
    <xf numFmtId="0" fontId="4" fillId="34" borderId="27" xfId="0" applyFont="1" applyFill="1" applyBorder="1" applyAlignment="1" applyProtection="1">
      <alignment/>
      <protection hidden="1"/>
    </xf>
    <xf numFmtId="172" fontId="4" fillId="34" borderId="0" xfId="47" applyNumberFormat="1" applyFont="1" applyFill="1" applyAlignment="1" applyProtection="1">
      <alignment/>
      <protection hidden="1"/>
    </xf>
    <xf numFmtId="0" fontId="4" fillId="34" borderId="19" xfId="57" applyFont="1" applyFill="1" applyBorder="1" applyAlignment="1" applyProtection="1">
      <alignment horizontal="left" indent="1"/>
      <protection hidden="1"/>
    </xf>
    <xf numFmtId="0" fontId="4" fillId="34" borderId="0" xfId="0" applyFont="1" applyFill="1" applyAlignment="1" applyProtection="1" quotePrefix="1">
      <alignment horizontal="center"/>
      <protection hidden="1"/>
    </xf>
    <xf numFmtId="0" fontId="4" fillId="34" borderId="25" xfId="58" applyFont="1" applyFill="1" applyBorder="1" applyAlignment="1" applyProtection="1">
      <alignment horizontal="left"/>
      <protection hidden="1"/>
    </xf>
    <xf numFmtId="0" fontId="4" fillId="34" borderId="19" xfId="57" applyFont="1" applyFill="1" applyBorder="1" applyAlignment="1" applyProtection="1">
      <alignment horizontal="left"/>
      <protection hidden="1"/>
    </xf>
    <xf numFmtId="0" fontId="4" fillId="34" borderId="16" xfId="57" applyFont="1" applyFill="1" applyBorder="1" applyAlignment="1" applyProtection="1">
      <alignment horizontal="left"/>
      <protection hidden="1"/>
    </xf>
    <xf numFmtId="0" fontId="4" fillId="34" borderId="0" xfId="0" applyFont="1" applyFill="1" applyBorder="1" applyAlignment="1" applyProtection="1" quotePrefix="1">
      <alignment horizontal="center"/>
      <protection hidden="1"/>
    </xf>
    <xf numFmtId="0" fontId="30" fillId="34" borderId="0" xfId="0" applyFont="1" applyFill="1" applyAlignment="1" applyProtection="1">
      <alignment/>
      <protection hidden="1"/>
    </xf>
    <xf numFmtId="0" fontId="6" fillId="34" borderId="17" xfId="55" applyFont="1" applyFill="1" applyBorder="1" applyProtection="1">
      <alignment/>
      <protection hidden="1"/>
    </xf>
    <xf numFmtId="0" fontId="7" fillId="34" borderId="0" xfId="55" applyFont="1" applyFill="1" applyBorder="1" applyProtection="1">
      <alignment/>
      <protection hidden="1"/>
    </xf>
    <xf numFmtId="0" fontId="6" fillId="34" borderId="13" xfId="0" applyFont="1" applyFill="1" applyBorder="1" applyAlignment="1" applyProtection="1">
      <alignment/>
      <protection hidden="1"/>
    </xf>
    <xf numFmtId="188" fontId="4" fillId="34" borderId="0" xfId="0" applyNumberFormat="1" applyFont="1" applyFill="1" applyAlignment="1" applyProtection="1">
      <alignment/>
      <protection hidden="1"/>
    </xf>
    <xf numFmtId="0" fontId="0" fillId="34" borderId="0" xfId="0" applyFont="1" applyFill="1" applyBorder="1" applyAlignment="1" applyProtection="1">
      <alignment/>
      <protection hidden="1"/>
    </xf>
    <xf numFmtId="0" fontId="4" fillId="27" borderId="12" xfId="0" applyFont="1" applyFill="1" applyBorder="1" applyAlignment="1" applyProtection="1">
      <alignment horizontal="center"/>
      <protection hidden="1"/>
    </xf>
    <xf numFmtId="188" fontId="4" fillId="34" borderId="0" xfId="0" applyNumberFormat="1" applyFont="1" applyFill="1" applyBorder="1" applyAlignment="1" applyProtection="1">
      <alignment/>
      <protection hidden="1"/>
    </xf>
    <xf numFmtId="188" fontId="4" fillId="34" borderId="0" xfId="47" applyNumberFormat="1" applyFont="1" applyFill="1" applyBorder="1" applyAlignment="1" applyProtection="1">
      <alignment/>
      <protection hidden="1"/>
    </xf>
    <xf numFmtId="0" fontId="4" fillId="34" borderId="21" xfId="0" applyFont="1" applyFill="1" applyBorder="1" applyAlignment="1" applyProtection="1">
      <alignment/>
      <protection hidden="1"/>
    </xf>
    <xf numFmtId="0" fontId="4" fillId="34" borderId="22" xfId="0" applyFont="1" applyFill="1" applyBorder="1" applyAlignment="1" applyProtection="1">
      <alignment/>
      <protection hidden="1"/>
    </xf>
    <xf numFmtId="0" fontId="4" fillId="34" borderId="23" xfId="0" applyFont="1" applyFill="1" applyBorder="1" applyAlignment="1" applyProtection="1">
      <alignment/>
      <protection hidden="1"/>
    </xf>
    <xf numFmtId="0" fontId="0" fillId="34" borderId="0" xfId="0" applyFont="1" applyFill="1" applyBorder="1" applyAlignment="1" applyProtection="1">
      <alignment/>
      <protection hidden="1"/>
    </xf>
    <xf numFmtId="172" fontId="5" fillId="34" borderId="0" xfId="0" applyNumberFormat="1" applyFont="1" applyFill="1" applyBorder="1" applyAlignment="1" applyProtection="1">
      <alignment horizontal="center"/>
      <protection hidden="1"/>
    </xf>
    <xf numFmtId="172" fontId="0" fillId="34" borderId="0" xfId="0" applyNumberFormat="1" applyFill="1" applyAlignment="1" applyProtection="1">
      <alignment/>
      <protection hidden="1"/>
    </xf>
    <xf numFmtId="9" fontId="4" fillId="35" borderId="12" xfId="47" applyNumberFormat="1" applyFont="1" applyFill="1" applyBorder="1" applyAlignment="1" applyProtection="1">
      <alignment horizontal="center" wrapText="1"/>
      <protection locked="0"/>
    </xf>
    <xf numFmtId="172" fontId="4" fillId="35" borderId="21" xfId="47" applyNumberFormat="1" applyFont="1" applyFill="1" applyBorder="1" applyAlignment="1" applyProtection="1">
      <alignment horizontal="center" wrapText="1"/>
      <protection locked="0"/>
    </xf>
    <xf numFmtId="179" fontId="7" fillId="34" borderId="12" xfId="0" applyNumberFormat="1" applyFont="1" applyFill="1" applyBorder="1" applyAlignment="1" applyProtection="1">
      <alignment horizontal="right"/>
      <protection hidden="1"/>
    </xf>
    <xf numFmtId="179" fontId="4" fillId="34" borderId="19" xfId="0" applyNumberFormat="1" applyFont="1" applyFill="1" applyBorder="1" applyAlignment="1" applyProtection="1" quotePrefix="1">
      <alignment horizontal="left" indent="2"/>
      <protection hidden="1"/>
    </xf>
    <xf numFmtId="0" fontId="0" fillId="34" borderId="22" xfId="0" applyFill="1" applyBorder="1" applyAlignment="1" applyProtection="1">
      <alignment/>
      <protection hidden="1"/>
    </xf>
    <xf numFmtId="188" fontId="35" fillId="34" borderId="0" xfId="0" applyNumberFormat="1" applyFont="1" applyFill="1" applyBorder="1" applyAlignment="1" applyProtection="1">
      <alignment/>
      <protection hidden="1"/>
    </xf>
    <xf numFmtId="172" fontId="4" fillId="34" borderId="0" xfId="47" applyNumberFormat="1" applyFont="1" applyFill="1" applyAlignment="1" applyProtection="1" quotePrefix="1">
      <alignment horizontal="center"/>
      <protection hidden="1"/>
    </xf>
    <xf numFmtId="188" fontId="0" fillId="34" borderId="0" xfId="0" applyNumberFormat="1" applyFill="1" applyBorder="1" applyAlignment="1" applyProtection="1">
      <alignment/>
      <protection hidden="1"/>
    </xf>
    <xf numFmtId="188" fontId="4" fillId="34" borderId="0" xfId="47" applyNumberFormat="1" applyFont="1" applyFill="1" applyBorder="1" applyAlignment="1" applyProtection="1">
      <alignment horizontal="right"/>
      <protection hidden="1"/>
    </xf>
    <xf numFmtId="188" fontId="11" fillId="34" borderId="0" xfId="0" applyNumberFormat="1" applyFont="1" applyFill="1" applyBorder="1" applyAlignment="1" applyProtection="1">
      <alignment/>
      <protection hidden="1"/>
    </xf>
    <xf numFmtId="188" fontId="11" fillId="34" borderId="0" xfId="0" applyNumberFormat="1" applyFont="1" applyFill="1" applyBorder="1" applyAlignment="1" applyProtection="1">
      <alignment horizontal="right"/>
      <protection hidden="1"/>
    </xf>
    <xf numFmtId="188" fontId="4" fillId="34" borderId="0" xfId="0" applyNumberFormat="1" applyFont="1" applyFill="1" applyBorder="1" applyAlignment="1" applyProtection="1">
      <alignment horizontal="center"/>
      <protection hidden="1"/>
    </xf>
    <xf numFmtId="188" fontId="4" fillId="34" borderId="0" xfId="47" applyNumberFormat="1" applyFont="1" applyFill="1" applyAlignment="1" applyProtection="1">
      <alignment/>
      <protection hidden="1"/>
    </xf>
    <xf numFmtId="188" fontId="11" fillId="34" borderId="0" xfId="47" applyNumberFormat="1" applyFont="1" applyFill="1" applyAlignment="1" applyProtection="1">
      <alignment/>
      <protection hidden="1"/>
    </xf>
    <xf numFmtId="188" fontId="11" fillId="34" borderId="0" xfId="0" applyNumberFormat="1" applyFont="1" applyFill="1" applyBorder="1" applyAlignment="1" applyProtection="1">
      <alignment horizontal="left"/>
      <protection hidden="1"/>
    </xf>
    <xf numFmtId="0" fontId="0" fillId="34" borderId="0" xfId="0" applyFill="1" applyAlignment="1">
      <alignment/>
    </xf>
    <xf numFmtId="179" fontId="4" fillId="34" borderId="12" xfId="0" applyNumberFormat="1" applyFont="1" applyFill="1" applyBorder="1" applyAlignment="1" applyProtection="1">
      <alignment/>
      <protection hidden="1"/>
    </xf>
    <xf numFmtId="172" fontId="7" fillId="34" borderId="0" xfId="47" applyNumberFormat="1" applyFont="1" applyFill="1" applyAlignment="1" applyProtection="1">
      <alignment horizontal="center"/>
      <protection hidden="1"/>
    </xf>
    <xf numFmtId="179" fontId="4" fillId="35" borderId="12" xfId="47" applyNumberFormat="1" applyFont="1" applyFill="1" applyBorder="1" applyAlignment="1" applyProtection="1">
      <alignment horizontal="right"/>
      <protection locked="0"/>
    </xf>
    <xf numFmtId="179" fontId="4" fillId="35" borderId="12" xfId="47" applyNumberFormat="1" applyFont="1" applyFill="1" applyBorder="1" applyAlignment="1" applyProtection="1">
      <alignment/>
      <protection locked="0"/>
    </xf>
    <xf numFmtId="179" fontId="4" fillId="35" borderId="23" xfId="47" applyNumberFormat="1" applyFont="1" applyFill="1" applyBorder="1" applyAlignment="1" applyProtection="1">
      <alignment/>
      <protection locked="0"/>
    </xf>
    <xf numFmtId="179" fontId="4" fillId="35" borderId="12" xfId="47" applyNumberFormat="1" applyFont="1" applyFill="1" applyBorder="1" applyAlignment="1" applyProtection="1">
      <alignment/>
      <protection locked="0"/>
    </xf>
    <xf numFmtId="179" fontId="4" fillId="34" borderId="0" xfId="47" applyNumberFormat="1" applyFont="1" applyFill="1" applyAlignment="1" applyProtection="1">
      <alignment/>
      <protection hidden="1"/>
    </xf>
    <xf numFmtId="179" fontId="4" fillId="34" borderId="28" xfId="47" applyNumberFormat="1" applyFont="1" applyFill="1" applyBorder="1" applyAlignment="1" applyProtection="1">
      <alignment horizontal="right" wrapText="1"/>
      <protection hidden="1"/>
    </xf>
    <xf numFmtId="179" fontId="4" fillId="34" borderId="15" xfId="47" applyNumberFormat="1" applyFont="1" applyFill="1" applyBorder="1" applyAlignment="1" applyProtection="1">
      <alignment/>
      <protection hidden="1"/>
    </xf>
    <xf numFmtId="179" fontId="4" fillId="34" borderId="20" xfId="47" applyNumberFormat="1" applyFont="1" applyFill="1" applyBorder="1" applyAlignment="1" applyProtection="1">
      <alignment/>
      <protection hidden="1"/>
    </xf>
    <xf numFmtId="179" fontId="4" fillId="34" borderId="27" xfId="0" applyNumberFormat="1" applyFont="1" applyFill="1" applyBorder="1" applyAlignment="1" applyProtection="1">
      <alignment/>
      <protection hidden="1"/>
    </xf>
    <xf numFmtId="179" fontId="24" fillId="34" borderId="0" xfId="0" applyNumberFormat="1" applyFont="1" applyFill="1" applyAlignment="1" applyProtection="1">
      <alignment/>
      <protection hidden="1"/>
    </xf>
    <xf numFmtId="186" fontId="4" fillId="35" borderId="28" xfId="47" applyNumberFormat="1" applyFont="1" applyFill="1" applyBorder="1" applyAlignment="1" applyProtection="1">
      <alignment/>
      <protection locked="0"/>
    </xf>
    <xf numFmtId="179" fontId="26" fillId="34" borderId="0" xfId="0" applyNumberFormat="1" applyFont="1" applyFill="1" applyBorder="1" applyAlignment="1" applyProtection="1">
      <alignment horizontal="center" wrapText="1"/>
      <protection hidden="1"/>
    </xf>
    <xf numFmtId="179" fontId="26" fillId="34" borderId="0" xfId="0" applyNumberFormat="1" applyFont="1" applyFill="1" applyBorder="1" applyAlignment="1" applyProtection="1">
      <alignment horizontal="center"/>
      <protection hidden="1"/>
    </xf>
    <xf numFmtId="179" fontId="24" fillId="34" borderId="0" xfId="0" applyNumberFormat="1" applyFont="1" applyFill="1" applyAlignment="1" applyProtection="1">
      <alignment horizontal="center"/>
      <protection hidden="1"/>
    </xf>
    <xf numFmtId="172" fontId="24" fillId="34" borderId="0" xfId="47" applyNumberFormat="1" applyFont="1" applyFill="1" applyAlignment="1" applyProtection="1">
      <alignment horizontal="center"/>
      <protection hidden="1"/>
    </xf>
    <xf numFmtId="170" fontId="1" fillId="34" borderId="0" xfId="0" applyNumberFormat="1" applyFont="1" applyFill="1" applyBorder="1" applyAlignment="1" applyProtection="1">
      <alignment horizontal="center"/>
      <protection hidden="1"/>
    </xf>
    <xf numFmtId="170" fontId="1" fillId="0" borderId="0" xfId="0" applyNumberFormat="1" applyFont="1" applyFill="1" applyBorder="1" applyAlignment="1" applyProtection="1">
      <alignment horizontal="center"/>
      <protection hidden="1"/>
    </xf>
    <xf numFmtId="170" fontId="1" fillId="27" borderId="0" xfId="0" applyNumberFormat="1" applyFont="1" applyFill="1" applyBorder="1" applyAlignment="1" applyProtection="1">
      <alignment horizontal="center"/>
      <protection hidden="1"/>
    </xf>
    <xf numFmtId="0" fontId="20" fillId="34" borderId="0" xfId="0" applyNumberFormat="1" applyFont="1" applyFill="1" applyBorder="1" applyAlignment="1" applyProtection="1">
      <alignment horizontal="right"/>
      <protection hidden="1"/>
    </xf>
    <xf numFmtId="0" fontId="4" fillId="34" borderId="0" xfId="0" applyNumberFormat="1" applyFont="1" applyFill="1" applyBorder="1" applyAlignment="1" applyProtection="1">
      <alignment/>
      <protection hidden="1"/>
    </xf>
    <xf numFmtId="0" fontId="4" fillId="34" borderId="0" xfId="47" applyNumberFormat="1" applyFont="1" applyFill="1" applyBorder="1" applyAlignment="1" applyProtection="1">
      <alignment horizontal="right"/>
      <protection hidden="1"/>
    </xf>
    <xf numFmtId="179" fontId="4" fillId="35" borderId="27" xfId="47" applyNumberFormat="1" applyFont="1" applyFill="1" applyBorder="1" applyAlignment="1" applyProtection="1">
      <alignment/>
      <protection locked="0"/>
    </xf>
    <xf numFmtId="179" fontId="10" fillId="34" borderId="0" xfId="0" applyNumberFormat="1" applyFont="1" applyFill="1" applyAlignment="1" applyProtection="1">
      <alignment horizontal="center"/>
      <protection hidden="1"/>
    </xf>
    <xf numFmtId="0" fontId="4" fillId="0" borderId="0" xfId="0" applyFont="1" applyBorder="1" applyAlignment="1" applyProtection="1">
      <alignment/>
      <protection hidden="1"/>
    </xf>
    <xf numFmtId="0" fontId="4" fillId="34" borderId="11" xfId="0" applyFont="1" applyFill="1" applyBorder="1" applyAlignment="1" applyProtection="1">
      <alignment/>
      <protection hidden="1"/>
    </xf>
    <xf numFmtId="0" fontId="4" fillId="34" borderId="0" xfId="0" applyFont="1" applyFill="1" applyBorder="1" applyAlignment="1" applyProtection="1">
      <alignment vertical="center"/>
      <protection hidden="1"/>
    </xf>
    <xf numFmtId="179" fontId="4" fillId="34" borderId="0" xfId="0" applyNumberFormat="1" applyFont="1" applyFill="1" applyBorder="1" applyAlignment="1" applyProtection="1">
      <alignment horizontal="right"/>
      <protection hidden="1"/>
    </xf>
    <xf numFmtId="0" fontId="24" fillId="34" borderId="0" xfId="0" applyFont="1" applyFill="1" applyBorder="1" applyAlignment="1" applyProtection="1">
      <alignment/>
      <protection hidden="1"/>
    </xf>
    <xf numFmtId="0" fontId="1" fillId="0" borderId="0" xfId="0" applyFont="1" applyBorder="1" applyAlignment="1" applyProtection="1">
      <alignment/>
      <protection hidden="1"/>
    </xf>
    <xf numFmtId="0" fontId="0" fillId="27" borderId="0" xfId="0" applyFill="1" applyAlignment="1" applyProtection="1">
      <alignment horizontal="left" indent="1"/>
      <protection hidden="1"/>
    </xf>
    <xf numFmtId="0" fontId="0" fillId="34" borderId="29" xfId="0" applyFont="1" applyFill="1" applyBorder="1" applyAlignment="1" applyProtection="1">
      <alignment/>
      <protection hidden="1"/>
    </xf>
    <xf numFmtId="0" fontId="0" fillId="34" borderId="30" xfId="0" applyFont="1" applyFill="1" applyBorder="1" applyAlignment="1" applyProtection="1">
      <alignment/>
      <protection hidden="1"/>
    </xf>
    <xf numFmtId="0" fontId="0" fillId="34" borderId="0" xfId="0" applyFont="1" applyFill="1" applyBorder="1" applyAlignment="1" applyProtection="1">
      <alignment vertical="center"/>
      <protection hidden="1"/>
    </xf>
    <xf numFmtId="0" fontId="0" fillId="34" borderId="0" xfId="0" applyFont="1" applyFill="1" applyBorder="1" applyAlignment="1" applyProtection="1">
      <alignment vertical="center"/>
      <protection hidden="1"/>
    </xf>
    <xf numFmtId="0" fontId="0" fillId="34" borderId="0" xfId="0" applyFont="1" applyFill="1" applyBorder="1" applyAlignment="1" applyProtection="1">
      <alignment/>
      <protection hidden="1"/>
    </xf>
    <xf numFmtId="0" fontId="16" fillId="34" borderId="0" xfId="0" applyFont="1" applyFill="1" applyBorder="1" applyAlignment="1" applyProtection="1">
      <alignment horizontal="left" vertical="center"/>
      <protection hidden="1"/>
    </xf>
    <xf numFmtId="179" fontId="38" fillId="34" borderId="0" xfId="0" applyNumberFormat="1" applyFont="1" applyFill="1" applyAlignment="1" applyProtection="1">
      <alignment horizontal="center"/>
      <protection hidden="1"/>
    </xf>
    <xf numFmtId="179" fontId="37" fillId="34" borderId="0" xfId="0" applyNumberFormat="1" applyFont="1" applyFill="1" applyBorder="1" applyAlignment="1" applyProtection="1">
      <alignment horizontal="center"/>
      <protection hidden="1"/>
    </xf>
    <xf numFmtId="0" fontId="32" fillId="34" borderId="0" xfId="0" applyFont="1" applyFill="1" applyBorder="1" applyAlignment="1" applyProtection="1">
      <alignment vertical="center"/>
      <protection hidden="1"/>
    </xf>
    <xf numFmtId="0" fontId="0" fillId="34" borderId="0" xfId="0" applyFill="1" applyBorder="1" applyAlignment="1" applyProtection="1">
      <alignment horizontal="left" indent="1"/>
      <protection hidden="1"/>
    </xf>
    <xf numFmtId="0" fontId="0" fillId="34" borderId="0" xfId="0" applyNumberFormat="1" applyFont="1" applyFill="1" applyBorder="1" applyAlignment="1" applyProtection="1">
      <alignment/>
      <protection hidden="1"/>
    </xf>
    <xf numFmtId="0" fontId="0" fillId="34" borderId="24" xfId="0" applyNumberFormat="1" applyFont="1" applyFill="1" applyBorder="1" applyAlignment="1" applyProtection="1">
      <alignment/>
      <protection hidden="1"/>
    </xf>
    <xf numFmtId="179" fontId="0" fillId="34" borderId="0" xfId="0" applyNumberFormat="1" applyFont="1" applyFill="1" applyAlignment="1" applyProtection="1">
      <alignment/>
      <protection hidden="1"/>
    </xf>
    <xf numFmtId="179" fontId="0" fillId="34" borderId="0" xfId="0" applyNumberFormat="1" applyFont="1" applyFill="1" applyAlignment="1" applyProtection="1">
      <alignment horizontal="center"/>
      <protection hidden="1"/>
    </xf>
    <xf numFmtId="179" fontId="0" fillId="34" borderId="11" xfId="0" applyNumberFormat="1" applyFont="1" applyFill="1" applyBorder="1" applyAlignment="1" applyProtection="1">
      <alignment/>
      <protection hidden="1"/>
    </xf>
    <xf numFmtId="179" fontId="0" fillId="34" borderId="0" xfId="0" applyNumberFormat="1" applyFont="1" applyFill="1" applyAlignment="1" applyProtection="1" quotePrefix="1">
      <alignment horizontal="center"/>
      <protection hidden="1"/>
    </xf>
    <xf numFmtId="179" fontId="0" fillId="34" borderId="0" xfId="0" applyNumberFormat="1" applyFont="1" applyFill="1" applyBorder="1" applyAlignment="1" applyProtection="1">
      <alignment horizontal="center"/>
      <protection hidden="1"/>
    </xf>
    <xf numFmtId="179" fontId="0" fillId="34" borderId="0" xfId="0" applyNumberFormat="1" applyFont="1" applyFill="1" applyBorder="1" applyAlignment="1" applyProtection="1">
      <alignment/>
      <protection hidden="1"/>
    </xf>
    <xf numFmtId="188" fontId="0" fillId="34" borderId="0" xfId="0" applyNumberFormat="1" applyFont="1" applyFill="1" applyAlignment="1" applyProtection="1">
      <alignment/>
      <protection hidden="1"/>
    </xf>
    <xf numFmtId="188" fontId="0" fillId="34" borderId="0" xfId="0" applyNumberFormat="1" applyFont="1" applyFill="1" applyAlignment="1" applyProtection="1">
      <alignment horizontal="center"/>
      <protection hidden="1"/>
    </xf>
    <xf numFmtId="179" fontId="1" fillId="34" borderId="0" xfId="0" applyNumberFormat="1" applyFont="1" applyFill="1" applyBorder="1" applyAlignment="1" applyProtection="1">
      <alignment vertical="top"/>
      <protection hidden="1"/>
    </xf>
    <xf numFmtId="188" fontId="0" fillId="34" borderId="0" xfId="0" applyNumberFormat="1" applyFont="1" applyFill="1" applyBorder="1" applyAlignment="1" applyProtection="1">
      <alignment/>
      <protection hidden="1"/>
    </xf>
    <xf numFmtId="0" fontId="0" fillId="34" borderId="0" xfId="0" applyFont="1" applyFill="1" applyBorder="1" applyAlignment="1" applyProtection="1">
      <alignment horizontal="left" vertical="center"/>
      <protection hidden="1"/>
    </xf>
    <xf numFmtId="179" fontId="0" fillId="34" borderId="0" xfId="0" applyNumberFormat="1" applyFont="1" applyFill="1" applyAlignment="1" applyProtection="1">
      <alignment/>
      <protection hidden="1"/>
    </xf>
    <xf numFmtId="0" fontId="24" fillId="34" borderId="0" xfId="0" applyNumberFormat="1" applyFont="1" applyFill="1" applyAlignment="1" applyProtection="1">
      <alignment/>
      <protection hidden="1"/>
    </xf>
    <xf numFmtId="0" fontId="24" fillId="34" borderId="0" xfId="0" applyNumberFormat="1" applyFont="1" applyFill="1" applyBorder="1" applyAlignment="1" applyProtection="1">
      <alignment/>
      <protection hidden="1"/>
    </xf>
    <xf numFmtId="0" fontId="25" fillId="34" borderId="0" xfId="0" applyNumberFormat="1" applyFont="1" applyFill="1" applyBorder="1" applyAlignment="1" applyProtection="1">
      <alignment vertical="top"/>
      <protection hidden="1"/>
    </xf>
    <xf numFmtId="0" fontId="39" fillId="34" borderId="0" xfId="0" applyNumberFormat="1" applyFont="1" applyFill="1" applyAlignment="1" applyProtection="1">
      <alignment/>
      <protection hidden="1"/>
    </xf>
    <xf numFmtId="0" fontId="39" fillId="34" borderId="0" xfId="0" applyNumberFormat="1" applyFont="1" applyFill="1" applyAlignment="1" applyProtection="1">
      <alignment/>
      <protection hidden="1"/>
    </xf>
    <xf numFmtId="179" fontId="40" fillId="34" borderId="0" xfId="0" applyNumberFormat="1" applyFont="1" applyFill="1" applyBorder="1" applyAlignment="1" applyProtection="1">
      <alignment horizontal="center"/>
      <protection hidden="1"/>
    </xf>
    <xf numFmtId="179" fontId="26" fillId="34" borderId="0" xfId="0" applyNumberFormat="1" applyFont="1" applyFill="1" applyBorder="1" applyAlignment="1" applyProtection="1">
      <alignment/>
      <protection hidden="1"/>
    </xf>
    <xf numFmtId="0" fontId="39" fillId="34" borderId="0" xfId="0" applyNumberFormat="1" applyFont="1" applyFill="1" applyBorder="1" applyAlignment="1" applyProtection="1">
      <alignment/>
      <protection hidden="1"/>
    </xf>
    <xf numFmtId="0" fontId="24" fillId="34" borderId="0" xfId="47" applyNumberFormat="1" applyFont="1" applyFill="1" applyBorder="1" applyAlignment="1" applyProtection="1">
      <alignment horizontal="center"/>
      <protection hidden="1"/>
    </xf>
    <xf numFmtId="0" fontId="24" fillId="34" borderId="0" xfId="0" applyNumberFormat="1" applyFont="1" applyFill="1" applyAlignment="1" applyProtection="1">
      <alignment horizontal="center"/>
      <protection hidden="1"/>
    </xf>
    <xf numFmtId="0" fontId="40" fillId="34" borderId="0" xfId="0" applyNumberFormat="1" applyFont="1" applyFill="1" applyBorder="1" applyAlignment="1" applyProtection="1">
      <alignment horizontal="center"/>
      <protection hidden="1"/>
    </xf>
    <xf numFmtId="0" fontId="24" fillId="34" borderId="0" xfId="0" applyNumberFormat="1" applyFont="1" applyFill="1" applyBorder="1" applyAlignment="1" applyProtection="1">
      <alignment horizontal="center"/>
      <protection hidden="1"/>
    </xf>
    <xf numFmtId="0" fontId="39" fillId="34" borderId="0" xfId="0" applyNumberFormat="1" applyFont="1" applyFill="1" applyAlignment="1" applyProtection="1">
      <alignment horizontal="center"/>
      <protection hidden="1"/>
    </xf>
    <xf numFmtId="0" fontId="0" fillId="34" borderId="0" xfId="0" applyFont="1" applyFill="1" applyBorder="1" applyAlignment="1" applyProtection="1">
      <alignment vertical="center"/>
      <protection hidden="1"/>
    </xf>
    <xf numFmtId="179" fontId="10" fillId="34" borderId="0" xfId="47" applyNumberFormat="1" applyFont="1" applyFill="1" applyAlignment="1" applyProtection="1">
      <alignment horizontal="center" wrapText="1"/>
      <protection hidden="1"/>
    </xf>
    <xf numFmtId="179" fontId="24" fillId="34" borderId="0" xfId="47" applyNumberFormat="1" applyFont="1" applyFill="1" applyBorder="1" applyAlignment="1" applyProtection="1">
      <alignment horizontal="center"/>
      <protection hidden="1"/>
    </xf>
    <xf numFmtId="179" fontId="42" fillId="34" borderId="0" xfId="47" applyNumberFormat="1" applyFont="1" applyFill="1" applyAlignment="1" applyProtection="1">
      <alignment horizontal="center" wrapText="1"/>
      <protection hidden="1"/>
    </xf>
    <xf numFmtId="179" fontId="4" fillId="35" borderId="12" xfId="47" applyNumberFormat="1" applyFont="1" applyFill="1" applyBorder="1" applyAlignment="1" applyProtection="1">
      <alignment horizontal="right" wrapText="1"/>
      <protection locked="0"/>
    </xf>
    <xf numFmtId="179" fontId="24" fillId="34" borderId="0" xfId="47" applyNumberFormat="1" applyFont="1" applyFill="1" applyAlignment="1" applyProtection="1">
      <alignment/>
      <protection hidden="1"/>
    </xf>
    <xf numFmtId="179" fontId="4" fillId="35" borderId="12" xfId="47" applyNumberFormat="1" applyFont="1" applyFill="1" applyBorder="1" applyAlignment="1" applyProtection="1">
      <alignment horizontal="center"/>
      <protection locked="0"/>
    </xf>
    <xf numFmtId="179" fontId="4" fillId="34" borderId="16" xfId="58" applyNumberFormat="1" applyFont="1" applyFill="1" applyBorder="1" applyAlignment="1" applyProtection="1">
      <alignment horizontal="left" indent="2"/>
      <protection hidden="1"/>
    </xf>
    <xf numFmtId="179" fontId="4" fillId="34" borderId="16" xfId="58" applyNumberFormat="1" applyFont="1" applyFill="1" applyBorder="1" applyAlignment="1" applyProtection="1">
      <alignment horizontal="left" indent="3"/>
      <protection hidden="1"/>
    </xf>
    <xf numFmtId="179" fontId="4" fillId="34" borderId="19" xfId="58" applyNumberFormat="1" applyFont="1" applyFill="1" applyBorder="1" applyAlignment="1" applyProtection="1">
      <alignment horizontal="left" indent="2"/>
      <protection hidden="1"/>
    </xf>
    <xf numFmtId="179" fontId="4" fillId="34" borderId="21" xfId="58" applyNumberFormat="1" applyFont="1" applyFill="1" applyBorder="1" applyAlignment="1" applyProtection="1">
      <alignment horizontal="left" indent="2"/>
      <protection hidden="1"/>
    </xf>
    <xf numFmtId="179" fontId="4" fillId="34" borderId="21" xfId="58" applyNumberFormat="1" applyFont="1" applyFill="1" applyBorder="1" applyAlignment="1" applyProtection="1">
      <alignment horizontal="left" indent="3"/>
      <protection hidden="1"/>
    </xf>
    <xf numFmtId="179" fontId="4" fillId="34" borderId="19" xfId="58" applyNumberFormat="1" applyFont="1" applyFill="1" applyBorder="1" applyAlignment="1" applyProtection="1">
      <alignment horizontal="left"/>
      <protection hidden="1"/>
    </xf>
    <xf numFmtId="179" fontId="4" fillId="34" borderId="21" xfId="58" applyNumberFormat="1" applyFont="1" applyFill="1" applyBorder="1" applyAlignment="1" applyProtection="1">
      <alignment horizontal="left"/>
      <protection hidden="1"/>
    </xf>
    <xf numFmtId="179" fontId="4" fillId="34" borderId="16" xfId="58" applyNumberFormat="1" applyFont="1" applyFill="1" applyBorder="1" applyAlignment="1" applyProtection="1">
      <alignment horizontal="left"/>
      <protection hidden="1"/>
    </xf>
    <xf numFmtId="179" fontId="4" fillId="34" borderId="16" xfId="0" applyNumberFormat="1" applyFont="1" applyFill="1" applyBorder="1" applyAlignment="1" applyProtection="1">
      <alignment horizontal="left"/>
      <protection hidden="1"/>
    </xf>
    <xf numFmtId="179" fontId="4" fillId="34" borderId="14" xfId="47" applyNumberFormat="1" applyFont="1" applyFill="1" applyBorder="1" applyAlignment="1" applyProtection="1">
      <alignment/>
      <protection hidden="1"/>
    </xf>
    <xf numFmtId="179" fontId="4" fillId="34" borderId="20" xfId="0" applyNumberFormat="1" applyFont="1" applyFill="1" applyBorder="1" applyAlignment="1" applyProtection="1">
      <alignment/>
      <protection hidden="1"/>
    </xf>
    <xf numFmtId="179" fontId="4" fillId="35" borderId="27" xfId="47" applyNumberFormat="1" applyFont="1" applyFill="1" applyBorder="1" applyAlignment="1" applyProtection="1">
      <alignment horizontal="right"/>
      <protection locked="0"/>
    </xf>
    <xf numFmtId="179" fontId="4" fillId="34" borderId="0" xfId="47" applyNumberFormat="1" applyFont="1" applyFill="1" applyBorder="1" applyAlignment="1" applyProtection="1">
      <alignment/>
      <protection hidden="1"/>
    </xf>
    <xf numFmtId="179" fontId="4" fillId="34" borderId="17" xfId="47" applyNumberFormat="1" applyFont="1" applyFill="1" applyBorder="1" applyAlignment="1" applyProtection="1">
      <alignment/>
      <protection hidden="1"/>
    </xf>
    <xf numFmtId="179" fontId="10" fillId="34" borderId="0" xfId="0" applyNumberFormat="1" applyFont="1" applyFill="1" applyAlignment="1" applyProtection="1">
      <alignment horizontal="center" wrapText="1"/>
      <protection hidden="1"/>
    </xf>
    <xf numFmtId="179" fontId="4" fillId="34" borderId="0" xfId="0" applyNumberFormat="1" applyFont="1" applyFill="1" applyAlignment="1" applyProtection="1">
      <alignment horizontal="center" vertical="top"/>
      <protection hidden="1"/>
    </xf>
    <xf numFmtId="179" fontId="4" fillId="34" borderId="0" xfId="0" applyNumberFormat="1" applyFont="1" applyFill="1" applyBorder="1" applyAlignment="1" applyProtection="1" quotePrefix="1">
      <alignment horizontal="center" vertical="top"/>
      <protection hidden="1"/>
    </xf>
    <xf numFmtId="179" fontId="24" fillId="34" borderId="0" xfId="0" applyNumberFormat="1" applyFont="1" applyFill="1" applyBorder="1" applyAlignment="1" applyProtection="1">
      <alignment horizontal="center" vertical="top"/>
      <protection hidden="1"/>
    </xf>
    <xf numFmtId="173" fontId="13" fillId="34" borderId="0" xfId="0" applyNumberFormat="1" applyFont="1" applyFill="1" applyBorder="1" applyAlignment="1" applyProtection="1" quotePrefix="1">
      <alignment horizontal="right" vertical="center"/>
      <protection hidden="1"/>
    </xf>
    <xf numFmtId="173" fontId="13" fillId="34" borderId="0" xfId="0" applyNumberFormat="1" applyFont="1" applyFill="1" applyBorder="1" applyAlignment="1" applyProtection="1" quotePrefix="1">
      <alignment horizontal="right" vertical="top"/>
      <protection hidden="1"/>
    </xf>
    <xf numFmtId="179" fontId="0" fillId="34" borderId="23" xfId="47" applyNumberFormat="1" applyFont="1" applyFill="1" applyBorder="1" applyAlignment="1" applyProtection="1">
      <alignment/>
      <protection hidden="1"/>
    </xf>
    <xf numFmtId="172" fontId="41" fillId="34" borderId="0" xfId="47" applyNumberFormat="1" applyFont="1" applyFill="1" applyAlignment="1" applyProtection="1">
      <alignment horizontal="left"/>
      <protection hidden="1"/>
    </xf>
    <xf numFmtId="170" fontId="1" fillId="34" borderId="0" xfId="0" applyNumberFormat="1" applyFont="1" applyFill="1" applyBorder="1" applyAlignment="1" applyProtection="1">
      <alignment horizontal="center" vertical="top"/>
      <protection hidden="1"/>
    </xf>
    <xf numFmtId="0" fontId="14" fillId="34" borderId="0" xfId="0" applyFont="1" applyFill="1" applyAlignment="1" applyProtection="1">
      <alignment/>
      <protection hidden="1"/>
    </xf>
    <xf numFmtId="0" fontId="14" fillId="34" borderId="0" xfId="0" applyFont="1" applyFill="1" applyBorder="1" applyAlignment="1" applyProtection="1">
      <alignment/>
      <protection hidden="1"/>
    </xf>
    <xf numFmtId="0" fontId="13" fillId="34" borderId="0" xfId="0" applyNumberFormat="1" applyFont="1" applyFill="1" applyAlignment="1" applyProtection="1" quotePrefix="1">
      <alignment horizontal="right" vertical="center"/>
      <protection hidden="1"/>
    </xf>
    <xf numFmtId="0" fontId="0" fillId="0" borderId="0" xfId="0" applyAlignment="1" applyProtection="1">
      <alignment/>
      <protection hidden="1"/>
    </xf>
    <xf numFmtId="0" fontId="2" fillId="34" borderId="11" xfId="0" applyNumberFormat="1" applyFont="1" applyFill="1" applyBorder="1" applyAlignment="1" applyProtection="1">
      <alignment horizontal="left"/>
      <protection hidden="1"/>
    </xf>
    <xf numFmtId="0" fontId="4" fillId="34" borderId="0" xfId="0" applyNumberFormat="1" applyFont="1" applyFill="1" applyBorder="1" applyAlignment="1" applyProtection="1">
      <alignment horizontal="left"/>
      <protection hidden="1"/>
    </xf>
    <xf numFmtId="0" fontId="4" fillId="34" borderId="0" xfId="0" applyNumberFormat="1" applyFont="1" applyFill="1" applyAlignment="1" applyProtection="1" quotePrefix="1">
      <alignment/>
      <protection hidden="1"/>
    </xf>
    <xf numFmtId="0" fontId="6" fillId="34" borderId="0" xfId="56" applyNumberFormat="1" applyFont="1" applyFill="1" applyProtection="1">
      <alignment/>
      <protection hidden="1"/>
    </xf>
    <xf numFmtId="0" fontId="6" fillId="34" borderId="0" xfId="0" applyNumberFormat="1" applyFont="1" applyFill="1" applyAlignment="1" applyProtection="1">
      <alignment/>
      <protection hidden="1"/>
    </xf>
    <xf numFmtId="0" fontId="4" fillId="34" borderId="0" xfId="0" applyNumberFormat="1" applyFont="1" applyFill="1" applyAlignment="1" applyProtection="1">
      <alignment horizontal="left" indent="2"/>
      <protection hidden="1"/>
    </xf>
    <xf numFmtId="0" fontId="39" fillId="34" borderId="0" xfId="0" applyFont="1" applyFill="1" applyAlignment="1" applyProtection="1">
      <alignment/>
      <protection hidden="1"/>
    </xf>
    <xf numFmtId="172" fontId="4" fillId="34" borderId="24" xfId="47" applyNumberFormat="1" applyFont="1" applyFill="1" applyBorder="1" applyAlignment="1" applyProtection="1">
      <alignment/>
      <protection hidden="1"/>
    </xf>
    <xf numFmtId="179" fontId="4" fillId="34" borderId="12" xfId="47" applyNumberFormat="1" applyFont="1" applyFill="1" applyBorder="1" applyAlignment="1" applyProtection="1">
      <alignment/>
      <protection hidden="1"/>
    </xf>
    <xf numFmtId="179" fontId="0" fillId="34" borderId="12" xfId="0" applyNumberFormat="1" applyFont="1" applyFill="1" applyBorder="1" applyAlignment="1" applyProtection="1">
      <alignment horizontal="center"/>
      <protection hidden="1"/>
    </xf>
    <xf numFmtId="179" fontId="11" fillId="34" borderId="0" xfId="0" applyNumberFormat="1" applyFont="1" applyFill="1" applyAlignment="1" applyProtection="1">
      <alignment horizontal="right"/>
      <protection hidden="1"/>
    </xf>
    <xf numFmtId="179" fontId="39" fillId="34" borderId="0" xfId="0" applyNumberFormat="1" applyFont="1" applyFill="1" applyBorder="1" applyAlignment="1" applyProtection="1">
      <alignment horizontal="center"/>
      <protection hidden="1"/>
    </xf>
    <xf numFmtId="179" fontId="4" fillId="34" borderId="0" xfId="0" applyNumberFormat="1" applyFont="1" applyFill="1" applyBorder="1" applyAlignment="1" applyProtection="1">
      <alignment horizontal="left"/>
      <protection hidden="1"/>
    </xf>
    <xf numFmtId="0" fontId="4" fillId="34" borderId="19" xfId="0" applyFont="1" applyFill="1" applyBorder="1" applyAlignment="1" applyProtection="1" quotePrefix="1">
      <alignment horizontal="left" indent="4"/>
      <protection hidden="1"/>
    </xf>
    <xf numFmtId="179" fontId="4" fillId="34" borderId="19" xfId="0" applyNumberFormat="1" applyFont="1" applyFill="1" applyBorder="1" applyAlignment="1" applyProtection="1" quotePrefix="1">
      <alignment horizontal="left" indent="1"/>
      <protection hidden="1"/>
    </xf>
    <xf numFmtId="0" fontId="39" fillId="34" borderId="0" xfId="0" applyFont="1" applyFill="1" applyAlignment="1" applyProtection="1">
      <alignment/>
      <protection hidden="1"/>
    </xf>
    <xf numFmtId="179" fontId="4" fillId="34" borderId="0" xfId="47" applyNumberFormat="1" applyFont="1" applyFill="1" applyBorder="1" applyAlignment="1" applyProtection="1">
      <alignment horizontal="right"/>
      <protection hidden="1"/>
    </xf>
    <xf numFmtId="179" fontId="7" fillId="34" borderId="0" xfId="0" applyNumberFormat="1" applyFont="1" applyFill="1" applyBorder="1" applyAlignment="1" applyProtection="1">
      <alignment horizontal="right"/>
      <protection hidden="1"/>
    </xf>
    <xf numFmtId="0" fontId="21" fillId="34" borderId="17" xfId="0" applyFont="1" applyFill="1" applyBorder="1" applyAlignment="1" applyProtection="1">
      <alignment/>
      <protection hidden="1"/>
    </xf>
    <xf numFmtId="179" fontId="4" fillId="34" borderId="13" xfId="58" applyNumberFormat="1" applyFont="1" applyFill="1" applyBorder="1" applyAlignment="1" applyProtection="1">
      <alignment horizontal="left" indent="2"/>
      <protection hidden="1"/>
    </xf>
    <xf numFmtId="179" fontId="4" fillId="34" borderId="12" xfId="47" applyNumberFormat="1" applyFont="1" applyFill="1" applyBorder="1" applyAlignment="1" applyProtection="1">
      <alignment/>
      <protection locked="0"/>
    </xf>
    <xf numFmtId="9" fontId="4" fillId="34" borderId="25" xfId="70" applyFont="1" applyFill="1" applyBorder="1" applyAlignment="1" applyProtection="1">
      <alignment horizontal="center"/>
      <protection hidden="1"/>
    </xf>
    <xf numFmtId="179" fontId="0" fillId="34" borderId="0" xfId="0" applyNumberFormat="1" applyFont="1" applyFill="1" applyAlignment="1" applyProtection="1">
      <alignment/>
      <protection hidden="1"/>
    </xf>
    <xf numFmtId="179" fontId="4" fillId="34" borderId="19" xfId="58" applyNumberFormat="1" applyFont="1" applyFill="1" applyBorder="1" applyAlignment="1" applyProtection="1">
      <alignment horizontal="left" indent="3"/>
      <protection hidden="1"/>
    </xf>
    <xf numFmtId="0" fontId="0" fillId="34" borderId="0" xfId="0" applyNumberFormat="1" applyFont="1" applyFill="1" applyBorder="1" applyAlignment="1" applyProtection="1">
      <alignment/>
      <protection hidden="1"/>
    </xf>
    <xf numFmtId="188" fontId="0" fillId="34" borderId="0" xfId="0" applyNumberFormat="1" applyFont="1" applyFill="1" applyBorder="1" applyAlignment="1" applyProtection="1">
      <alignment/>
      <protection hidden="1"/>
    </xf>
    <xf numFmtId="188" fontId="0" fillId="34" borderId="0" xfId="0" applyNumberFormat="1" applyFont="1" applyFill="1" applyAlignment="1" applyProtection="1">
      <alignment/>
      <protection hidden="1"/>
    </xf>
    <xf numFmtId="179" fontId="4" fillId="0" borderId="0" xfId="47" applyNumberFormat="1" applyFont="1" applyFill="1" applyBorder="1" applyAlignment="1" applyProtection="1">
      <alignment/>
      <protection locked="0"/>
    </xf>
    <xf numFmtId="179" fontId="10" fillId="34" borderId="14" xfId="0" applyNumberFormat="1" applyFont="1" applyFill="1" applyBorder="1" applyAlignment="1" applyProtection="1">
      <alignment wrapText="1"/>
      <protection hidden="1"/>
    </xf>
    <xf numFmtId="179" fontId="4" fillId="34" borderId="0" xfId="47" applyNumberFormat="1" applyFont="1" applyFill="1" applyBorder="1" applyAlignment="1" applyProtection="1">
      <alignment/>
      <protection locked="0"/>
    </xf>
    <xf numFmtId="179" fontId="4" fillId="0" borderId="12" xfId="47" applyNumberFormat="1" applyFont="1" applyFill="1" applyBorder="1" applyAlignment="1" applyProtection="1">
      <alignment/>
      <protection locked="0"/>
    </xf>
    <xf numFmtId="188" fontId="0" fillId="34" borderId="23" xfId="0" applyNumberFormat="1" applyFont="1" applyFill="1" applyBorder="1" applyAlignment="1" applyProtection="1">
      <alignment/>
      <protection hidden="1"/>
    </xf>
    <xf numFmtId="179" fontId="10" fillId="34" borderId="17" xfId="0" applyNumberFormat="1" applyFont="1" applyFill="1" applyBorder="1" applyAlignment="1" applyProtection="1">
      <alignment horizontal="center" wrapText="1"/>
      <protection hidden="1"/>
    </xf>
    <xf numFmtId="179" fontId="10" fillId="34" borderId="0" xfId="0" applyNumberFormat="1" applyFont="1" applyFill="1" applyBorder="1" applyAlignment="1" applyProtection="1">
      <alignment horizontal="center" wrapText="1"/>
      <protection hidden="1"/>
    </xf>
    <xf numFmtId="0" fontId="4" fillId="35" borderId="12" xfId="0" applyFont="1" applyFill="1" applyBorder="1" applyAlignment="1" applyProtection="1">
      <alignment/>
      <protection locked="0"/>
    </xf>
    <xf numFmtId="0" fontId="0" fillId="0" borderId="0" xfId="0" applyFill="1" applyAlignment="1">
      <alignment/>
    </xf>
    <xf numFmtId="179" fontId="4" fillId="34" borderId="21" xfId="0" applyNumberFormat="1" applyFont="1" applyFill="1" applyBorder="1" applyAlignment="1" applyProtection="1">
      <alignment horizontal="left" indent="3"/>
      <protection hidden="1"/>
    </xf>
    <xf numFmtId="179" fontId="4" fillId="34" borderId="23" xfId="47" applyNumberFormat="1" applyFont="1" applyFill="1" applyBorder="1" applyAlignment="1" applyProtection="1">
      <alignment/>
      <protection locked="0"/>
    </xf>
    <xf numFmtId="9" fontId="4" fillId="34" borderId="14" xfId="70" applyFont="1" applyFill="1" applyBorder="1" applyAlignment="1" applyProtection="1">
      <alignment horizontal="center"/>
      <protection hidden="1"/>
    </xf>
    <xf numFmtId="179" fontId="0" fillId="34" borderId="12" xfId="0" applyNumberFormat="1" applyFont="1" applyFill="1" applyBorder="1" applyAlignment="1" applyProtection="1">
      <alignment horizontal="center"/>
      <protection hidden="1"/>
    </xf>
    <xf numFmtId="179" fontId="3" fillId="34" borderId="11" xfId="0" applyNumberFormat="1" applyFont="1" applyFill="1" applyBorder="1" applyAlignment="1" applyProtection="1">
      <alignment/>
      <protection hidden="1"/>
    </xf>
    <xf numFmtId="179" fontId="7" fillId="34" borderId="11" xfId="0" applyNumberFormat="1" applyFont="1" applyFill="1" applyBorder="1" applyAlignment="1" applyProtection="1">
      <alignment/>
      <protection hidden="1"/>
    </xf>
    <xf numFmtId="10" fontId="4" fillId="34" borderId="12" xfId="70" applyNumberFormat="1" applyFont="1" applyFill="1" applyBorder="1" applyAlignment="1" applyProtection="1">
      <alignment horizontal="center"/>
      <protection hidden="1"/>
    </xf>
    <xf numFmtId="0" fontId="21" fillId="0" borderId="0" xfId="0" applyFont="1" applyAlignment="1">
      <alignment/>
    </xf>
    <xf numFmtId="0" fontId="4" fillId="0" borderId="0" xfId="0" applyFont="1" applyAlignment="1">
      <alignment/>
    </xf>
    <xf numFmtId="0" fontId="22" fillId="0" borderId="12" xfId="0" applyFont="1" applyBorder="1" applyAlignment="1">
      <alignment/>
    </xf>
    <xf numFmtId="0" fontId="4" fillId="0" borderId="12" xfId="0" applyFont="1" applyBorder="1" applyAlignment="1">
      <alignment/>
    </xf>
    <xf numFmtId="0" fontId="7" fillId="0" borderId="12" xfId="0" applyFont="1" applyBorder="1" applyAlignment="1">
      <alignment/>
    </xf>
    <xf numFmtId="0" fontId="4" fillId="36" borderId="12" xfId="0" applyFont="1" applyFill="1" applyBorder="1" applyAlignment="1">
      <alignment/>
    </xf>
    <xf numFmtId="179" fontId="10" fillId="34" borderId="0" xfId="0" applyNumberFormat="1" applyFont="1" applyFill="1" applyAlignment="1" applyProtection="1">
      <alignment wrapText="1"/>
      <protection hidden="1"/>
    </xf>
    <xf numFmtId="0" fontId="0" fillId="34" borderId="0" xfId="0" applyNumberFormat="1" applyFont="1" applyFill="1" applyAlignment="1" applyProtection="1">
      <alignment horizontal="center"/>
      <protection hidden="1"/>
    </xf>
    <xf numFmtId="0" fontId="0" fillId="34" borderId="31" xfId="0" applyNumberFormat="1" applyFont="1" applyFill="1" applyBorder="1" applyAlignment="1" applyProtection="1">
      <alignment/>
      <protection hidden="1"/>
    </xf>
    <xf numFmtId="0" fontId="0" fillId="34" borderId="32" xfId="0" applyNumberFormat="1" applyFont="1" applyFill="1" applyBorder="1" applyAlignment="1" applyProtection="1">
      <alignment/>
      <protection hidden="1"/>
    </xf>
    <xf numFmtId="0" fontId="0" fillId="34" borderId="30" xfId="0" applyNumberFormat="1" applyFont="1" applyFill="1" applyBorder="1" applyAlignment="1" applyProtection="1">
      <alignment/>
      <protection hidden="1"/>
    </xf>
    <xf numFmtId="0" fontId="0" fillId="34" borderId="33" xfId="0" applyNumberFormat="1" applyFont="1" applyFill="1" applyBorder="1" applyAlignment="1" applyProtection="1">
      <alignment/>
      <protection hidden="1"/>
    </xf>
    <xf numFmtId="0" fontId="0" fillId="34" borderId="34" xfId="0" applyNumberFormat="1" applyFont="1" applyFill="1" applyBorder="1" applyAlignment="1" applyProtection="1">
      <alignment/>
      <protection hidden="1"/>
    </xf>
    <xf numFmtId="0" fontId="0" fillId="34" borderId="35" xfId="0" applyNumberFormat="1" applyFont="1" applyFill="1" applyBorder="1" applyAlignment="1" applyProtection="1">
      <alignment/>
      <protection hidden="1"/>
    </xf>
    <xf numFmtId="15" fontId="4" fillId="34" borderId="0" xfId="0" applyNumberFormat="1" applyFont="1" applyFill="1" applyBorder="1" applyAlignment="1" applyProtection="1">
      <alignment horizontal="centerContinuous"/>
      <protection hidden="1"/>
    </xf>
    <xf numFmtId="0" fontId="22" fillId="0" borderId="0" xfId="0" applyFont="1" applyBorder="1" applyAlignment="1">
      <alignment/>
    </xf>
    <xf numFmtId="0" fontId="4" fillId="0" borderId="0" xfId="0" applyFont="1" applyBorder="1" applyAlignment="1">
      <alignment/>
    </xf>
    <xf numFmtId="172" fontId="4" fillId="34" borderId="12" xfId="47" applyNumberFormat="1" applyFont="1" applyFill="1" applyBorder="1" applyAlignment="1" applyProtection="1">
      <alignment horizontal="center"/>
      <protection hidden="1"/>
    </xf>
    <xf numFmtId="172" fontId="25" fillId="34" borderId="0" xfId="47" applyNumberFormat="1" applyFont="1" applyFill="1" applyBorder="1" applyAlignment="1" applyProtection="1">
      <alignment vertical="top"/>
      <protection hidden="1"/>
    </xf>
    <xf numFmtId="185" fontId="4" fillId="34" borderId="12" xfId="47" applyNumberFormat="1" applyFont="1" applyFill="1" applyBorder="1" applyAlignment="1" applyProtection="1">
      <alignment horizontal="right"/>
      <protection hidden="1"/>
    </xf>
    <xf numFmtId="172" fontId="4" fillId="34" borderId="0" xfId="47" applyNumberFormat="1" applyFont="1" applyFill="1" applyBorder="1" applyAlignment="1" applyProtection="1">
      <alignment horizontal="center"/>
      <protection hidden="1"/>
    </xf>
    <xf numFmtId="10" fontId="4" fillId="34" borderId="0" xfId="70" applyNumberFormat="1" applyFont="1" applyFill="1" applyBorder="1" applyAlignment="1" applyProtection="1">
      <alignment horizontal="center"/>
      <protection hidden="1"/>
    </xf>
    <xf numFmtId="185" fontId="4" fillId="34" borderId="0" xfId="47" applyNumberFormat="1" applyFont="1" applyFill="1" applyBorder="1" applyAlignment="1" applyProtection="1">
      <alignment horizontal="right"/>
      <protection hidden="1"/>
    </xf>
    <xf numFmtId="172" fontId="0" fillId="34" borderId="0" xfId="47" applyNumberFormat="1" applyFill="1" applyBorder="1" applyAlignment="1" applyProtection="1">
      <alignment/>
      <protection hidden="1"/>
    </xf>
    <xf numFmtId="205" fontId="0" fillId="0" borderId="0" xfId="70" applyNumberFormat="1" applyFill="1" applyAlignment="1">
      <alignment/>
    </xf>
    <xf numFmtId="2" fontId="4" fillId="35" borderId="12" xfId="47" applyNumberFormat="1" applyFont="1" applyFill="1" applyBorder="1" applyAlignment="1" applyProtection="1">
      <alignment/>
      <protection locked="0"/>
    </xf>
    <xf numFmtId="2" fontId="4" fillId="34" borderId="12" xfId="47" applyNumberFormat="1" applyFont="1" applyFill="1" applyBorder="1" applyAlignment="1" applyProtection="1">
      <alignment horizontal="center"/>
      <protection hidden="1"/>
    </xf>
    <xf numFmtId="0" fontId="0" fillId="0" borderId="0" xfId="0" applyAlignment="1">
      <alignment wrapText="1"/>
    </xf>
    <xf numFmtId="179" fontId="6" fillId="27" borderId="26" xfId="0" applyNumberFormat="1" applyFont="1" applyFill="1" applyBorder="1" applyAlignment="1" applyProtection="1">
      <alignment horizontal="center" wrapText="1"/>
      <protection hidden="1"/>
    </xf>
    <xf numFmtId="205" fontId="0" fillId="0" borderId="12" xfId="70" applyNumberFormat="1" applyBorder="1" applyAlignment="1">
      <alignment/>
    </xf>
    <xf numFmtId="0" fontId="0" fillId="0" borderId="12" xfId="0" applyBorder="1" applyAlignment="1">
      <alignment/>
    </xf>
    <xf numFmtId="0" fontId="0" fillId="37" borderId="0" xfId="0" applyFill="1" applyAlignment="1">
      <alignment/>
    </xf>
    <xf numFmtId="0" fontId="4" fillId="34" borderId="12" xfId="47" applyNumberFormat="1" applyFont="1" applyFill="1" applyBorder="1" applyAlignment="1" applyProtection="1">
      <alignment horizontal="center"/>
      <protection hidden="1"/>
    </xf>
    <xf numFmtId="179" fontId="4" fillId="0" borderId="0" xfId="47" applyNumberFormat="1" applyFont="1" applyFill="1" applyBorder="1" applyAlignment="1" applyProtection="1">
      <alignment/>
      <protection hidden="1"/>
    </xf>
    <xf numFmtId="179" fontId="4" fillId="0" borderId="12" xfId="47" applyNumberFormat="1" applyFont="1" applyFill="1" applyBorder="1" applyAlignment="1" applyProtection="1">
      <alignment/>
      <protection hidden="1"/>
    </xf>
    <xf numFmtId="0" fontId="0" fillId="0" borderId="0" xfId="0" applyFont="1" applyAlignment="1" applyProtection="1">
      <alignment/>
      <protection hidden="1"/>
    </xf>
    <xf numFmtId="0" fontId="0" fillId="34" borderId="0" xfId="0" applyFont="1" applyFill="1" applyAlignment="1" applyProtection="1">
      <alignment/>
      <protection hidden="1"/>
    </xf>
    <xf numFmtId="0" fontId="49" fillId="0" borderId="0" xfId="0" applyFont="1" applyAlignment="1">
      <alignment wrapText="1"/>
    </xf>
    <xf numFmtId="0" fontId="33" fillId="34" borderId="0" xfId="0" applyFont="1" applyFill="1" applyBorder="1" applyAlignment="1" applyProtection="1">
      <alignment/>
      <protection hidden="1"/>
    </xf>
    <xf numFmtId="0" fontId="0" fillId="0" borderId="0" xfId="0" applyAlignment="1">
      <alignment horizontal="center"/>
    </xf>
    <xf numFmtId="0" fontId="8" fillId="34" borderId="0" xfId="0" applyFont="1" applyFill="1" applyAlignment="1" applyProtection="1">
      <alignment/>
      <protection hidden="1"/>
    </xf>
    <xf numFmtId="0" fontId="3" fillId="34" borderId="11" xfId="0" applyNumberFormat="1" applyFont="1" applyFill="1" applyBorder="1" applyAlignment="1" applyProtection="1">
      <alignment horizontal="left"/>
      <protection hidden="1"/>
    </xf>
    <xf numFmtId="0" fontId="33" fillId="27" borderId="1" xfId="0" applyFont="1" applyFill="1" applyBorder="1" applyAlignment="1" applyProtection="1">
      <alignment horizontal="center" vertical="center"/>
      <protection hidden="1"/>
    </xf>
    <xf numFmtId="0" fontId="8" fillId="27" borderId="1" xfId="0" applyFont="1" applyFill="1" applyBorder="1" applyAlignment="1" applyProtection="1">
      <alignment horizontal="center" vertical="center" wrapText="1"/>
      <protection hidden="1"/>
    </xf>
    <xf numFmtId="0" fontId="4" fillId="27" borderId="12" xfId="0" applyFont="1" applyFill="1" applyBorder="1" applyAlignment="1" applyProtection="1">
      <alignment horizontal="center" vertical="center" wrapText="1"/>
      <protection hidden="1"/>
    </xf>
    <xf numFmtId="0" fontId="1" fillId="27" borderId="12" xfId="0" applyFont="1" applyFill="1" applyBorder="1" applyAlignment="1" applyProtection="1">
      <alignment horizontal="center" vertical="center" wrapText="1"/>
      <protection hidden="1"/>
    </xf>
    <xf numFmtId="1" fontId="4" fillId="34" borderId="12" xfId="0" applyNumberFormat="1" applyFont="1" applyFill="1" applyBorder="1" applyAlignment="1" applyProtection="1">
      <alignment horizontal="center"/>
      <protection hidden="1"/>
    </xf>
    <xf numFmtId="179" fontId="4" fillId="34" borderId="12" xfId="47" applyNumberFormat="1" applyFont="1" applyFill="1" applyBorder="1" applyAlignment="1" applyProtection="1">
      <alignment horizontal="center"/>
      <protection hidden="1"/>
    </xf>
    <xf numFmtId="179" fontId="4" fillId="34" borderId="12" xfId="47" applyNumberFormat="1" applyFont="1" applyFill="1" applyBorder="1" applyAlignment="1" applyProtection="1">
      <alignment horizontal="left"/>
      <protection hidden="1"/>
    </xf>
    <xf numFmtId="172" fontId="0" fillId="34" borderId="0" xfId="47" applyNumberFormat="1" applyFill="1" applyAlignment="1" applyProtection="1">
      <alignment/>
      <protection hidden="1"/>
    </xf>
    <xf numFmtId="179" fontId="0" fillId="34" borderId="0" xfId="47" applyNumberFormat="1" applyFill="1" applyAlignment="1" applyProtection="1">
      <alignment/>
      <protection hidden="1"/>
    </xf>
    <xf numFmtId="172" fontId="4" fillId="35" borderId="12" xfId="47" applyNumberFormat="1" applyFont="1" applyFill="1" applyBorder="1" applyAlignment="1" applyProtection="1">
      <alignment horizontal="center" wrapText="1"/>
      <protection locked="0"/>
    </xf>
    <xf numFmtId="0" fontId="0" fillId="0" borderId="19" xfId="0" applyBorder="1" applyAlignment="1">
      <alignment/>
    </xf>
    <xf numFmtId="179" fontId="21" fillId="34" borderId="0" xfId="0" applyNumberFormat="1" applyFont="1" applyFill="1" applyBorder="1" applyAlignment="1" applyProtection="1">
      <alignment/>
      <protection hidden="1"/>
    </xf>
    <xf numFmtId="179" fontId="6" fillId="34" borderId="23" xfId="0" applyNumberFormat="1" applyFont="1" applyFill="1" applyBorder="1" applyAlignment="1" applyProtection="1">
      <alignment horizontal="center" wrapText="1"/>
      <protection hidden="1"/>
    </xf>
    <xf numFmtId="179" fontId="7" fillId="34" borderId="0" xfId="0" applyNumberFormat="1" applyFont="1" applyFill="1" applyBorder="1" applyAlignment="1" applyProtection="1">
      <alignment horizontal="left"/>
      <protection hidden="1"/>
    </xf>
    <xf numFmtId="0" fontId="0" fillId="0" borderId="0" xfId="0" applyBorder="1" applyAlignment="1">
      <alignment/>
    </xf>
    <xf numFmtId="9" fontId="4" fillId="34" borderId="12" xfId="70" applyNumberFormat="1" applyFont="1" applyFill="1" applyBorder="1" applyAlignment="1" applyProtection="1">
      <alignment horizontal="center"/>
      <protection hidden="1"/>
    </xf>
    <xf numFmtId="0" fontId="4" fillId="34" borderId="19" xfId="0" applyFont="1" applyFill="1" applyBorder="1" applyAlignment="1" applyProtection="1">
      <alignment horizontal="left" indent="4"/>
      <protection hidden="1"/>
    </xf>
    <xf numFmtId="0" fontId="22" fillId="34" borderId="17" xfId="0" applyFont="1" applyFill="1" applyBorder="1" applyAlignment="1" applyProtection="1">
      <alignment horizontal="left"/>
      <protection hidden="1"/>
    </xf>
    <xf numFmtId="179" fontId="4" fillId="0" borderId="27" xfId="47" applyNumberFormat="1" applyFont="1" applyFill="1" applyBorder="1" applyAlignment="1" applyProtection="1">
      <alignment/>
      <protection locked="0"/>
    </xf>
    <xf numFmtId="188" fontId="4" fillId="34" borderId="14" xfId="0" applyNumberFormat="1" applyFont="1" applyFill="1" applyBorder="1" applyAlignment="1" applyProtection="1">
      <alignment/>
      <protection hidden="1"/>
    </xf>
    <xf numFmtId="179" fontId="4" fillId="0" borderId="22" xfId="47" applyNumberFormat="1" applyFont="1" applyFill="1" applyBorder="1" applyAlignment="1" applyProtection="1">
      <alignment/>
      <protection locked="0"/>
    </xf>
    <xf numFmtId="0" fontId="4" fillId="34" borderId="19" xfId="58" applyFont="1" applyFill="1" applyBorder="1" applyAlignment="1" applyProtection="1">
      <alignment horizontal="left"/>
      <protection hidden="1"/>
    </xf>
    <xf numFmtId="188" fontId="4" fillId="34" borderId="12" xfId="0" applyNumberFormat="1" applyFont="1" applyFill="1" applyBorder="1" applyAlignment="1" applyProtection="1">
      <alignment/>
      <protection hidden="1"/>
    </xf>
    <xf numFmtId="179" fontId="4" fillId="0" borderId="23" xfId="47" applyNumberFormat="1" applyFont="1" applyFill="1" applyBorder="1" applyAlignment="1" applyProtection="1">
      <alignment/>
      <protection locked="0"/>
    </xf>
    <xf numFmtId="0" fontId="4" fillId="0" borderId="21" xfId="0" applyFont="1" applyFill="1" applyBorder="1" applyAlignment="1" applyProtection="1">
      <alignment/>
      <protection hidden="1"/>
    </xf>
    <xf numFmtId="0" fontId="0" fillId="0" borderId="22" xfId="0" applyFill="1" applyBorder="1" applyAlignment="1" applyProtection="1">
      <alignment/>
      <protection hidden="1"/>
    </xf>
    <xf numFmtId="0" fontId="0" fillId="0" borderId="23" xfId="0" applyFill="1" applyBorder="1" applyAlignment="1" applyProtection="1">
      <alignment/>
      <protection hidden="1"/>
    </xf>
    <xf numFmtId="179" fontId="4" fillId="0" borderId="12" xfId="0" applyNumberFormat="1" applyFont="1" applyFill="1" applyBorder="1" applyAlignment="1" applyProtection="1">
      <alignment horizontal="right"/>
      <protection hidden="1"/>
    </xf>
    <xf numFmtId="170" fontId="1" fillId="34" borderId="0" xfId="0" applyNumberFormat="1" applyFont="1" applyFill="1" applyBorder="1" applyAlignment="1" applyProtection="1">
      <alignment vertical="center"/>
      <protection hidden="1"/>
    </xf>
    <xf numFmtId="0" fontId="50" fillId="38" borderId="36" xfId="0" applyFont="1" applyFill="1" applyBorder="1" applyAlignment="1" applyProtection="1">
      <alignment horizontal="left" vertical="center"/>
      <protection hidden="1"/>
    </xf>
    <xf numFmtId="0" fontId="51" fillId="38" borderId="37" xfId="0" applyFont="1" applyFill="1" applyBorder="1" applyAlignment="1" applyProtection="1">
      <alignment horizontal="left" vertical="center"/>
      <protection hidden="1"/>
    </xf>
    <xf numFmtId="179" fontId="34" fillId="38" borderId="37" xfId="0" applyNumberFormat="1" applyFont="1" applyFill="1" applyBorder="1" applyAlignment="1" applyProtection="1">
      <alignment horizontal="left" vertical="center"/>
      <protection hidden="1"/>
    </xf>
    <xf numFmtId="0" fontId="52" fillId="38" borderId="37" xfId="0" applyFont="1" applyFill="1" applyBorder="1" applyAlignment="1" applyProtection="1">
      <alignment horizontal="left" vertical="center"/>
      <protection hidden="1"/>
    </xf>
    <xf numFmtId="179" fontId="34" fillId="38" borderId="38" xfId="0" applyNumberFormat="1" applyFont="1" applyFill="1" applyBorder="1" applyAlignment="1" applyProtection="1">
      <alignment horizontal="left" vertical="center"/>
      <protection hidden="1"/>
    </xf>
    <xf numFmtId="0" fontId="0" fillId="34" borderId="0" xfId="0" applyFill="1" applyBorder="1" applyAlignment="1" applyProtection="1">
      <alignment vertical="center"/>
      <protection hidden="1"/>
    </xf>
    <xf numFmtId="0" fontId="0" fillId="27" borderId="0" xfId="0" applyFill="1" applyAlignment="1" applyProtection="1">
      <alignment vertical="center"/>
      <protection hidden="1"/>
    </xf>
    <xf numFmtId="43" fontId="14" fillId="34" borderId="21" xfId="47" applyFont="1" applyFill="1" applyBorder="1" applyAlignment="1" applyProtection="1">
      <alignment/>
      <protection hidden="1"/>
    </xf>
    <xf numFmtId="43" fontId="44" fillId="34" borderId="22" xfId="47" applyFont="1" applyFill="1" applyBorder="1" applyAlignment="1" applyProtection="1">
      <alignment/>
      <protection hidden="1"/>
    </xf>
    <xf numFmtId="43" fontId="0" fillId="34" borderId="22" xfId="47" applyFont="1" applyFill="1" applyBorder="1" applyAlignment="1" applyProtection="1">
      <alignment/>
      <protection hidden="1"/>
    </xf>
    <xf numFmtId="43" fontId="4" fillId="34" borderId="22" xfId="47" applyFont="1" applyFill="1" applyBorder="1" applyAlignment="1" applyProtection="1">
      <alignment horizontal="right"/>
      <protection hidden="1"/>
    </xf>
    <xf numFmtId="43" fontId="6" fillId="34" borderId="22" xfId="47" applyFont="1" applyFill="1" applyBorder="1" applyAlignment="1" applyProtection="1">
      <alignment/>
      <protection hidden="1"/>
    </xf>
    <xf numFmtId="43" fontId="4" fillId="34" borderId="23" xfId="47" applyFont="1" applyFill="1" applyBorder="1" applyAlignment="1" applyProtection="1">
      <alignment horizontal="right"/>
      <protection hidden="1"/>
    </xf>
    <xf numFmtId="179" fontId="6" fillId="0" borderId="12" xfId="0" applyNumberFormat="1" applyFont="1" applyFill="1" applyBorder="1" applyAlignment="1" applyProtection="1">
      <alignment horizontal="center" wrapText="1"/>
      <protection hidden="1"/>
    </xf>
    <xf numFmtId="179" fontId="6" fillId="0" borderId="12" xfId="0" applyNumberFormat="1" applyFont="1" applyFill="1" applyBorder="1" applyAlignment="1" applyProtection="1">
      <alignment horizontal="center" vertical="center" wrapText="1"/>
      <protection hidden="1"/>
    </xf>
    <xf numFmtId="9" fontId="4" fillId="34" borderId="17" xfId="70" applyFont="1" applyFill="1" applyBorder="1" applyAlignment="1" applyProtection="1">
      <alignment horizontal="center"/>
      <protection hidden="1"/>
    </xf>
    <xf numFmtId="179" fontId="6" fillId="34" borderId="0" xfId="0" applyNumberFormat="1" applyFont="1" applyFill="1" applyBorder="1" applyAlignment="1" applyProtection="1">
      <alignment horizontal="left" wrapText="1"/>
      <protection hidden="1"/>
    </xf>
    <xf numFmtId="179" fontId="22" fillId="34" borderId="21" xfId="0" applyNumberFormat="1" applyFont="1" applyFill="1" applyBorder="1" applyAlignment="1" applyProtection="1">
      <alignment/>
      <protection hidden="1"/>
    </xf>
    <xf numFmtId="179" fontId="6" fillId="34" borderId="17" xfId="0" applyNumberFormat="1" applyFont="1" applyFill="1" applyBorder="1" applyAlignment="1" applyProtection="1">
      <alignment horizontal="center" wrapText="1"/>
      <protection hidden="1"/>
    </xf>
    <xf numFmtId="179" fontId="22" fillId="34" borderId="21" xfId="0" applyNumberFormat="1" applyFont="1" applyFill="1" applyBorder="1" applyAlignment="1" applyProtection="1">
      <alignment horizontal="left"/>
      <protection hidden="1"/>
    </xf>
    <xf numFmtId="9" fontId="4" fillId="34" borderId="22" xfId="70" applyFont="1" applyFill="1" applyBorder="1" applyAlignment="1" applyProtection="1">
      <alignment horizontal="center"/>
      <protection hidden="1"/>
    </xf>
    <xf numFmtId="179" fontId="22" fillId="34" borderId="16" xfId="0" applyNumberFormat="1" applyFont="1" applyFill="1" applyBorder="1" applyAlignment="1" applyProtection="1">
      <alignment horizontal="left"/>
      <protection hidden="1"/>
    </xf>
    <xf numFmtId="179" fontId="22" fillId="34" borderId="18" xfId="0" applyNumberFormat="1" applyFont="1" applyFill="1" applyBorder="1" applyAlignment="1" applyProtection="1">
      <alignment horizontal="left"/>
      <protection hidden="1"/>
    </xf>
    <xf numFmtId="179" fontId="6" fillId="0" borderId="0" xfId="0" applyNumberFormat="1" applyFont="1" applyFill="1" applyBorder="1" applyAlignment="1" applyProtection="1">
      <alignment horizontal="center" wrapText="1"/>
      <protection hidden="1"/>
    </xf>
    <xf numFmtId="15" fontId="4" fillId="34" borderId="12" xfId="0" applyNumberFormat="1" applyFont="1" applyFill="1" applyBorder="1" applyAlignment="1" applyProtection="1">
      <alignment horizontal="center"/>
      <protection hidden="1"/>
    </xf>
    <xf numFmtId="179" fontId="3" fillId="34" borderId="0" xfId="0" applyNumberFormat="1" applyFont="1" applyFill="1" applyBorder="1" applyAlignment="1" applyProtection="1">
      <alignment/>
      <protection hidden="1"/>
    </xf>
    <xf numFmtId="0" fontId="7" fillId="34" borderId="11" xfId="0" applyNumberFormat="1" applyFont="1" applyFill="1" applyBorder="1" applyAlignment="1" applyProtection="1">
      <alignment horizontal="right"/>
      <protection hidden="1"/>
    </xf>
    <xf numFmtId="0" fontId="7" fillId="34" borderId="0" xfId="0" applyNumberFormat="1" applyFont="1" applyFill="1" applyBorder="1" applyAlignment="1" applyProtection="1">
      <alignment horizontal="right"/>
      <protection hidden="1"/>
    </xf>
    <xf numFmtId="179" fontId="22" fillId="34" borderId="21" xfId="0" applyNumberFormat="1" applyFont="1" applyFill="1" applyBorder="1" applyAlignment="1" applyProtection="1">
      <alignment/>
      <protection hidden="1"/>
    </xf>
    <xf numFmtId="179" fontId="22" fillId="34" borderId="26" xfId="0" applyNumberFormat="1" applyFont="1" applyFill="1" applyBorder="1" applyAlignment="1" applyProtection="1">
      <alignment/>
      <protection hidden="1"/>
    </xf>
    <xf numFmtId="179" fontId="22" fillId="34" borderId="27" xfId="0" applyNumberFormat="1" applyFont="1" applyFill="1" applyBorder="1" applyAlignment="1" applyProtection="1">
      <alignment/>
      <protection hidden="1"/>
    </xf>
    <xf numFmtId="179" fontId="22" fillId="34" borderId="13" xfId="0" applyNumberFormat="1" applyFont="1" applyFill="1" applyBorder="1" applyAlignment="1" applyProtection="1">
      <alignment/>
      <protection hidden="1"/>
    </xf>
    <xf numFmtId="179" fontId="22" fillId="34" borderId="25" xfId="0" applyNumberFormat="1" applyFont="1" applyFill="1" applyBorder="1" applyAlignment="1" applyProtection="1">
      <alignment/>
      <protection hidden="1"/>
    </xf>
    <xf numFmtId="179" fontId="22" fillId="34" borderId="19" xfId="0" applyNumberFormat="1" applyFont="1" applyFill="1" applyBorder="1" applyAlignment="1" applyProtection="1">
      <alignment/>
      <protection hidden="1"/>
    </xf>
    <xf numFmtId="170" fontId="1" fillId="34" borderId="0" xfId="0" applyNumberFormat="1" applyFont="1" applyFill="1" applyBorder="1" applyAlignment="1" applyProtection="1">
      <alignment horizontal="right" vertical="top"/>
      <protection hidden="1"/>
    </xf>
    <xf numFmtId="179" fontId="22" fillId="34" borderId="12" xfId="0" applyNumberFormat="1" applyFont="1" applyFill="1" applyBorder="1" applyAlignment="1" applyProtection="1">
      <alignment wrapText="1"/>
      <protection hidden="1"/>
    </xf>
    <xf numFmtId="179" fontId="22" fillId="34" borderId="27" xfId="0" applyNumberFormat="1" applyFont="1" applyFill="1" applyBorder="1" applyAlignment="1" applyProtection="1">
      <alignment horizontal="left"/>
      <protection hidden="1"/>
    </xf>
    <xf numFmtId="179" fontId="22" fillId="34" borderId="16" xfId="0" applyNumberFormat="1" applyFont="1" applyFill="1" applyBorder="1" applyAlignment="1" applyProtection="1">
      <alignment/>
      <protection hidden="1"/>
    </xf>
    <xf numFmtId="179" fontId="4" fillId="34" borderId="21" xfId="47" applyNumberFormat="1" applyFont="1" applyFill="1" applyBorder="1" applyAlignment="1" applyProtection="1">
      <alignment/>
      <protection hidden="1"/>
    </xf>
    <xf numFmtId="179" fontId="23" fillId="34" borderId="19" xfId="0" applyNumberFormat="1" applyFont="1" applyFill="1" applyBorder="1" applyAlignment="1" applyProtection="1">
      <alignment vertical="top"/>
      <protection hidden="1"/>
    </xf>
    <xf numFmtId="179" fontId="26" fillId="0" borderId="0" xfId="0" applyNumberFormat="1" applyFont="1" applyFill="1" applyBorder="1" applyAlignment="1" applyProtection="1">
      <alignment horizontal="center" vertical="center" wrapText="1"/>
      <protection hidden="1"/>
    </xf>
    <xf numFmtId="179" fontId="18" fillId="34" borderId="0" xfId="0" applyNumberFormat="1" applyFont="1" applyFill="1" applyBorder="1" applyAlignment="1" applyProtection="1">
      <alignment vertical="center"/>
      <protection hidden="1"/>
    </xf>
    <xf numFmtId="9" fontId="4" fillId="0" borderId="12" xfId="70" applyFont="1" applyFill="1" applyBorder="1" applyAlignment="1" applyProtection="1">
      <alignment horizontal="center"/>
      <protection hidden="1"/>
    </xf>
    <xf numFmtId="0" fontId="3" fillId="34" borderId="11" xfId="0" applyFont="1" applyFill="1" applyBorder="1" applyAlignment="1" applyProtection="1">
      <alignment/>
      <protection hidden="1"/>
    </xf>
    <xf numFmtId="2" fontId="0" fillId="0" borderId="12" xfId="70" applyNumberFormat="1" applyBorder="1" applyAlignment="1">
      <alignment/>
    </xf>
    <xf numFmtId="0" fontId="0" fillId="0" borderId="12" xfId="70" applyNumberFormat="1" applyBorder="1" applyAlignment="1">
      <alignment horizontal="center"/>
    </xf>
    <xf numFmtId="0" fontId="0" fillId="0" borderId="12" xfId="70" applyNumberFormat="1" applyFont="1" applyBorder="1" applyAlignment="1">
      <alignment horizontal="center"/>
    </xf>
    <xf numFmtId="0" fontId="0" fillId="0" borderId="12" xfId="0" applyNumberFormat="1" applyBorder="1" applyAlignment="1">
      <alignment horizontal="center"/>
    </xf>
    <xf numFmtId="2" fontId="0" fillId="0" borderId="0" xfId="0" applyNumberFormat="1" applyAlignment="1">
      <alignment/>
    </xf>
    <xf numFmtId="10" fontId="0" fillId="0" borderId="0" xfId="0" applyNumberFormat="1" applyBorder="1" applyAlignment="1">
      <alignment/>
    </xf>
    <xf numFmtId="0" fontId="0" fillId="0" borderId="0" xfId="0" applyBorder="1" applyAlignment="1">
      <alignment wrapText="1"/>
    </xf>
    <xf numFmtId="0" fontId="0" fillId="0" borderId="19" xfId="70" applyNumberFormat="1" applyBorder="1" applyAlignment="1">
      <alignment/>
    </xf>
    <xf numFmtId="2" fontId="0" fillId="0" borderId="12" xfId="70" applyNumberFormat="1" applyFont="1" applyBorder="1" applyAlignment="1">
      <alignment/>
    </xf>
    <xf numFmtId="2" fontId="0" fillId="0" borderId="25" xfId="70" applyNumberFormat="1" applyBorder="1" applyAlignment="1">
      <alignment/>
    </xf>
    <xf numFmtId="2" fontId="0" fillId="0" borderId="19" xfId="0" applyNumberFormat="1" applyBorder="1" applyAlignment="1">
      <alignment/>
    </xf>
    <xf numFmtId="2" fontId="0" fillId="0" borderId="0" xfId="0" applyNumberFormat="1" applyBorder="1" applyAlignment="1">
      <alignment/>
    </xf>
    <xf numFmtId="2" fontId="0" fillId="0" borderId="12" xfId="70" applyNumberFormat="1" applyFont="1" applyBorder="1" applyAlignment="1">
      <alignment/>
    </xf>
    <xf numFmtId="205" fontId="0" fillId="0" borderId="0" xfId="70" applyNumberFormat="1" applyBorder="1" applyAlignment="1">
      <alignment/>
    </xf>
    <xf numFmtId="0" fontId="0" fillId="0" borderId="0" xfId="0" applyFill="1" applyBorder="1" applyAlignment="1">
      <alignment/>
    </xf>
    <xf numFmtId="2" fontId="0" fillId="0" borderId="0" xfId="0" applyNumberFormat="1" applyFill="1" applyBorder="1" applyAlignment="1">
      <alignment/>
    </xf>
    <xf numFmtId="205" fontId="0" fillId="0" borderId="0" xfId="70" applyNumberFormat="1" applyFill="1" applyBorder="1" applyAlignment="1">
      <alignment/>
    </xf>
    <xf numFmtId="179" fontId="4" fillId="34" borderId="0" xfId="0" applyNumberFormat="1" applyFont="1" applyFill="1" applyAlignment="1" applyProtection="1">
      <alignment horizontal="center" vertical="center"/>
      <protection hidden="1"/>
    </xf>
    <xf numFmtId="2" fontId="0" fillId="0" borderId="24" xfId="0" applyNumberFormat="1" applyBorder="1" applyAlignment="1">
      <alignment/>
    </xf>
    <xf numFmtId="179" fontId="4" fillId="0" borderId="24" xfId="0" applyNumberFormat="1" applyFont="1" applyFill="1" applyBorder="1" applyAlignment="1" applyProtection="1">
      <alignment/>
      <protection hidden="1"/>
    </xf>
    <xf numFmtId="9" fontId="0" fillId="0" borderId="0" xfId="70" applyFont="1" applyBorder="1" applyAlignment="1">
      <alignment/>
    </xf>
    <xf numFmtId="179" fontId="10" fillId="34" borderId="0" xfId="0" applyNumberFormat="1" applyFont="1" applyFill="1" applyAlignment="1" applyProtection="1">
      <alignment horizontal="right"/>
      <protection hidden="1"/>
    </xf>
    <xf numFmtId="179" fontId="4" fillId="34" borderId="12" xfId="0" applyNumberFormat="1" applyFont="1" applyFill="1" applyBorder="1" applyAlignment="1" applyProtection="1">
      <alignment horizontal="center"/>
      <protection hidden="1"/>
    </xf>
    <xf numFmtId="179" fontId="6" fillId="34" borderId="12" xfId="0" applyNumberFormat="1" applyFont="1" applyFill="1" applyBorder="1" applyAlignment="1" applyProtection="1">
      <alignment horizontal="center" vertical="center" wrapText="1"/>
      <protection hidden="1"/>
    </xf>
    <xf numFmtId="179" fontId="6" fillId="34" borderId="0" xfId="0" applyNumberFormat="1" applyFont="1" applyFill="1" applyBorder="1" applyAlignment="1" applyProtection="1">
      <alignment horizontal="center" vertical="center" wrapText="1"/>
      <protection hidden="1"/>
    </xf>
    <xf numFmtId="179" fontId="26" fillId="34" borderId="0" xfId="0" applyNumberFormat="1" applyFont="1" applyFill="1" applyBorder="1" applyAlignment="1" applyProtection="1">
      <alignment horizontal="center" vertical="center" wrapText="1"/>
      <protection hidden="1"/>
    </xf>
    <xf numFmtId="0" fontId="0" fillId="34" borderId="14" xfId="0" applyFill="1" applyBorder="1" applyAlignment="1">
      <alignment/>
    </xf>
    <xf numFmtId="179" fontId="4" fillId="34" borderId="25" xfId="0" applyNumberFormat="1" applyFont="1" applyFill="1" applyBorder="1" applyAlignment="1" applyProtection="1">
      <alignment/>
      <protection hidden="1"/>
    </xf>
    <xf numFmtId="179" fontId="4" fillId="34" borderId="12" xfId="0" applyNumberFormat="1" applyFont="1" applyFill="1" applyBorder="1" applyAlignment="1" applyProtection="1">
      <alignment horizontal="left" vertical="center" wrapText="1"/>
      <protection hidden="1"/>
    </xf>
    <xf numFmtId="179" fontId="4" fillId="34" borderId="14" xfId="58" applyNumberFormat="1" applyFont="1" applyFill="1" applyBorder="1" applyAlignment="1" applyProtection="1">
      <alignment horizontal="left" indent="1"/>
      <protection hidden="1"/>
    </xf>
    <xf numFmtId="179" fontId="4" fillId="34" borderId="22" xfId="47" applyNumberFormat="1" applyFont="1" applyFill="1" applyBorder="1" applyAlignment="1" applyProtection="1">
      <alignment horizontal="right"/>
      <protection hidden="1"/>
    </xf>
    <xf numFmtId="179" fontId="4" fillId="34" borderId="14" xfId="58" applyNumberFormat="1" applyFont="1" applyFill="1" applyBorder="1" applyAlignment="1" applyProtection="1">
      <alignment horizontal="left" indent="3"/>
      <protection hidden="1"/>
    </xf>
    <xf numFmtId="179" fontId="4" fillId="34" borderId="0" xfId="58" applyNumberFormat="1" applyFont="1" applyFill="1" applyBorder="1" applyAlignment="1" applyProtection="1">
      <alignment horizontal="left" indent="3"/>
      <protection hidden="1"/>
    </xf>
    <xf numFmtId="179" fontId="53" fillId="34" borderId="0" xfId="0" applyNumberFormat="1" applyFont="1" applyFill="1" applyAlignment="1" applyProtection="1">
      <alignment horizontal="left" vertical="center"/>
      <protection hidden="1"/>
    </xf>
    <xf numFmtId="0" fontId="4" fillId="34" borderId="0" xfId="0" applyNumberFormat="1" applyFont="1" applyFill="1" applyAlignment="1" applyProtection="1">
      <alignment horizontal="left" vertical="center" indent="2"/>
      <protection hidden="1"/>
    </xf>
    <xf numFmtId="43" fontId="6" fillId="34" borderId="26" xfId="47" applyFont="1" applyFill="1" applyBorder="1" applyAlignment="1" applyProtection="1">
      <alignment vertical="center"/>
      <protection hidden="1"/>
    </xf>
    <xf numFmtId="43" fontId="6" fillId="34" borderId="25" xfId="47" applyFont="1" applyFill="1" applyBorder="1" applyAlignment="1" applyProtection="1">
      <alignment vertical="center"/>
      <protection hidden="1"/>
    </xf>
    <xf numFmtId="0" fontId="3" fillId="34" borderId="11" xfId="0" applyFont="1" applyFill="1" applyBorder="1" applyAlignment="1" applyProtection="1">
      <alignment wrapText="1"/>
      <protection hidden="1"/>
    </xf>
    <xf numFmtId="0" fontId="3" fillId="34" borderId="11" xfId="0" applyFont="1" applyFill="1" applyBorder="1" applyAlignment="1" applyProtection="1">
      <alignment horizontal="left"/>
      <protection hidden="1"/>
    </xf>
    <xf numFmtId="0" fontId="4" fillId="34" borderId="0" xfId="55" applyFont="1" applyFill="1" applyBorder="1" applyProtection="1">
      <alignment/>
      <protection hidden="1"/>
    </xf>
    <xf numFmtId="0" fontId="0" fillId="0" borderId="0" xfId="0" applyFill="1" applyAlignment="1" applyProtection="1">
      <alignment/>
      <protection hidden="1"/>
    </xf>
    <xf numFmtId="0" fontId="4" fillId="0" borderId="0" xfId="0" applyFont="1" applyFill="1" applyAlignment="1" applyProtection="1">
      <alignment/>
      <protection hidden="1"/>
    </xf>
    <xf numFmtId="0" fontId="4" fillId="34" borderId="17" xfId="55" applyFont="1" applyFill="1" applyBorder="1" applyProtection="1">
      <alignment/>
      <protection hidden="1"/>
    </xf>
    <xf numFmtId="172" fontId="4" fillId="34" borderId="0" xfId="0" applyNumberFormat="1" applyFont="1" applyFill="1" applyBorder="1" applyAlignment="1" applyProtection="1">
      <alignment/>
      <protection hidden="1"/>
    </xf>
    <xf numFmtId="172" fontId="7" fillId="34" borderId="12" xfId="47" applyNumberFormat="1" applyFont="1" applyFill="1" applyBorder="1" applyAlignment="1" applyProtection="1">
      <alignment horizontal="right"/>
      <protection hidden="1"/>
    </xf>
    <xf numFmtId="0" fontId="4" fillId="0" borderId="12" xfId="0" applyFont="1" applyFill="1" applyBorder="1" applyAlignment="1" applyProtection="1">
      <alignment/>
      <protection hidden="1"/>
    </xf>
    <xf numFmtId="179" fontId="0" fillId="34" borderId="24" xfId="0" applyNumberFormat="1" applyFill="1" applyBorder="1" applyAlignment="1" applyProtection="1">
      <alignment/>
      <protection hidden="1"/>
    </xf>
    <xf numFmtId="179" fontId="4" fillId="0" borderId="12" xfId="47" applyNumberFormat="1" applyFont="1" applyFill="1" applyBorder="1" applyAlignment="1" applyProtection="1">
      <alignment horizontal="right"/>
      <protection hidden="1"/>
    </xf>
    <xf numFmtId="179" fontId="54" fillId="34" borderId="0" xfId="0" applyNumberFormat="1" applyFont="1" applyFill="1" applyAlignment="1" applyProtection="1">
      <alignment horizontal="right"/>
      <protection hidden="1"/>
    </xf>
    <xf numFmtId="179" fontId="4" fillId="0" borderId="26" xfId="47" applyNumberFormat="1" applyFont="1" applyFill="1" applyBorder="1" applyAlignment="1" applyProtection="1">
      <alignment/>
      <protection locked="0"/>
    </xf>
    <xf numFmtId="43" fontId="14" fillId="34" borderId="12" xfId="47" applyFont="1" applyFill="1" applyBorder="1" applyAlignment="1" applyProtection="1">
      <alignment horizontal="left" vertical="center"/>
      <protection hidden="1"/>
    </xf>
    <xf numFmtId="43" fontId="14" fillId="34" borderId="12" xfId="47" applyFont="1" applyFill="1" applyBorder="1" applyAlignment="1" applyProtection="1">
      <alignment horizontal="left" vertical="center" wrapText="1"/>
      <protection hidden="1"/>
    </xf>
    <xf numFmtId="0" fontId="55" fillId="34" borderId="0" xfId="0" applyFont="1" applyFill="1" applyBorder="1" applyAlignment="1" applyProtection="1">
      <alignment horizontal="left" vertical="center"/>
      <protection hidden="1"/>
    </xf>
    <xf numFmtId="0" fontId="4" fillId="0" borderId="19" xfId="0" applyFont="1" applyFill="1" applyBorder="1" applyAlignment="1" applyProtection="1">
      <alignment/>
      <protection hidden="1"/>
    </xf>
    <xf numFmtId="179" fontId="4" fillId="0" borderId="23" xfId="47" applyNumberFormat="1" applyFont="1" applyFill="1" applyBorder="1" applyAlignment="1" applyProtection="1">
      <alignment/>
      <protection locked="0"/>
    </xf>
    <xf numFmtId="0" fontId="4" fillId="34" borderId="0" xfId="0" applyFont="1" applyFill="1" applyBorder="1" applyAlignment="1" applyProtection="1">
      <alignment vertical="top"/>
      <protection hidden="1"/>
    </xf>
    <xf numFmtId="0" fontId="56" fillId="34" borderId="0" xfId="0" applyFont="1" applyFill="1" applyBorder="1" applyAlignment="1" applyProtection="1">
      <alignment vertical="center"/>
      <protection hidden="1"/>
    </xf>
    <xf numFmtId="0" fontId="13" fillId="34" borderId="0" xfId="0" applyFont="1" applyFill="1" applyBorder="1" applyAlignment="1" applyProtection="1">
      <alignment vertical="center"/>
      <protection hidden="1"/>
    </xf>
    <xf numFmtId="0" fontId="13" fillId="34" borderId="0" xfId="0" applyFont="1" applyFill="1" applyBorder="1" applyAlignment="1" applyProtection="1">
      <alignment/>
      <protection hidden="1"/>
    </xf>
    <xf numFmtId="0" fontId="13" fillId="34" borderId="0" xfId="0" applyFont="1" applyFill="1" applyBorder="1" applyAlignment="1" applyProtection="1">
      <alignment horizontal="left" vertical="center" wrapText="1"/>
      <protection hidden="1"/>
    </xf>
    <xf numFmtId="179" fontId="7" fillId="34" borderId="11" xfId="0" applyNumberFormat="1" applyFont="1" applyFill="1" applyBorder="1" applyAlignment="1" applyProtection="1" quotePrefix="1">
      <alignment/>
      <protection hidden="1"/>
    </xf>
    <xf numFmtId="179" fontId="10" fillId="34" borderId="14" xfId="0" applyNumberFormat="1" applyFont="1" applyFill="1" applyBorder="1" applyAlignment="1" applyProtection="1">
      <alignment horizontal="center" wrapText="1"/>
      <protection hidden="1"/>
    </xf>
    <xf numFmtId="179" fontId="4" fillId="34" borderId="14" xfId="47" applyNumberFormat="1" applyFont="1" applyFill="1" applyBorder="1" applyAlignment="1" applyProtection="1">
      <alignment/>
      <protection hidden="1"/>
    </xf>
    <xf numFmtId="179" fontId="24" fillId="34" borderId="0" xfId="0" applyNumberFormat="1" applyFont="1" applyFill="1" applyAlignment="1" applyProtection="1">
      <alignment horizontal="center" wrapText="1"/>
      <protection hidden="1"/>
    </xf>
    <xf numFmtId="179" fontId="39" fillId="34" borderId="0" xfId="0" applyNumberFormat="1" applyFont="1" applyFill="1" applyBorder="1" applyAlignment="1" applyProtection="1">
      <alignment horizontal="center"/>
      <protection hidden="1"/>
    </xf>
    <xf numFmtId="0" fontId="39" fillId="0" borderId="0" xfId="0" applyFont="1" applyAlignment="1">
      <alignment/>
    </xf>
    <xf numFmtId="0" fontId="40" fillId="34" borderId="0" xfId="0" applyNumberFormat="1" applyFont="1" applyFill="1" applyBorder="1" applyAlignment="1" applyProtection="1">
      <alignment horizontal="right"/>
      <protection hidden="1"/>
    </xf>
    <xf numFmtId="172" fontId="40" fillId="34" borderId="0" xfId="47" applyNumberFormat="1" applyFont="1" applyFill="1" applyAlignment="1" applyProtection="1">
      <alignment horizontal="center"/>
      <protection hidden="1"/>
    </xf>
    <xf numFmtId="185" fontId="24" fillId="34" borderId="0" xfId="47" applyNumberFormat="1" applyFont="1" applyFill="1" applyBorder="1" applyAlignment="1" applyProtection="1">
      <alignment horizontal="right"/>
      <protection hidden="1"/>
    </xf>
    <xf numFmtId="179" fontId="24" fillId="34" borderId="0" xfId="47" applyNumberFormat="1" applyFont="1" applyFill="1" applyBorder="1" applyAlignment="1" applyProtection="1">
      <alignment/>
      <protection hidden="1"/>
    </xf>
    <xf numFmtId="179" fontId="4" fillId="34" borderId="0" xfId="0" applyNumberFormat="1" applyFont="1" applyFill="1" applyAlignment="1" applyProtection="1">
      <alignment horizontal="right"/>
      <protection hidden="1"/>
    </xf>
    <xf numFmtId="179" fontId="4" fillId="34" borderId="0" xfId="0" applyNumberFormat="1" applyFont="1" applyFill="1" applyAlignment="1" applyProtection="1">
      <alignment/>
      <protection hidden="1"/>
    </xf>
    <xf numFmtId="43" fontId="7" fillId="34" borderId="0" xfId="47" applyFont="1" applyFill="1" applyBorder="1" applyAlignment="1" applyProtection="1">
      <alignment/>
      <protection hidden="1"/>
    </xf>
    <xf numFmtId="0" fontId="4" fillId="0" borderId="17" xfId="0" applyFont="1" applyFill="1" applyBorder="1" applyAlignment="1" applyProtection="1">
      <alignment/>
      <protection hidden="1"/>
    </xf>
    <xf numFmtId="43" fontId="4" fillId="34" borderId="0" xfId="47" applyFont="1" applyFill="1" applyBorder="1" applyAlignment="1" applyProtection="1">
      <alignment/>
      <protection hidden="1"/>
    </xf>
    <xf numFmtId="43" fontId="4" fillId="34" borderId="14" xfId="47" applyFont="1" applyFill="1" applyBorder="1" applyAlignment="1" applyProtection="1">
      <alignment/>
      <protection hidden="1"/>
    </xf>
    <xf numFmtId="0" fontId="8" fillId="34" borderId="17" xfId="55" applyFont="1" applyFill="1" applyBorder="1" applyProtection="1">
      <alignment/>
      <protection hidden="1"/>
    </xf>
    <xf numFmtId="0" fontId="4" fillId="34" borderId="14" xfId="0" applyFont="1" applyFill="1" applyBorder="1" applyAlignment="1" applyProtection="1">
      <alignment vertical="center" wrapText="1"/>
      <protection hidden="1"/>
    </xf>
    <xf numFmtId="0" fontId="4" fillId="34" borderId="0" xfId="0" applyFont="1" applyFill="1" applyBorder="1" applyAlignment="1" applyProtection="1">
      <alignment vertical="center" wrapText="1"/>
      <protection hidden="1"/>
    </xf>
    <xf numFmtId="43" fontId="14" fillId="34" borderId="12" xfId="47" applyFont="1" applyFill="1" applyBorder="1" applyAlignment="1" applyProtection="1">
      <alignment vertical="center" wrapText="1"/>
      <protection hidden="1"/>
    </xf>
    <xf numFmtId="0" fontId="56" fillId="34" borderId="0" xfId="0" applyFont="1" applyFill="1" applyBorder="1" applyAlignment="1" applyProtection="1">
      <alignment horizontal="left" vertical="top"/>
      <protection hidden="1"/>
    </xf>
    <xf numFmtId="0" fontId="13" fillId="34" borderId="0" xfId="0" applyFont="1" applyFill="1" applyBorder="1" applyAlignment="1" applyProtection="1">
      <alignment horizontal="left" vertical="top"/>
      <protection hidden="1"/>
    </xf>
    <xf numFmtId="179" fontId="4" fillId="35" borderId="23" xfId="47" applyNumberFormat="1" applyFont="1" applyFill="1" applyBorder="1" applyAlignment="1" applyProtection="1">
      <alignment/>
      <protection locked="0"/>
    </xf>
    <xf numFmtId="179" fontId="4" fillId="34" borderId="19" xfId="58" applyNumberFormat="1" applyFont="1" applyFill="1" applyBorder="1" applyAlignment="1" applyProtection="1">
      <alignment horizontal="left" indent="4"/>
      <protection hidden="1"/>
    </xf>
    <xf numFmtId="179" fontId="4" fillId="34" borderId="21" xfId="58" applyNumberFormat="1" applyFont="1" applyFill="1" applyBorder="1" applyAlignment="1" applyProtection="1">
      <alignment horizontal="left" indent="4"/>
      <protection hidden="1"/>
    </xf>
    <xf numFmtId="179" fontId="4" fillId="34" borderId="16" xfId="58" applyNumberFormat="1" applyFont="1" applyFill="1" applyBorder="1" applyAlignment="1" applyProtection="1">
      <alignment horizontal="left" indent="4"/>
      <protection hidden="1"/>
    </xf>
    <xf numFmtId="0" fontId="14" fillId="34" borderId="0" xfId="0" applyFont="1" applyFill="1" applyAlignment="1" applyProtection="1">
      <alignment vertical="center"/>
      <protection hidden="1"/>
    </xf>
    <xf numFmtId="0" fontId="14" fillId="34" borderId="12" xfId="0" applyFont="1" applyFill="1" applyBorder="1" applyAlignment="1" applyProtection="1">
      <alignment vertical="center"/>
      <protection hidden="1"/>
    </xf>
    <xf numFmtId="0" fontId="14" fillId="34" borderId="26" xfId="0" applyFont="1" applyFill="1" applyBorder="1" applyAlignment="1" applyProtection="1">
      <alignment vertical="center"/>
      <protection hidden="1"/>
    </xf>
    <xf numFmtId="0" fontId="14" fillId="27" borderId="0" xfId="0" applyFont="1" applyFill="1" applyAlignment="1" applyProtection="1">
      <alignment/>
      <protection hidden="1"/>
    </xf>
    <xf numFmtId="0" fontId="57" fillId="34" borderId="0" xfId="0" applyFont="1" applyFill="1" applyAlignment="1" applyProtection="1">
      <alignment vertical="center"/>
      <protection hidden="1"/>
    </xf>
    <xf numFmtId="170" fontId="14" fillId="34" borderId="0" xfId="0" applyNumberFormat="1" applyFont="1" applyFill="1" applyAlignment="1" applyProtection="1">
      <alignment horizontal="center" wrapText="1"/>
      <protection hidden="1"/>
    </xf>
    <xf numFmtId="0" fontId="14" fillId="34" borderId="11" xfId="0" applyFont="1" applyFill="1" applyBorder="1" applyAlignment="1" applyProtection="1">
      <alignment/>
      <protection hidden="1"/>
    </xf>
    <xf numFmtId="179" fontId="4" fillId="34" borderId="12" xfId="58" applyNumberFormat="1" applyFont="1" applyFill="1" applyBorder="1" applyAlignment="1" applyProtection="1">
      <alignment horizontal="left" indent="4"/>
      <protection hidden="1"/>
    </xf>
    <xf numFmtId="0" fontId="0" fillId="34" borderId="19" xfId="0" applyFill="1" applyBorder="1" applyAlignment="1" applyProtection="1">
      <alignment/>
      <protection hidden="1"/>
    </xf>
    <xf numFmtId="0" fontId="14" fillId="34" borderId="12" xfId="0" applyFont="1" applyFill="1" applyBorder="1" applyAlignment="1" applyProtection="1">
      <alignment/>
      <protection hidden="1"/>
    </xf>
    <xf numFmtId="0" fontId="16" fillId="34" borderId="12" xfId="0" applyFont="1" applyFill="1" applyBorder="1" applyAlignment="1" applyProtection="1">
      <alignment horizontal="left" vertical="center"/>
      <protection hidden="1"/>
    </xf>
    <xf numFmtId="0" fontId="0" fillId="39" borderId="12" xfId="0" applyFill="1" applyBorder="1" applyAlignment="1" applyProtection="1">
      <alignment horizontal="left" vertical="center"/>
      <protection hidden="1"/>
    </xf>
    <xf numFmtId="43" fontId="4" fillId="34" borderId="12" xfId="47" applyFont="1" applyFill="1" applyBorder="1" applyAlignment="1" applyProtection="1">
      <alignment horizontal="left" vertical="center"/>
      <protection hidden="1"/>
    </xf>
    <xf numFmtId="0" fontId="0" fillId="34" borderId="0" xfId="0" applyFill="1" applyAlignment="1" applyProtection="1">
      <alignment wrapText="1"/>
      <protection hidden="1"/>
    </xf>
    <xf numFmtId="0" fontId="14" fillId="34" borderId="0" xfId="0" applyFont="1" applyFill="1" applyAlignment="1" applyProtection="1">
      <alignment wrapText="1"/>
      <protection hidden="1"/>
    </xf>
    <xf numFmtId="0" fontId="14" fillId="34" borderId="12" xfId="0" applyFont="1" applyFill="1" applyBorder="1" applyAlignment="1" applyProtection="1">
      <alignment wrapText="1"/>
      <protection hidden="1"/>
    </xf>
    <xf numFmtId="0" fontId="13" fillId="34" borderId="0" xfId="0" applyFont="1" applyFill="1" applyAlignment="1" applyProtection="1">
      <alignment horizontal="center"/>
      <protection hidden="1"/>
    </xf>
    <xf numFmtId="0" fontId="13" fillId="34" borderId="11" xfId="0" applyFont="1" applyFill="1" applyBorder="1" applyAlignment="1" applyProtection="1">
      <alignment horizontal="center"/>
      <protection hidden="1"/>
    </xf>
    <xf numFmtId="0" fontId="13" fillId="34" borderId="12" xfId="0" applyFont="1" applyFill="1" applyBorder="1" applyAlignment="1" applyProtection="1">
      <alignment horizontal="center" wrapText="1"/>
      <protection hidden="1"/>
    </xf>
    <xf numFmtId="0" fontId="13" fillId="34" borderId="14" xfId="0" applyFont="1" applyFill="1" applyBorder="1" applyAlignment="1" applyProtection="1">
      <alignment horizontal="center"/>
      <protection hidden="1"/>
    </xf>
    <xf numFmtId="0" fontId="13" fillId="34" borderId="12" xfId="0" applyFont="1" applyFill="1" applyBorder="1" applyAlignment="1" applyProtection="1">
      <alignment horizontal="center"/>
      <protection hidden="1"/>
    </xf>
    <xf numFmtId="0" fontId="13" fillId="27" borderId="0" xfId="0" applyFont="1" applyFill="1" applyAlignment="1" applyProtection="1">
      <alignment horizontal="center"/>
      <protection hidden="1"/>
    </xf>
    <xf numFmtId="179" fontId="24" fillId="34" borderId="11" xfId="0" applyNumberFormat="1" applyFont="1" applyFill="1" applyBorder="1" applyAlignment="1" applyProtection="1">
      <alignment horizontal="center"/>
      <protection hidden="1"/>
    </xf>
    <xf numFmtId="179" fontId="40" fillId="34" borderId="19" xfId="0" applyNumberFormat="1" applyFont="1" applyFill="1" applyBorder="1" applyAlignment="1" applyProtection="1">
      <alignment wrapText="1"/>
      <protection hidden="1"/>
    </xf>
    <xf numFmtId="179" fontId="59" fillId="34" borderId="19" xfId="0" applyNumberFormat="1" applyFont="1" applyFill="1" applyBorder="1" applyAlignment="1" applyProtection="1">
      <alignment/>
      <protection hidden="1"/>
    </xf>
    <xf numFmtId="179" fontId="24" fillId="34" borderId="0" xfId="0" applyNumberFormat="1" applyFont="1" applyFill="1" applyAlignment="1" applyProtection="1">
      <alignment horizontal="left"/>
      <protection hidden="1"/>
    </xf>
    <xf numFmtId="188" fontId="24" fillId="34" borderId="0" xfId="0" applyNumberFormat="1" applyFont="1" applyFill="1" applyBorder="1" applyAlignment="1" applyProtection="1">
      <alignment/>
      <protection hidden="1"/>
    </xf>
    <xf numFmtId="179" fontId="58" fillId="34" borderId="0" xfId="0" applyNumberFormat="1" applyFont="1" applyFill="1" applyAlignment="1" applyProtection="1">
      <alignment horizontal="right"/>
      <protection hidden="1"/>
    </xf>
    <xf numFmtId="0" fontId="39" fillId="34" borderId="0" xfId="0" applyFont="1" applyFill="1" applyBorder="1" applyAlignment="1" applyProtection="1">
      <alignment/>
      <protection hidden="1"/>
    </xf>
    <xf numFmtId="179" fontId="40" fillId="34" borderId="11" xfId="0" applyNumberFormat="1" applyFont="1" applyFill="1" applyBorder="1" applyAlignment="1" applyProtection="1">
      <alignment horizontal="left"/>
      <protection hidden="1"/>
    </xf>
    <xf numFmtId="15" fontId="24" fillId="34" borderId="0" xfId="0" applyNumberFormat="1" applyFont="1" applyFill="1" applyBorder="1" applyAlignment="1" applyProtection="1">
      <alignment horizontal="centerContinuous"/>
      <protection hidden="1"/>
    </xf>
    <xf numFmtId="172" fontId="24" fillId="34" borderId="0" xfId="47" applyNumberFormat="1" applyFont="1" applyFill="1" applyBorder="1" applyAlignment="1" applyProtection="1">
      <alignment horizontal="right"/>
      <protection hidden="1"/>
    </xf>
    <xf numFmtId="179" fontId="24" fillId="34" borderId="0" xfId="47" applyNumberFormat="1" applyFont="1" applyFill="1" applyBorder="1" applyAlignment="1" applyProtection="1">
      <alignment horizontal="right"/>
      <protection hidden="1"/>
    </xf>
    <xf numFmtId="0" fontId="39" fillId="34" borderId="0" xfId="0" applyFont="1" applyFill="1" applyAlignment="1">
      <alignment/>
    </xf>
    <xf numFmtId="179" fontId="4" fillId="34" borderId="25" xfId="47" applyNumberFormat="1" applyFont="1" applyFill="1" applyBorder="1" applyAlignment="1" applyProtection="1">
      <alignment/>
      <protection hidden="1"/>
    </xf>
    <xf numFmtId="188" fontId="60" fillId="34" borderId="0" xfId="0" applyNumberFormat="1" applyFont="1" applyFill="1" applyBorder="1" applyAlignment="1" applyProtection="1">
      <alignment horizontal="left"/>
      <protection hidden="1"/>
    </xf>
    <xf numFmtId="43" fontId="4" fillId="34" borderId="12" xfId="47" applyFont="1" applyFill="1" applyBorder="1" applyAlignment="1" applyProtection="1">
      <alignment/>
      <protection hidden="1"/>
    </xf>
    <xf numFmtId="179" fontId="7" fillId="34" borderId="0" xfId="0" applyNumberFormat="1" applyFont="1" applyFill="1" applyBorder="1" applyAlignment="1" applyProtection="1">
      <alignment wrapText="1"/>
      <protection hidden="1"/>
    </xf>
    <xf numFmtId="179" fontId="0" fillId="34" borderId="0" xfId="0" applyNumberFormat="1" applyFill="1" applyAlignment="1">
      <alignment/>
    </xf>
    <xf numFmtId="0" fontId="39" fillId="27" borderId="0" xfId="0" applyFont="1" applyFill="1" applyAlignment="1" applyProtection="1">
      <alignment/>
      <protection hidden="1"/>
    </xf>
    <xf numFmtId="179" fontId="36" fillId="34" borderId="0" xfId="0" applyNumberFormat="1" applyFont="1" applyFill="1" applyBorder="1" applyAlignment="1" applyProtection="1">
      <alignment horizontal="right"/>
      <protection hidden="1"/>
    </xf>
    <xf numFmtId="172" fontId="39" fillId="34" borderId="0" xfId="47" applyNumberFormat="1" applyFont="1" applyFill="1" applyAlignment="1" applyProtection="1">
      <alignment/>
      <protection hidden="1"/>
    </xf>
    <xf numFmtId="172" fontId="39" fillId="34" borderId="0" xfId="47" applyNumberFormat="1" applyFont="1" applyFill="1" applyAlignment="1" applyProtection="1">
      <alignment horizontal="left"/>
      <protection hidden="1"/>
    </xf>
    <xf numFmtId="172" fontId="41" fillId="34" borderId="0" xfId="47" applyNumberFormat="1" applyFont="1" applyFill="1" applyBorder="1" applyAlignment="1" applyProtection="1">
      <alignment horizontal="left"/>
      <protection hidden="1"/>
    </xf>
    <xf numFmtId="179" fontId="40" fillId="34" borderId="0" xfId="0" applyNumberFormat="1" applyFont="1" applyFill="1" applyBorder="1" applyAlignment="1" applyProtection="1">
      <alignment vertical="top" wrapText="1"/>
      <protection hidden="1"/>
    </xf>
    <xf numFmtId="0" fontId="40" fillId="34" borderId="0" xfId="0" applyNumberFormat="1" applyFont="1" applyFill="1" applyBorder="1" applyAlignment="1" applyProtection="1">
      <alignment vertical="top" wrapText="1"/>
      <protection hidden="1"/>
    </xf>
    <xf numFmtId="0" fontId="24" fillId="0" borderId="0" xfId="0" applyFont="1" applyAlignment="1">
      <alignment/>
    </xf>
    <xf numFmtId="0" fontId="59" fillId="0" borderId="12" xfId="0" applyFont="1" applyBorder="1" applyAlignment="1">
      <alignment/>
    </xf>
    <xf numFmtId="0" fontId="24" fillId="0" borderId="12" xfId="0" applyFont="1" applyBorder="1" applyAlignment="1">
      <alignment/>
    </xf>
    <xf numFmtId="179" fontId="60" fillId="34" borderId="0" xfId="0" applyNumberFormat="1" applyFont="1" applyFill="1" applyAlignment="1" applyProtection="1">
      <alignment horizontal="right"/>
      <protection hidden="1"/>
    </xf>
    <xf numFmtId="179" fontId="24" fillId="34" borderId="0" xfId="0" applyNumberFormat="1" applyFont="1" applyFill="1" applyAlignment="1" applyProtection="1">
      <alignment wrapText="1"/>
      <protection hidden="1"/>
    </xf>
    <xf numFmtId="179" fontId="26" fillId="0" borderId="0" xfId="0" applyNumberFormat="1" applyFont="1" applyFill="1" applyBorder="1" applyAlignment="1" applyProtection="1">
      <alignment horizontal="center" wrapText="1"/>
      <protection hidden="1"/>
    </xf>
    <xf numFmtId="179" fontId="40" fillId="34" borderId="0" xfId="0" applyNumberFormat="1" applyFont="1" applyFill="1" applyBorder="1" applyAlignment="1" applyProtection="1">
      <alignment wrapText="1"/>
      <protection hidden="1"/>
    </xf>
    <xf numFmtId="179" fontId="24" fillId="34" borderId="0" xfId="0" applyNumberFormat="1" applyFont="1" applyFill="1" applyAlignment="1" applyProtection="1">
      <alignment/>
      <protection hidden="1"/>
    </xf>
    <xf numFmtId="0" fontId="4" fillId="0" borderId="0" xfId="0" applyFont="1" applyAlignment="1" applyProtection="1">
      <alignment/>
      <protection hidden="1"/>
    </xf>
    <xf numFmtId="0" fontId="4" fillId="34" borderId="0" xfId="0" applyFont="1" applyFill="1" applyAlignment="1" applyProtection="1">
      <alignment vertical="center"/>
      <protection hidden="1"/>
    </xf>
    <xf numFmtId="0" fontId="0" fillId="0" borderId="0" xfId="0" applyAlignment="1" applyProtection="1">
      <alignment vertical="center"/>
      <protection hidden="1"/>
    </xf>
    <xf numFmtId="0" fontId="4" fillId="34" borderId="0" xfId="0" applyFont="1" applyFill="1" applyBorder="1" applyAlignment="1" applyProtection="1" quotePrefix="1">
      <alignment/>
      <protection hidden="1"/>
    </xf>
    <xf numFmtId="0" fontId="4" fillId="34" borderId="14" xfId="0" applyFont="1" applyFill="1" applyBorder="1" applyAlignment="1" applyProtection="1">
      <alignment horizontal="center"/>
      <protection hidden="1"/>
    </xf>
    <xf numFmtId="0" fontId="0" fillId="0" borderId="21" xfId="0" applyBorder="1" applyAlignment="1" applyProtection="1">
      <alignment/>
      <protection hidden="1"/>
    </xf>
    <xf numFmtId="0" fontId="0" fillId="0" borderId="22" xfId="0" applyBorder="1" applyAlignment="1" applyProtection="1">
      <alignment/>
      <protection hidden="1"/>
    </xf>
    <xf numFmtId="0" fontId="0" fillId="0" borderId="23" xfId="0" applyBorder="1" applyAlignment="1" applyProtection="1">
      <alignment/>
      <protection hidden="1"/>
    </xf>
    <xf numFmtId="0" fontId="0" fillId="0" borderId="19" xfId="0" applyBorder="1" applyAlignment="1" applyProtection="1">
      <alignment/>
      <protection hidden="1"/>
    </xf>
    <xf numFmtId="0" fontId="0" fillId="0" borderId="20" xfId="0" applyBorder="1" applyAlignment="1" applyProtection="1">
      <alignment/>
      <protection hidden="1"/>
    </xf>
    <xf numFmtId="0" fontId="0" fillId="0" borderId="16" xfId="0" applyBorder="1" applyAlignment="1" applyProtection="1">
      <alignment/>
      <protection hidden="1"/>
    </xf>
    <xf numFmtId="0" fontId="0" fillId="0" borderId="17" xfId="0" applyBorder="1" applyAlignment="1" applyProtection="1">
      <alignment/>
      <protection hidden="1"/>
    </xf>
    <xf numFmtId="0" fontId="0" fillId="0" borderId="18" xfId="0" applyBorder="1" applyAlignment="1" applyProtection="1">
      <alignment/>
      <protection hidden="1"/>
    </xf>
    <xf numFmtId="179" fontId="4" fillId="34" borderId="22" xfId="47" applyNumberFormat="1" applyFont="1" applyFill="1" applyBorder="1" applyAlignment="1" applyProtection="1">
      <alignment/>
      <protection hidden="1"/>
    </xf>
    <xf numFmtId="0" fontId="22" fillId="34" borderId="19" xfId="0" applyFont="1" applyFill="1" applyBorder="1" applyAlignment="1" applyProtection="1">
      <alignment horizontal="justify"/>
      <protection hidden="1"/>
    </xf>
    <xf numFmtId="0" fontId="3" fillId="34" borderId="25" xfId="0" applyFont="1" applyFill="1" applyBorder="1" applyAlignment="1" applyProtection="1">
      <alignment/>
      <protection hidden="1"/>
    </xf>
    <xf numFmtId="179" fontId="4" fillId="34" borderId="1" xfId="0" applyNumberFormat="1" applyFont="1" applyFill="1" applyBorder="1" applyAlignment="1" applyProtection="1">
      <alignment/>
      <protection hidden="1"/>
    </xf>
    <xf numFmtId="0" fontId="21" fillId="34" borderId="16" xfId="0" applyFont="1" applyFill="1" applyBorder="1" applyAlignment="1" applyProtection="1">
      <alignment/>
      <protection hidden="1"/>
    </xf>
    <xf numFmtId="0" fontId="21" fillId="34" borderId="14" xfId="0" applyFont="1" applyFill="1" applyBorder="1" applyAlignment="1" applyProtection="1">
      <alignment/>
      <protection hidden="1"/>
    </xf>
    <xf numFmtId="0" fontId="21" fillId="34" borderId="0" xfId="0" applyFont="1" applyFill="1" applyBorder="1" applyAlignment="1" applyProtection="1">
      <alignment/>
      <protection hidden="1"/>
    </xf>
    <xf numFmtId="179" fontId="22" fillId="34" borderId="0" xfId="0" applyNumberFormat="1" applyFont="1" applyFill="1" applyAlignment="1" applyProtection="1">
      <alignment horizontal="left"/>
      <protection hidden="1"/>
    </xf>
    <xf numFmtId="188" fontId="24" fillId="34" borderId="0" xfId="0" applyNumberFormat="1" applyFont="1" applyFill="1" applyAlignment="1" applyProtection="1">
      <alignment horizontal="center"/>
      <protection hidden="1"/>
    </xf>
    <xf numFmtId="0" fontId="11" fillId="34" borderId="0" xfId="0" applyFont="1" applyFill="1" applyAlignment="1" applyProtection="1">
      <alignment/>
      <protection hidden="1"/>
    </xf>
    <xf numFmtId="0" fontId="43" fillId="34" borderId="0" xfId="0" applyFont="1" applyFill="1" applyAlignment="1" applyProtection="1">
      <alignment/>
      <protection hidden="1"/>
    </xf>
    <xf numFmtId="0" fontId="11" fillId="27" borderId="0" xfId="0" applyFont="1" applyFill="1" applyAlignment="1" applyProtection="1">
      <alignment/>
      <protection hidden="1"/>
    </xf>
    <xf numFmtId="0" fontId="11" fillId="34" borderId="11" xfId="0" applyFont="1" applyFill="1" applyBorder="1" applyAlignment="1" applyProtection="1">
      <alignment/>
      <protection hidden="1"/>
    </xf>
    <xf numFmtId="0" fontId="0" fillId="34" borderId="12" xfId="0" applyFill="1" applyBorder="1" applyAlignment="1" applyProtection="1">
      <alignment horizontal="left" wrapText="1"/>
      <protection hidden="1"/>
    </xf>
    <xf numFmtId="43" fontId="8" fillId="34" borderId="0" xfId="47" applyFont="1" applyFill="1" applyBorder="1" applyAlignment="1" applyProtection="1">
      <alignment/>
      <protection hidden="1"/>
    </xf>
    <xf numFmtId="43" fontId="3" fillId="34" borderId="0" xfId="47" applyFont="1" applyFill="1" applyBorder="1" applyAlignment="1" applyProtection="1">
      <alignment/>
      <protection hidden="1"/>
    </xf>
    <xf numFmtId="43" fontId="3" fillId="34" borderId="17" xfId="47" applyFont="1" applyFill="1" applyBorder="1" applyAlignment="1" applyProtection="1">
      <alignment/>
      <protection hidden="1"/>
    </xf>
    <xf numFmtId="0" fontId="3" fillId="34" borderId="0" xfId="55" applyFont="1" applyFill="1" applyBorder="1" applyProtection="1">
      <alignment/>
      <protection hidden="1"/>
    </xf>
    <xf numFmtId="0" fontId="21" fillId="34" borderId="0" xfId="0" applyFont="1" applyFill="1" applyAlignment="1" applyProtection="1">
      <alignment/>
      <protection hidden="1"/>
    </xf>
    <xf numFmtId="188" fontId="6" fillId="34" borderId="0" xfId="0" applyNumberFormat="1" applyFont="1" applyFill="1" applyAlignment="1" applyProtection="1">
      <alignment horizontal="center" vertical="center" wrapText="1"/>
      <protection hidden="1"/>
    </xf>
    <xf numFmtId="179" fontId="26" fillId="34" borderId="0" xfId="0" applyNumberFormat="1" applyFont="1" applyFill="1" applyAlignment="1" applyProtection="1">
      <alignment horizontal="center" vertical="center" wrapText="1"/>
      <protection hidden="1"/>
    </xf>
    <xf numFmtId="0" fontId="4" fillId="34" borderId="0" xfId="0" applyFont="1" applyFill="1" applyAlignment="1" applyProtection="1">
      <alignment vertical="top"/>
      <protection hidden="1"/>
    </xf>
    <xf numFmtId="0" fontId="4" fillId="34" borderId="0" xfId="0" applyFont="1" applyFill="1" applyAlignment="1" applyProtection="1">
      <alignment horizontal="center" vertical="top"/>
      <protection hidden="1"/>
    </xf>
    <xf numFmtId="0" fontId="0" fillId="34" borderId="0" xfId="0" applyFont="1" applyFill="1" applyAlignment="1" applyProtection="1">
      <alignment vertical="top"/>
      <protection hidden="1"/>
    </xf>
    <xf numFmtId="0" fontId="0" fillId="34" borderId="0" xfId="0" applyFont="1" applyFill="1" applyBorder="1" applyAlignment="1" applyProtection="1">
      <alignment vertical="top"/>
      <protection hidden="1"/>
    </xf>
    <xf numFmtId="0" fontId="0" fillId="34" borderId="0" xfId="0" applyFont="1" applyFill="1" applyBorder="1" applyAlignment="1" applyProtection="1">
      <alignment horizontal="left" vertical="top"/>
      <protection hidden="1"/>
    </xf>
    <xf numFmtId="0" fontId="20" fillId="34" borderId="0" xfId="0" applyFont="1" applyFill="1" applyBorder="1" applyAlignment="1" applyProtection="1">
      <alignment horizontal="center" vertical="top"/>
      <protection hidden="1"/>
    </xf>
    <xf numFmtId="0" fontId="4" fillId="34" borderId="0" xfId="0" applyFont="1" applyFill="1" applyAlignment="1" applyProtection="1">
      <alignment horizontal="left" vertical="top" wrapText="1"/>
      <protection hidden="1"/>
    </xf>
    <xf numFmtId="0" fontId="0" fillId="34" borderId="0" xfId="0" applyFill="1" applyAlignment="1" applyProtection="1">
      <alignment vertical="top"/>
      <protection hidden="1"/>
    </xf>
    <xf numFmtId="0" fontId="43" fillId="34" borderId="0" xfId="0" applyFont="1" applyFill="1" applyAlignment="1" applyProtection="1">
      <alignment vertical="top"/>
      <protection hidden="1"/>
    </xf>
    <xf numFmtId="0" fontId="13" fillId="34" borderId="0" xfId="0" applyFont="1" applyFill="1" applyAlignment="1" applyProtection="1">
      <alignment horizontal="left" vertical="top" wrapText="1"/>
      <protection hidden="1"/>
    </xf>
    <xf numFmtId="179" fontId="61" fillId="34" borderId="0" xfId="0" applyNumberFormat="1" applyFont="1" applyFill="1" applyAlignment="1" applyProtection="1">
      <alignment horizontal="center" wrapText="1"/>
      <protection hidden="1"/>
    </xf>
    <xf numFmtId="0" fontId="0" fillId="27" borderId="24" xfId="0" applyFill="1" applyBorder="1" applyAlignment="1" applyProtection="1">
      <alignment/>
      <protection hidden="1"/>
    </xf>
    <xf numFmtId="179" fontId="4" fillId="27" borderId="0" xfId="0" applyNumberFormat="1" applyFont="1" applyFill="1" applyBorder="1" applyAlignment="1" applyProtection="1">
      <alignment/>
      <protection hidden="1"/>
    </xf>
    <xf numFmtId="179" fontId="4" fillId="27" borderId="24" xfId="0" applyNumberFormat="1" applyFont="1" applyFill="1" applyBorder="1" applyAlignment="1" applyProtection="1">
      <alignment/>
      <protection hidden="1"/>
    </xf>
    <xf numFmtId="0" fontId="4" fillId="27" borderId="24" xfId="0" applyFont="1" applyFill="1" applyBorder="1" applyAlignment="1" applyProtection="1">
      <alignment/>
      <protection hidden="1"/>
    </xf>
    <xf numFmtId="0" fontId="7" fillId="27" borderId="0" xfId="0" applyFont="1" applyFill="1" applyBorder="1" applyAlignment="1" applyProtection="1">
      <alignment/>
      <protection hidden="1"/>
    </xf>
    <xf numFmtId="0" fontId="22" fillId="27" borderId="0" xfId="0" applyFont="1" applyFill="1" applyBorder="1" applyAlignment="1" applyProtection="1">
      <alignment/>
      <protection hidden="1"/>
    </xf>
    <xf numFmtId="0" fontId="3" fillId="27" borderId="0" xfId="0" applyFont="1" applyFill="1" applyAlignment="1" applyProtection="1">
      <alignment horizontal="center"/>
      <protection hidden="1"/>
    </xf>
    <xf numFmtId="0" fontId="20" fillId="27" borderId="0" xfId="0" applyFont="1" applyFill="1" applyAlignment="1" applyProtection="1">
      <alignment/>
      <protection hidden="1"/>
    </xf>
    <xf numFmtId="0" fontId="13" fillId="34" borderId="0" xfId="0" applyFont="1" applyFill="1" applyAlignment="1" applyProtection="1">
      <alignment/>
      <protection hidden="1"/>
    </xf>
    <xf numFmtId="0" fontId="13" fillId="34" borderId="11" xfId="0" applyFont="1" applyFill="1" applyBorder="1" applyAlignment="1" applyProtection="1">
      <alignment/>
      <protection hidden="1"/>
    </xf>
    <xf numFmtId="0" fontId="13" fillId="34" borderId="0" xfId="0" applyFont="1" applyFill="1" applyAlignment="1" applyProtection="1">
      <alignment vertical="center"/>
      <protection hidden="1"/>
    </xf>
    <xf numFmtId="0" fontId="8" fillId="34" borderId="0" xfId="0" applyFont="1" applyFill="1" applyAlignment="1" applyProtection="1">
      <alignment horizontal="center" vertical="top"/>
      <protection hidden="1"/>
    </xf>
    <xf numFmtId="0" fontId="62" fillId="34" borderId="0" xfId="0" applyFont="1" applyFill="1" applyAlignment="1" applyProtection="1">
      <alignment vertical="top"/>
      <protection hidden="1"/>
    </xf>
    <xf numFmtId="0" fontId="13" fillId="34" borderId="0" xfId="0" applyFont="1" applyFill="1" applyAlignment="1" applyProtection="1">
      <alignment vertical="top"/>
      <protection hidden="1"/>
    </xf>
    <xf numFmtId="0" fontId="62" fillId="34" borderId="0" xfId="0" applyFont="1" applyFill="1" applyAlignment="1" applyProtection="1">
      <alignment vertical="center"/>
      <protection hidden="1"/>
    </xf>
    <xf numFmtId="0" fontId="13" fillId="27" borderId="0" xfId="0" applyFont="1" applyFill="1" applyAlignment="1" applyProtection="1">
      <alignment/>
      <protection hidden="1"/>
    </xf>
    <xf numFmtId="179" fontId="39" fillId="34" borderId="0" xfId="0" applyNumberFormat="1" applyFont="1" applyFill="1" applyBorder="1" applyAlignment="1" applyProtection="1">
      <alignment/>
      <protection hidden="1"/>
    </xf>
    <xf numFmtId="179" fontId="60" fillId="34" borderId="0" xfId="0" applyNumberFormat="1" applyFont="1" applyFill="1" applyBorder="1" applyAlignment="1" applyProtection="1">
      <alignment horizontal="right"/>
      <protection hidden="1"/>
    </xf>
    <xf numFmtId="179" fontId="45" fillId="34" borderId="0" xfId="0" applyNumberFormat="1" applyFont="1" applyFill="1" applyBorder="1" applyAlignment="1" applyProtection="1">
      <alignment/>
      <protection hidden="1"/>
    </xf>
    <xf numFmtId="179" fontId="45" fillId="34" borderId="11" xfId="0" applyNumberFormat="1" applyFont="1" applyFill="1" applyBorder="1" applyAlignment="1" applyProtection="1">
      <alignment/>
      <protection hidden="1"/>
    </xf>
    <xf numFmtId="179" fontId="63" fillId="34" borderId="0" xfId="0" applyNumberFormat="1" applyFont="1" applyFill="1" applyBorder="1" applyAlignment="1" applyProtection="1">
      <alignment/>
      <protection hidden="1"/>
    </xf>
    <xf numFmtId="179" fontId="24" fillId="34" borderId="0" xfId="0" applyNumberFormat="1" applyFont="1" applyFill="1" applyBorder="1" applyAlignment="1" applyProtection="1">
      <alignment horizontal="left"/>
      <protection hidden="1"/>
    </xf>
    <xf numFmtId="179" fontId="59" fillId="34" borderId="0" xfId="0" applyNumberFormat="1" applyFont="1" applyFill="1" applyBorder="1" applyAlignment="1" applyProtection="1">
      <alignment horizontal="center" wrapText="1"/>
      <protection hidden="1"/>
    </xf>
    <xf numFmtId="179" fontId="24" fillId="34" borderId="20" xfId="0" applyNumberFormat="1" applyFont="1" applyFill="1" applyBorder="1" applyAlignment="1" applyProtection="1">
      <alignment horizontal="left" vertical="center"/>
      <protection hidden="1"/>
    </xf>
    <xf numFmtId="179" fontId="59" fillId="34" borderId="0" xfId="0" applyNumberFormat="1" applyFont="1" applyFill="1" applyBorder="1" applyAlignment="1" applyProtection="1">
      <alignment horizontal="left"/>
      <protection hidden="1"/>
    </xf>
    <xf numFmtId="179" fontId="24" fillId="34" borderId="20" xfId="0" applyNumberFormat="1" applyFont="1" applyFill="1" applyBorder="1" applyAlignment="1" applyProtection="1">
      <alignment/>
      <protection hidden="1"/>
    </xf>
    <xf numFmtId="179" fontId="24" fillId="34" borderId="0" xfId="0" applyNumberFormat="1" applyFont="1" applyFill="1" applyBorder="1" applyAlignment="1" applyProtection="1">
      <alignment horizontal="left" vertical="center"/>
      <protection hidden="1"/>
    </xf>
    <xf numFmtId="179" fontId="24" fillId="34" borderId="20" xfId="57" applyNumberFormat="1" applyFont="1" applyFill="1" applyBorder="1" applyAlignment="1" applyProtection="1">
      <alignment horizontal="left"/>
      <protection hidden="1"/>
    </xf>
    <xf numFmtId="179" fontId="24" fillId="34" borderId="0" xfId="57" applyNumberFormat="1" applyFont="1" applyFill="1" applyBorder="1" applyAlignment="1" applyProtection="1">
      <alignment horizontal="left"/>
      <protection hidden="1"/>
    </xf>
    <xf numFmtId="179" fontId="24" fillId="34" borderId="14" xfId="0" applyNumberFormat="1" applyFont="1" applyFill="1" applyBorder="1" applyAlignment="1" applyProtection="1">
      <alignment/>
      <protection hidden="1"/>
    </xf>
    <xf numFmtId="179" fontId="24" fillId="34" borderId="17" xfId="0" applyNumberFormat="1" applyFont="1" applyFill="1" applyBorder="1" applyAlignment="1" applyProtection="1">
      <alignment/>
      <protection hidden="1"/>
    </xf>
    <xf numFmtId="179" fontId="26" fillId="34" borderId="20" xfId="0" applyNumberFormat="1" applyFont="1" applyFill="1" applyBorder="1" applyAlignment="1" applyProtection="1">
      <alignment horizontal="center" vertical="center" wrapText="1"/>
      <protection hidden="1"/>
    </xf>
    <xf numFmtId="0" fontId="39" fillId="0" borderId="0" xfId="0" applyFont="1" applyAlignment="1" applyProtection="1">
      <alignment/>
      <protection hidden="1"/>
    </xf>
    <xf numFmtId="0" fontId="0" fillId="0" borderId="0" xfId="0" applyAlignment="1" applyProtection="1">
      <alignment horizontal="right"/>
      <protection hidden="1"/>
    </xf>
    <xf numFmtId="205" fontId="0" fillId="0" borderId="0" xfId="70" applyNumberFormat="1" applyFont="1" applyAlignment="1" applyProtection="1">
      <alignment/>
      <protection hidden="1"/>
    </xf>
    <xf numFmtId="205" fontId="0" fillId="0" borderId="0" xfId="70" applyNumberFormat="1" applyFont="1" applyFill="1" applyAlignment="1" applyProtection="1">
      <alignment/>
      <protection hidden="1"/>
    </xf>
    <xf numFmtId="179" fontId="4" fillId="40" borderId="12" xfId="47" applyNumberFormat="1" applyFont="1" applyFill="1" applyBorder="1" applyAlignment="1" applyProtection="1">
      <alignment/>
      <protection locked="0"/>
    </xf>
    <xf numFmtId="172" fontId="4" fillId="0" borderId="21" xfId="47" applyNumberFormat="1" applyFont="1" applyFill="1" applyBorder="1" applyAlignment="1" applyProtection="1">
      <alignment horizontal="center" wrapText="1"/>
      <protection hidden="1"/>
    </xf>
    <xf numFmtId="9" fontId="4" fillId="0" borderId="12" xfId="47" applyNumberFormat="1" applyFont="1" applyFill="1" applyBorder="1" applyAlignment="1" applyProtection="1">
      <alignment horizontal="center" wrapText="1"/>
      <protection hidden="1"/>
    </xf>
    <xf numFmtId="179" fontId="4" fillId="0" borderId="12" xfId="47" applyNumberFormat="1" applyFont="1" applyFill="1" applyBorder="1" applyAlignment="1" applyProtection="1">
      <alignment horizontal="right" wrapText="1"/>
      <protection hidden="1"/>
    </xf>
    <xf numFmtId="172" fontId="10" fillId="35" borderId="12" xfId="47" applyNumberFormat="1" applyFont="1" applyFill="1" applyBorder="1" applyAlignment="1" applyProtection="1">
      <alignment horizontal="right" wrapText="1"/>
      <protection hidden="1"/>
    </xf>
    <xf numFmtId="172" fontId="4" fillId="0" borderId="14" xfId="47" applyNumberFormat="1" applyFont="1" applyFill="1" applyBorder="1" applyAlignment="1" applyProtection="1">
      <alignment horizontal="center" wrapText="1"/>
      <protection hidden="1"/>
    </xf>
    <xf numFmtId="172" fontId="4" fillId="34" borderId="0" xfId="47" applyNumberFormat="1" applyFont="1" applyFill="1" applyBorder="1" applyAlignment="1" applyProtection="1">
      <alignment horizontal="center" wrapText="1"/>
      <protection hidden="1"/>
    </xf>
    <xf numFmtId="0" fontId="4" fillId="35" borderId="1" xfId="0" applyFont="1" applyFill="1" applyBorder="1" applyAlignment="1" applyProtection="1">
      <alignment horizontal="center"/>
      <protection locked="0"/>
    </xf>
    <xf numFmtId="179" fontId="10" fillId="34" borderId="0" xfId="0" applyNumberFormat="1" applyFont="1" applyFill="1" applyAlignment="1" applyProtection="1">
      <alignment horizontal="center" vertical="center" wrapText="1"/>
      <protection hidden="1"/>
    </xf>
    <xf numFmtId="179" fontId="4" fillId="0" borderId="23" xfId="47" applyNumberFormat="1" applyFont="1" applyFill="1" applyBorder="1" applyAlignment="1" applyProtection="1">
      <alignment/>
      <protection hidden="1"/>
    </xf>
    <xf numFmtId="179" fontId="4" fillId="34" borderId="21" xfId="0" applyNumberFormat="1" applyFont="1" applyFill="1" applyBorder="1" applyAlignment="1" applyProtection="1">
      <alignment wrapText="1"/>
      <protection hidden="1"/>
    </xf>
    <xf numFmtId="0" fontId="24" fillId="34" borderId="0" xfId="0" applyFont="1" applyFill="1" applyAlignment="1" applyProtection="1">
      <alignment/>
      <protection hidden="1"/>
    </xf>
    <xf numFmtId="179" fontId="4" fillId="34" borderId="24" xfId="0" applyNumberFormat="1" applyFont="1" applyFill="1" applyBorder="1" applyAlignment="1">
      <alignment/>
    </xf>
    <xf numFmtId="179" fontId="4" fillId="34" borderId="12" xfId="47" applyNumberFormat="1" applyFont="1" applyFill="1" applyBorder="1" applyAlignment="1" applyProtection="1" quotePrefix="1">
      <alignment/>
      <protection hidden="1"/>
    </xf>
    <xf numFmtId="0" fontId="6" fillId="34" borderId="0" xfId="0" applyFont="1" applyFill="1" applyAlignment="1" applyProtection="1">
      <alignment/>
      <protection hidden="1"/>
    </xf>
    <xf numFmtId="0" fontId="22" fillId="34" borderId="0" xfId="0" applyFont="1" applyFill="1" applyBorder="1" applyAlignment="1" applyProtection="1">
      <alignment/>
      <protection hidden="1"/>
    </xf>
    <xf numFmtId="170" fontId="1" fillId="0" borderId="0" xfId="0" applyNumberFormat="1" applyFont="1" applyFill="1" applyBorder="1" applyAlignment="1" applyProtection="1">
      <alignment/>
      <protection hidden="1"/>
    </xf>
    <xf numFmtId="170" fontId="1" fillId="0" borderId="0" xfId="0" applyNumberFormat="1" applyFont="1" applyBorder="1" applyAlignment="1" applyProtection="1">
      <alignment/>
      <protection hidden="1"/>
    </xf>
    <xf numFmtId="0" fontId="14" fillId="34" borderId="0" xfId="0" applyFont="1" applyFill="1" applyBorder="1" applyAlignment="1" applyProtection="1">
      <alignment horizontal="centerContinuous"/>
      <protection hidden="1"/>
    </xf>
    <xf numFmtId="0" fontId="4" fillId="34" borderId="0" xfId="0" applyFont="1" applyFill="1" applyBorder="1" applyAlignment="1" applyProtection="1" quotePrefix="1">
      <alignment horizontal="left"/>
      <protection hidden="1"/>
    </xf>
    <xf numFmtId="0" fontId="6" fillId="34" borderId="0" xfId="0" applyFont="1" applyFill="1" applyBorder="1" applyAlignment="1" applyProtection="1" quotePrefix="1">
      <alignment horizontal="left" indent="2"/>
      <protection hidden="1"/>
    </xf>
    <xf numFmtId="0" fontId="4" fillId="34" borderId="0" xfId="0" applyFont="1" applyFill="1" applyBorder="1" applyAlignment="1" applyProtection="1">
      <alignment horizontal="left" indent="2"/>
      <protection hidden="1"/>
    </xf>
    <xf numFmtId="0" fontId="4" fillId="34" borderId="0" xfId="0" applyFont="1" applyFill="1" applyBorder="1" applyAlignment="1" applyProtection="1" quotePrefix="1">
      <alignment horizontal="left" indent="2"/>
      <protection hidden="1"/>
    </xf>
    <xf numFmtId="0" fontId="4" fillId="34" borderId="0" xfId="0" applyFont="1" applyFill="1" applyAlignment="1" applyProtection="1" quotePrefix="1">
      <alignment horizontal="left"/>
      <protection hidden="1"/>
    </xf>
    <xf numFmtId="0" fontId="4" fillId="34" borderId="0" xfId="0" applyFont="1" applyFill="1" applyAlignment="1" applyProtection="1" quotePrefix="1">
      <alignment horizontal="left" indent="2"/>
      <protection hidden="1"/>
    </xf>
    <xf numFmtId="0" fontId="4" fillId="34" borderId="0" xfId="0" applyFont="1" applyFill="1" applyAlignment="1" applyProtection="1" quotePrefix="1">
      <alignment horizontal="left" vertical="top" indent="2"/>
      <protection hidden="1"/>
    </xf>
    <xf numFmtId="213" fontId="4" fillId="34" borderId="0" xfId="0" applyNumberFormat="1" applyFont="1" applyFill="1" applyBorder="1" applyAlignment="1" applyProtection="1">
      <alignment horizontal="centerContinuous"/>
      <protection hidden="1"/>
    </xf>
    <xf numFmtId="1" fontId="4" fillId="34" borderId="0" xfId="0" applyNumberFormat="1" applyFont="1" applyFill="1" applyAlignment="1" applyProtection="1">
      <alignment/>
      <protection hidden="1"/>
    </xf>
    <xf numFmtId="0" fontId="4" fillId="34" borderId="1" xfId="0" applyFont="1" applyFill="1" applyBorder="1" applyAlignment="1" applyProtection="1">
      <alignment/>
      <protection hidden="1"/>
    </xf>
    <xf numFmtId="43" fontId="4" fillId="36" borderId="1" xfId="47" applyFont="1" applyFill="1" applyBorder="1" applyAlignment="1" applyProtection="1">
      <alignment/>
      <protection hidden="1"/>
    </xf>
    <xf numFmtId="0" fontId="0" fillId="34" borderId="0" xfId="0" applyFont="1" applyFill="1" applyBorder="1" applyAlignment="1" applyProtection="1">
      <alignment/>
      <protection hidden="1"/>
    </xf>
    <xf numFmtId="0" fontId="56" fillId="34" borderId="0" xfId="0" applyFont="1" applyFill="1" applyBorder="1" applyAlignment="1" applyProtection="1">
      <alignment horizontal="left"/>
      <protection hidden="1"/>
    </xf>
    <xf numFmtId="179" fontId="4" fillId="34" borderId="24" xfId="47" applyNumberFormat="1" applyFont="1" applyFill="1" applyBorder="1" applyAlignment="1" applyProtection="1">
      <alignment horizontal="right"/>
      <protection locked="0"/>
    </xf>
    <xf numFmtId="179" fontId="31" fillId="34" borderId="14" xfId="0" applyNumberFormat="1" applyFont="1" applyFill="1" applyBorder="1" applyAlignment="1" applyProtection="1">
      <alignment/>
      <protection hidden="1"/>
    </xf>
    <xf numFmtId="179" fontId="4" fillId="34" borderId="24" xfId="47" applyNumberFormat="1" applyFont="1" applyFill="1" applyBorder="1" applyAlignment="1" applyProtection="1">
      <alignment/>
      <protection hidden="1"/>
    </xf>
    <xf numFmtId="0" fontId="24" fillId="0" borderId="0" xfId="0" applyFont="1" applyBorder="1" applyAlignment="1" applyProtection="1">
      <alignment/>
      <protection hidden="1"/>
    </xf>
    <xf numFmtId="0" fontId="25" fillId="34" borderId="0" xfId="0" applyFont="1" applyFill="1" applyBorder="1" applyAlignment="1" applyProtection="1">
      <alignment/>
      <protection hidden="1"/>
    </xf>
    <xf numFmtId="0" fontId="7" fillId="34" borderId="0" xfId="0" applyFont="1" applyFill="1" applyBorder="1" applyAlignment="1" applyProtection="1">
      <alignment horizontal="right"/>
      <protection hidden="1"/>
    </xf>
    <xf numFmtId="202" fontId="14" fillId="35" borderId="12" xfId="0" applyNumberFormat="1" applyFont="1" applyFill="1" applyBorder="1" applyAlignment="1" applyProtection="1">
      <alignment horizontal="center" vertical="center"/>
      <protection locked="0"/>
    </xf>
    <xf numFmtId="0" fontId="14" fillId="34" borderId="12" xfId="0" applyFont="1" applyFill="1" applyBorder="1" applyAlignment="1" applyProtection="1">
      <alignment horizontal="center" vertical="center"/>
      <protection hidden="1"/>
    </xf>
    <xf numFmtId="0" fontId="0" fillId="34" borderId="12" xfId="0" applyFill="1" applyBorder="1" applyAlignment="1" applyProtection="1">
      <alignment horizontal="left" vertical="center"/>
      <protection hidden="1"/>
    </xf>
    <xf numFmtId="1" fontId="14" fillId="35" borderId="12" xfId="0" applyNumberFormat="1" applyFont="1" applyFill="1" applyBorder="1" applyAlignment="1" applyProtection="1">
      <alignment horizontal="center" vertical="center" wrapText="1"/>
      <protection locked="0"/>
    </xf>
    <xf numFmtId="0" fontId="13" fillId="34" borderId="12" xfId="0" applyFont="1" applyFill="1" applyBorder="1" applyAlignment="1" applyProtection="1">
      <alignment horizontal="left" indent="1"/>
      <protection hidden="1"/>
    </xf>
    <xf numFmtId="0" fontId="0" fillId="34" borderId="33" xfId="0" applyFill="1" applyBorder="1" applyAlignment="1" applyProtection="1">
      <alignment horizontal="left" vertical="center"/>
      <protection hidden="1"/>
    </xf>
    <xf numFmtId="0" fontId="65" fillId="34" borderId="0" xfId="0" applyFont="1" applyFill="1" applyBorder="1" applyAlignment="1" applyProtection="1">
      <alignment/>
      <protection hidden="1"/>
    </xf>
    <xf numFmtId="15" fontId="4" fillId="35" borderId="12" xfId="0" applyNumberFormat="1" applyFont="1" applyFill="1" applyBorder="1" applyAlignment="1" applyProtection="1">
      <alignment horizontal="center" vertical="center"/>
      <protection locked="0"/>
    </xf>
    <xf numFmtId="15" fontId="14" fillId="35" borderId="12" xfId="0" applyNumberFormat="1" applyFont="1" applyFill="1" applyBorder="1" applyAlignment="1" applyProtection="1">
      <alignment horizontal="center" vertical="center"/>
      <protection locked="0"/>
    </xf>
    <xf numFmtId="0" fontId="14" fillId="0" borderId="12" xfId="0" applyFont="1" applyFill="1" applyBorder="1" applyAlignment="1" applyProtection="1">
      <alignment horizontal="center" vertical="center" wrapText="1"/>
      <protection hidden="1"/>
    </xf>
    <xf numFmtId="0" fontId="0" fillId="34" borderId="19" xfId="0" applyFill="1" applyBorder="1" applyAlignment="1" applyProtection="1">
      <alignment/>
      <protection hidden="1"/>
    </xf>
    <xf numFmtId="179" fontId="4" fillId="34" borderId="0" xfId="47" applyNumberFormat="1" applyFont="1" applyFill="1" applyBorder="1" applyAlignment="1" applyProtection="1">
      <alignment horizontal="center"/>
      <protection hidden="1"/>
    </xf>
    <xf numFmtId="0" fontId="4" fillId="0" borderId="0" xfId="0" applyFont="1" applyFill="1" applyBorder="1" applyAlignment="1" applyProtection="1">
      <alignment/>
      <protection hidden="1"/>
    </xf>
    <xf numFmtId="4" fontId="4" fillId="0" borderId="12" xfId="0" applyNumberFormat="1" applyFont="1" applyFill="1" applyBorder="1" applyAlignment="1" applyProtection="1">
      <alignment/>
      <protection hidden="1"/>
    </xf>
    <xf numFmtId="4" fontId="4" fillId="0" borderId="0" xfId="0" applyNumberFormat="1" applyFont="1" applyFill="1" applyAlignment="1" applyProtection="1">
      <alignment/>
      <protection hidden="1"/>
    </xf>
    <xf numFmtId="179" fontId="8" fillId="34" borderId="0" xfId="0" applyNumberFormat="1" applyFont="1" applyFill="1" applyAlignment="1" applyProtection="1">
      <alignment horizontal="left"/>
      <protection hidden="1"/>
    </xf>
    <xf numFmtId="179" fontId="8" fillId="34" borderId="0" xfId="0" applyNumberFormat="1" applyFont="1" applyFill="1" applyBorder="1" applyAlignment="1" applyProtection="1">
      <alignment horizontal="left"/>
      <protection hidden="1"/>
    </xf>
    <xf numFmtId="179" fontId="8" fillId="34" borderId="0" xfId="0" applyNumberFormat="1" applyFont="1" applyFill="1" applyBorder="1" applyAlignment="1" applyProtection="1">
      <alignment/>
      <protection hidden="1"/>
    </xf>
    <xf numFmtId="179" fontId="8" fillId="34" borderId="0" xfId="58" applyNumberFormat="1" applyFont="1" applyFill="1" applyBorder="1" applyAlignment="1" applyProtection="1">
      <alignment/>
      <protection hidden="1"/>
    </xf>
    <xf numFmtId="0" fontId="0" fillId="34" borderId="0" xfId="0" applyFill="1" applyAlignment="1" applyProtection="1">
      <alignment/>
      <protection/>
    </xf>
    <xf numFmtId="0" fontId="66" fillId="34" borderId="0" xfId="0" applyFont="1" applyFill="1" applyAlignment="1" applyProtection="1">
      <alignment horizontal="right"/>
      <protection/>
    </xf>
    <xf numFmtId="0" fontId="67" fillId="34" borderId="0" xfId="0" applyFont="1" applyFill="1" applyAlignment="1" applyProtection="1">
      <alignment horizontal="center"/>
      <protection/>
    </xf>
    <xf numFmtId="0" fontId="68" fillId="34" borderId="0" xfId="0" applyFont="1" applyFill="1" applyAlignment="1" applyProtection="1">
      <alignment/>
      <protection/>
    </xf>
    <xf numFmtId="0" fontId="0" fillId="27" borderId="0" xfId="0" applyFill="1" applyAlignment="1" applyProtection="1">
      <alignment/>
      <protection/>
    </xf>
    <xf numFmtId="0" fontId="0" fillId="27" borderId="1" xfId="0" applyFill="1" applyBorder="1" applyAlignment="1" applyProtection="1">
      <alignment/>
      <protection/>
    </xf>
    <xf numFmtId="0" fontId="70" fillId="34" borderId="0" xfId="0" applyFont="1" applyFill="1" applyAlignment="1" applyProtection="1">
      <alignment/>
      <protection/>
    </xf>
    <xf numFmtId="0" fontId="0" fillId="34" borderId="17" xfId="0" applyFill="1" applyBorder="1" applyAlignment="1" applyProtection="1">
      <alignment/>
      <protection/>
    </xf>
    <xf numFmtId="172" fontId="7" fillId="34" borderId="12" xfId="47" applyNumberFormat="1" applyFont="1" applyFill="1" applyBorder="1" applyAlignment="1" applyProtection="1">
      <alignment horizontal="center"/>
      <protection hidden="1"/>
    </xf>
    <xf numFmtId="179" fontId="4" fillId="34" borderId="23" xfId="47" applyNumberFormat="1" applyFont="1" applyFill="1" applyBorder="1" applyAlignment="1" applyProtection="1">
      <alignment/>
      <protection hidden="1"/>
    </xf>
    <xf numFmtId="0" fontId="0" fillId="0" borderId="0" xfId="0" applyAlignment="1" applyProtection="1">
      <alignment horizontal="center"/>
      <protection hidden="1"/>
    </xf>
    <xf numFmtId="0" fontId="49" fillId="0" borderId="12" xfId="0" applyFont="1" applyBorder="1" applyAlignment="1" applyProtection="1">
      <alignment vertical="center" wrapText="1"/>
      <protection hidden="1"/>
    </xf>
    <xf numFmtId="9" fontId="49" fillId="0" borderId="12" xfId="0" applyNumberFormat="1" applyFont="1" applyBorder="1" applyAlignment="1" applyProtection="1">
      <alignment horizontal="center" vertical="center" wrapText="1"/>
      <protection hidden="1"/>
    </xf>
    <xf numFmtId="0" fontId="24" fillId="34" borderId="0" xfId="0" applyFont="1" applyFill="1" applyBorder="1" applyAlignment="1" applyProtection="1">
      <alignment wrapText="1"/>
      <protection hidden="1"/>
    </xf>
    <xf numFmtId="0" fontId="49" fillId="0" borderId="12" xfId="0" applyFont="1" applyFill="1" applyBorder="1" applyAlignment="1" applyProtection="1">
      <alignment vertical="center" wrapText="1"/>
      <protection hidden="1"/>
    </xf>
    <xf numFmtId="0" fontId="49" fillId="0" borderId="27" xfId="0" applyFont="1" applyBorder="1" applyAlignment="1" applyProtection="1">
      <alignment vertical="center" wrapText="1"/>
      <protection hidden="1"/>
    </xf>
    <xf numFmtId="0" fontId="67" fillId="34" borderId="0" xfId="0" applyFont="1" applyFill="1" applyAlignment="1" applyProtection="1">
      <alignment horizontal="center"/>
      <protection/>
    </xf>
    <xf numFmtId="0" fontId="51" fillId="34" borderId="0" xfId="0" applyFont="1" applyFill="1" applyAlignment="1" applyProtection="1">
      <alignment horizontal="center"/>
      <protection/>
    </xf>
    <xf numFmtId="0" fontId="51" fillId="36" borderId="36" xfId="0" applyFont="1" applyFill="1" applyBorder="1" applyAlignment="1" applyProtection="1">
      <alignment horizontal="center"/>
      <protection locked="0"/>
    </xf>
    <xf numFmtId="0" fontId="51" fillId="36" borderId="37" xfId="0" applyFont="1" applyFill="1" applyBorder="1" applyAlignment="1" applyProtection="1">
      <alignment horizontal="center"/>
      <protection locked="0"/>
    </xf>
    <xf numFmtId="0" fontId="51" fillId="36" borderId="38" xfId="0" applyFont="1" applyFill="1" applyBorder="1" applyAlignment="1" applyProtection="1">
      <alignment horizontal="center"/>
      <protection locked="0"/>
    </xf>
    <xf numFmtId="0" fontId="68" fillId="34" borderId="0" xfId="0" applyFont="1" applyFill="1" applyAlignment="1" applyProtection="1">
      <alignment horizontal="center"/>
      <protection/>
    </xf>
    <xf numFmtId="0" fontId="69" fillId="34" borderId="17" xfId="0" applyFont="1" applyFill="1" applyBorder="1" applyAlignment="1" applyProtection="1">
      <alignment horizontal="center"/>
      <protection/>
    </xf>
    <xf numFmtId="0" fontId="56" fillId="34" borderId="0" xfId="0" applyFont="1" applyFill="1" applyBorder="1" applyAlignment="1" applyProtection="1">
      <alignment horizontal="left" vertical="top" wrapText="1"/>
      <protection hidden="1"/>
    </xf>
    <xf numFmtId="0" fontId="13" fillId="34" borderId="0" xfId="0" applyFont="1" applyFill="1" applyBorder="1" applyAlignment="1" applyProtection="1">
      <alignment horizontal="left" vertical="top" wrapText="1"/>
      <protection hidden="1"/>
    </xf>
    <xf numFmtId="0" fontId="64" fillId="0" borderId="11" xfId="0" applyFont="1" applyBorder="1" applyAlignment="1" applyProtection="1">
      <alignment horizontal="center" vertical="top"/>
      <protection hidden="1"/>
    </xf>
    <xf numFmtId="0" fontId="4" fillId="35" borderId="21" xfId="0" applyFont="1" applyFill="1" applyBorder="1" applyAlignment="1" applyProtection="1">
      <alignment horizontal="left"/>
      <protection locked="0"/>
    </xf>
    <xf numFmtId="0" fontId="4" fillId="35" borderId="22" xfId="0" applyFont="1" applyFill="1" applyBorder="1" applyAlignment="1" applyProtection="1">
      <alignment horizontal="left"/>
      <protection locked="0"/>
    </xf>
    <xf numFmtId="0" fontId="4" fillId="35" borderId="23" xfId="0" applyFont="1" applyFill="1" applyBorder="1" applyAlignment="1" applyProtection="1">
      <alignment horizontal="left"/>
      <protection locked="0"/>
    </xf>
    <xf numFmtId="0" fontId="4" fillId="35" borderId="21" xfId="0" applyFont="1" applyFill="1" applyBorder="1" applyAlignment="1" applyProtection="1" quotePrefix="1">
      <alignment horizontal="center"/>
      <protection locked="0"/>
    </xf>
    <xf numFmtId="0" fontId="4" fillId="35" borderId="22" xfId="0" applyFont="1" applyFill="1" applyBorder="1" applyAlignment="1" applyProtection="1" quotePrefix="1">
      <alignment horizontal="center"/>
      <protection locked="0"/>
    </xf>
    <xf numFmtId="0" fontId="4" fillId="35" borderId="23" xfId="0" applyFont="1" applyFill="1" applyBorder="1" applyAlignment="1" applyProtection="1" quotePrefix="1">
      <alignment horizontal="center"/>
      <protection locked="0"/>
    </xf>
    <xf numFmtId="0" fontId="4" fillId="35" borderId="21" xfId="0" applyFont="1" applyFill="1" applyBorder="1" applyAlignment="1" applyProtection="1">
      <alignment horizontal="center"/>
      <protection locked="0"/>
    </xf>
    <xf numFmtId="0" fontId="4" fillId="35" borderId="22" xfId="0" applyFont="1" applyFill="1" applyBorder="1" applyAlignment="1" applyProtection="1">
      <alignment horizontal="center"/>
      <protection locked="0"/>
    </xf>
    <xf numFmtId="0" fontId="4" fillId="35" borderId="23" xfId="0" applyFont="1" applyFill="1" applyBorder="1" applyAlignment="1" applyProtection="1">
      <alignment horizontal="center"/>
      <protection locked="0"/>
    </xf>
    <xf numFmtId="0" fontId="4" fillId="34" borderId="0" xfId="0" applyFont="1" applyFill="1" applyAlignment="1" applyProtection="1">
      <alignment horizontal="left" vertical="top" wrapText="1"/>
      <protection hidden="1"/>
    </xf>
    <xf numFmtId="0" fontId="7" fillId="34" borderId="0" xfId="0" applyFont="1" applyFill="1" applyAlignment="1" applyProtection="1">
      <alignment horizontal="left" vertical="top" wrapText="1"/>
      <protection hidden="1"/>
    </xf>
    <xf numFmtId="0" fontId="6" fillId="34" borderId="0" xfId="0" applyFont="1" applyFill="1" applyBorder="1" applyAlignment="1" applyProtection="1">
      <alignment horizontal="left" vertical="top" wrapText="1"/>
      <protection hidden="1"/>
    </xf>
    <xf numFmtId="15" fontId="4" fillId="35" borderId="36" xfId="0" applyNumberFormat="1" applyFont="1" applyFill="1" applyBorder="1" applyAlignment="1" applyProtection="1">
      <alignment horizontal="center"/>
      <protection locked="0"/>
    </xf>
    <xf numFmtId="15" fontId="4" fillId="35" borderId="38" xfId="0" applyNumberFormat="1" applyFont="1" applyFill="1" applyBorder="1" applyAlignment="1" applyProtection="1">
      <alignment horizontal="center"/>
      <protection locked="0"/>
    </xf>
    <xf numFmtId="15" fontId="4" fillId="34" borderId="36" xfId="0" applyNumberFormat="1" applyFont="1" applyFill="1" applyBorder="1" applyAlignment="1" applyProtection="1">
      <alignment horizontal="left" vertical="top"/>
      <protection hidden="1"/>
    </xf>
    <xf numFmtId="15" fontId="4" fillId="34" borderId="37" xfId="0" applyNumberFormat="1" applyFont="1" applyFill="1" applyBorder="1" applyAlignment="1" applyProtection="1">
      <alignment horizontal="left" vertical="top"/>
      <protection hidden="1"/>
    </xf>
    <xf numFmtId="15" fontId="4" fillId="34" borderId="38" xfId="0" applyNumberFormat="1" applyFont="1" applyFill="1" applyBorder="1" applyAlignment="1" applyProtection="1">
      <alignment horizontal="left" vertical="top"/>
      <protection hidden="1"/>
    </xf>
    <xf numFmtId="179" fontId="4" fillId="35" borderId="21" xfId="0" applyNumberFormat="1" applyFont="1" applyFill="1" applyBorder="1" applyAlignment="1" applyProtection="1">
      <alignment horizontal="left" vertical="center"/>
      <protection locked="0"/>
    </xf>
    <xf numFmtId="179" fontId="4" fillId="35" borderId="23" xfId="0" applyNumberFormat="1" applyFont="1" applyFill="1" applyBorder="1" applyAlignment="1" applyProtection="1">
      <alignment horizontal="left" vertical="center"/>
      <protection locked="0"/>
    </xf>
    <xf numFmtId="179" fontId="4" fillId="34" borderId="19" xfId="0" applyNumberFormat="1" applyFont="1" applyFill="1" applyBorder="1" applyAlignment="1" applyProtection="1">
      <alignment horizontal="left" wrapText="1" indent="1"/>
      <protection hidden="1"/>
    </xf>
    <xf numFmtId="179" fontId="4" fillId="34" borderId="0" xfId="0" applyNumberFormat="1" applyFont="1" applyFill="1" applyBorder="1" applyAlignment="1" applyProtection="1">
      <alignment horizontal="left" wrapText="1" indent="1"/>
      <protection hidden="1"/>
    </xf>
    <xf numFmtId="179" fontId="10" fillId="34" borderId="0" xfId="0" applyNumberFormat="1" applyFont="1" applyFill="1" applyAlignment="1" applyProtection="1">
      <alignment horizontal="center" wrapText="1"/>
      <protection hidden="1"/>
    </xf>
    <xf numFmtId="179" fontId="10" fillId="34" borderId="17" xfId="0" applyNumberFormat="1" applyFont="1" applyFill="1" applyBorder="1" applyAlignment="1" applyProtection="1">
      <alignment horizontal="center" wrapText="1"/>
      <protection hidden="1"/>
    </xf>
    <xf numFmtId="179" fontId="4" fillId="34" borderId="16" xfId="0" applyNumberFormat="1" applyFont="1" applyFill="1" applyBorder="1" applyAlignment="1" applyProtection="1">
      <alignment horizontal="left" vertical="top" wrapText="1" indent="1"/>
      <protection hidden="1"/>
    </xf>
    <xf numFmtId="179" fontId="4" fillId="34" borderId="17" xfId="0" applyNumberFormat="1" applyFont="1" applyFill="1" applyBorder="1" applyAlignment="1" applyProtection="1">
      <alignment horizontal="left" vertical="top" wrapText="1" indent="1"/>
      <protection hidden="1"/>
    </xf>
    <xf numFmtId="179" fontId="4" fillId="34" borderId="13" xfId="0" applyNumberFormat="1" applyFont="1" applyFill="1" applyBorder="1" applyAlignment="1" applyProtection="1">
      <alignment horizontal="left" wrapText="1" indent="1"/>
      <protection hidden="1"/>
    </xf>
    <xf numFmtId="179" fontId="4" fillId="34" borderId="14" xfId="0" applyNumberFormat="1" applyFont="1" applyFill="1" applyBorder="1" applyAlignment="1" applyProtection="1">
      <alignment horizontal="left" wrapText="1" indent="1"/>
      <protection hidden="1"/>
    </xf>
    <xf numFmtId="179" fontId="0" fillId="34" borderId="17" xfId="0" applyNumberFormat="1" applyFill="1" applyBorder="1" applyAlignment="1" applyProtection="1">
      <alignment horizontal="center"/>
      <protection hidden="1"/>
    </xf>
    <xf numFmtId="188" fontId="4" fillId="34" borderId="0" xfId="0" applyNumberFormat="1" applyFont="1" applyFill="1" applyBorder="1" applyAlignment="1" applyProtection="1">
      <alignment horizontal="center"/>
      <protection hidden="1"/>
    </xf>
    <xf numFmtId="179" fontId="43" fillId="34" borderId="19" xfId="0" applyNumberFormat="1" applyFont="1" applyFill="1" applyBorder="1" applyAlignment="1" applyProtection="1">
      <alignment horizontal="left" vertical="top" wrapText="1"/>
      <protection hidden="1"/>
    </xf>
    <xf numFmtId="179" fontId="43" fillId="34" borderId="0" xfId="0" applyNumberFormat="1" applyFont="1" applyFill="1" applyBorder="1" applyAlignment="1" applyProtection="1">
      <alignment horizontal="left" vertical="top" wrapText="1"/>
      <protection hidden="1"/>
    </xf>
    <xf numFmtId="179" fontId="43" fillId="34" borderId="19" xfId="0" applyNumberFormat="1" applyFont="1" applyFill="1" applyBorder="1" applyAlignment="1" applyProtection="1">
      <alignment horizontal="left" vertical="top"/>
      <protection hidden="1"/>
    </xf>
    <xf numFmtId="179" fontId="43" fillId="34" borderId="0" xfId="0" applyNumberFormat="1" applyFont="1" applyFill="1" applyBorder="1" applyAlignment="1" applyProtection="1">
      <alignment horizontal="left" vertical="top"/>
      <protection hidden="1"/>
    </xf>
    <xf numFmtId="179" fontId="10" fillId="34" borderId="0" xfId="0" applyNumberFormat="1" applyFont="1" applyFill="1" applyBorder="1" applyAlignment="1" applyProtection="1">
      <alignment horizontal="center" wrapText="1"/>
      <protection hidden="1"/>
    </xf>
    <xf numFmtId="179" fontId="4" fillId="35" borderId="21" xfId="47" applyNumberFormat="1" applyFont="1" applyFill="1" applyBorder="1" applyAlignment="1" applyProtection="1">
      <alignment horizontal="left"/>
      <protection locked="0"/>
    </xf>
    <xf numFmtId="179" fontId="4" fillId="35" borderId="22" xfId="47" applyNumberFormat="1" applyFont="1" applyFill="1" applyBorder="1" applyAlignment="1" applyProtection="1">
      <alignment horizontal="left"/>
      <protection locked="0"/>
    </xf>
    <xf numFmtId="179" fontId="4" fillId="35" borderId="23" xfId="47" applyNumberFormat="1" applyFont="1" applyFill="1" applyBorder="1" applyAlignment="1" applyProtection="1">
      <alignment horizontal="left"/>
      <protection locked="0"/>
    </xf>
    <xf numFmtId="179" fontId="4" fillId="34" borderId="16" xfId="0" applyNumberFormat="1" applyFont="1" applyFill="1" applyBorder="1" applyAlignment="1" applyProtection="1">
      <alignment horizontal="left" wrapText="1"/>
      <protection hidden="1"/>
    </xf>
    <xf numFmtId="179" fontId="4" fillId="34" borderId="18" xfId="0" applyNumberFormat="1" applyFont="1" applyFill="1" applyBorder="1" applyAlignment="1" applyProtection="1">
      <alignment horizontal="left" wrapText="1"/>
      <protection hidden="1"/>
    </xf>
    <xf numFmtId="179" fontId="4" fillId="34" borderId="13" xfId="0" applyNumberFormat="1" applyFont="1" applyFill="1" applyBorder="1" applyAlignment="1" applyProtection="1">
      <alignment horizontal="left" wrapText="1"/>
      <protection hidden="1"/>
    </xf>
    <xf numFmtId="179" fontId="4" fillId="34" borderId="15" xfId="0" applyNumberFormat="1" applyFont="1" applyFill="1" applyBorder="1" applyAlignment="1" applyProtection="1">
      <alignment horizontal="left" wrapText="1"/>
      <protection hidden="1"/>
    </xf>
    <xf numFmtId="179" fontId="4" fillId="34" borderId="12" xfId="58" applyNumberFormat="1" applyFont="1" applyFill="1" applyBorder="1" applyAlignment="1" applyProtection="1">
      <alignment horizontal="left" indent="2"/>
      <protection hidden="1"/>
    </xf>
    <xf numFmtId="179" fontId="4" fillId="34" borderId="13" xfId="58" applyNumberFormat="1" applyFont="1" applyFill="1" applyBorder="1" applyAlignment="1" applyProtection="1">
      <alignment horizontal="left" indent="2"/>
      <protection hidden="1"/>
    </xf>
    <xf numFmtId="179" fontId="4" fillId="34" borderId="14" xfId="58" applyNumberFormat="1" applyFont="1" applyFill="1" applyBorder="1" applyAlignment="1" applyProtection="1">
      <alignment horizontal="left" indent="2"/>
      <protection hidden="1"/>
    </xf>
    <xf numFmtId="179" fontId="4" fillId="34" borderId="16" xfId="58" applyNumberFormat="1" applyFont="1" applyFill="1" applyBorder="1" applyAlignment="1" applyProtection="1">
      <alignment horizontal="left" indent="2"/>
      <protection hidden="1"/>
    </xf>
    <xf numFmtId="179" fontId="4" fillId="34" borderId="17" xfId="58" applyNumberFormat="1" applyFont="1" applyFill="1" applyBorder="1" applyAlignment="1" applyProtection="1">
      <alignment horizontal="left" indent="2"/>
      <protection hidden="1"/>
    </xf>
    <xf numFmtId="15" fontId="4" fillId="34" borderId="21" xfId="0" applyNumberFormat="1" applyFont="1" applyFill="1" applyBorder="1" applyAlignment="1" applyProtection="1">
      <alignment horizontal="center"/>
      <protection hidden="1"/>
    </xf>
    <xf numFmtId="15" fontId="4" fillId="34" borderId="23" xfId="0" applyNumberFormat="1" applyFont="1" applyFill="1" applyBorder="1" applyAlignment="1" applyProtection="1">
      <alignment horizontal="center"/>
      <protection hidden="1"/>
    </xf>
    <xf numFmtId="188" fontId="0" fillId="34" borderId="0" xfId="0" applyNumberFormat="1" applyFont="1" applyFill="1" applyBorder="1" applyAlignment="1" applyProtection="1">
      <alignment horizontal="center"/>
      <protection hidden="1"/>
    </xf>
    <xf numFmtId="179" fontId="4" fillId="34" borderId="12" xfId="0" applyNumberFormat="1" applyFont="1" applyFill="1" applyBorder="1" applyAlignment="1" applyProtection="1">
      <alignment horizontal="left" wrapText="1"/>
      <protection hidden="1"/>
    </xf>
    <xf numFmtId="179" fontId="4" fillId="35" borderId="21" xfId="47" applyNumberFormat="1" applyFont="1" applyFill="1" applyBorder="1" applyAlignment="1" applyProtection="1">
      <alignment horizontal="center"/>
      <protection locked="0"/>
    </xf>
    <xf numFmtId="179" fontId="4" fillId="35" borderId="23" xfId="47" applyNumberFormat="1" applyFont="1" applyFill="1" applyBorder="1" applyAlignment="1" applyProtection="1">
      <alignment horizontal="center"/>
      <protection locked="0"/>
    </xf>
    <xf numFmtId="179" fontId="4" fillId="34" borderId="27" xfId="0" applyNumberFormat="1" applyFont="1" applyFill="1" applyBorder="1" applyAlignment="1" applyProtection="1">
      <alignment horizontal="left" wrapText="1"/>
      <protection hidden="1"/>
    </xf>
    <xf numFmtId="179" fontId="4" fillId="34" borderId="26" xfId="0" applyNumberFormat="1" applyFont="1" applyFill="1" applyBorder="1" applyAlignment="1" applyProtection="1">
      <alignment horizontal="left" wrapText="1"/>
      <protection hidden="1"/>
    </xf>
    <xf numFmtId="0" fontId="6" fillId="34" borderId="17" xfId="0" applyFont="1" applyFill="1" applyBorder="1" applyAlignment="1" applyProtection="1">
      <alignment horizontal="left" vertical="top" wrapText="1"/>
      <protection hidden="1"/>
    </xf>
    <xf numFmtId="0" fontId="48" fillId="34" borderId="13" xfId="0" applyFont="1" applyFill="1" applyBorder="1" applyAlignment="1" applyProtection="1">
      <alignment horizontal="left" vertical="center" wrapText="1"/>
      <protection hidden="1"/>
    </xf>
    <xf numFmtId="0" fontId="48" fillId="34" borderId="14" xfId="0" applyFont="1" applyFill="1" applyBorder="1" applyAlignment="1" applyProtection="1">
      <alignment horizontal="left" vertical="center" wrapText="1"/>
      <protection hidden="1"/>
    </xf>
    <xf numFmtId="0" fontId="48" fillId="34" borderId="15" xfId="0" applyFont="1" applyFill="1" applyBorder="1" applyAlignment="1" applyProtection="1">
      <alignment horizontal="left" vertical="center" wrapText="1"/>
      <protection hidden="1"/>
    </xf>
    <xf numFmtId="179" fontId="4" fillId="34" borderId="21" xfId="0" applyNumberFormat="1" applyFont="1" applyFill="1" applyBorder="1" applyAlignment="1" applyProtection="1">
      <alignment horizontal="left" vertical="center"/>
      <protection hidden="1"/>
    </xf>
    <xf numFmtId="179" fontId="4" fillId="34" borderId="23" xfId="0" applyNumberFormat="1" applyFont="1" applyFill="1" applyBorder="1" applyAlignment="1" applyProtection="1">
      <alignment horizontal="left" vertical="center"/>
      <protection hidden="1"/>
    </xf>
    <xf numFmtId="179" fontId="22" fillId="34" borderId="13" xfId="0" applyNumberFormat="1" applyFont="1" applyFill="1" applyBorder="1" applyAlignment="1" applyProtection="1">
      <alignment horizontal="left"/>
      <protection hidden="1"/>
    </xf>
    <xf numFmtId="179" fontId="22" fillId="34" borderId="15" xfId="0" applyNumberFormat="1" applyFont="1" applyFill="1" applyBorder="1" applyAlignment="1" applyProtection="1">
      <alignment horizontal="left"/>
      <protection hidden="1"/>
    </xf>
    <xf numFmtId="179" fontId="4" fillId="34" borderId="21" xfId="57" applyNumberFormat="1" applyFont="1" applyFill="1" applyBorder="1" applyAlignment="1" applyProtection="1">
      <alignment horizontal="left"/>
      <protection hidden="1"/>
    </xf>
    <xf numFmtId="179" fontId="4" fillId="34" borderId="23" xfId="57" applyNumberFormat="1" applyFont="1" applyFill="1" applyBorder="1" applyAlignment="1" applyProtection="1">
      <alignment horizontal="left"/>
      <protection hidden="1"/>
    </xf>
    <xf numFmtId="179" fontId="22" fillId="34" borderId="21" xfId="0" applyNumberFormat="1" applyFont="1" applyFill="1" applyBorder="1" applyAlignment="1" applyProtection="1">
      <alignment horizontal="left"/>
      <protection hidden="1"/>
    </xf>
    <xf numFmtId="179" fontId="22" fillId="34" borderId="23" xfId="0" applyNumberFormat="1" applyFont="1" applyFill="1" applyBorder="1" applyAlignment="1" applyProtection="1">
      <alignment horizontal="left"/>
      <protection hidden="1"/>
    </xf>
    <xf numFmtId="179" fontId="22" fillId="34" borderId="16" xfId="0" applyNumberFormat="1" applyFont="1" applyFill="1" applyBorder="1" applyAlignment="1" applyProtection="1">
      <alignment horizontal="left"/>
      <protection hidden="1"/>
    </xf>
    <xf numFmtId="179" fontId="22" fillId="34" borderId="18" xfId="0" applyNumberFormat="1" applyFont="1" applyFill="1" applyBorder="1" applyAlignment="1" applyProtection="1">
      <alignment horizontal="left"/>
      <protection hidden="1"/>
    </xf>
    <xf numFmtId="179" fontId="6" fillId="0" borderId="21" xfId="0" applyNumberFormat="1" applyFont="1" applyFill="1" applyBorder="1" applyAlignment="1" applyProtection="1">
      <alignment horizontal="center" vertical="center" wrapText="1"/>
      <protection hidden="1"/>
    </xf>
    <xf numFmtId="179" fontId="6" fillId="0" borderId="23" xfId="0" applyNumberFormat="1" applyFont="1" applyFill="1" applyBorder="1" applyAlignment="1" applyProtection="1">
      <alignment horizontal="center" vertical="center" wrapText="1"/>
      <protection hidden="1"/>
    </xf>
    <xf numFmtId="0" fontId="0" fillId="0" borderId="12" xfId="0" applyBorder="1" applyAlignment="1">
      <alignment horizontal="center"/>
    </xf>
    <xf numFmtId="179" fontId="7" fillId="34" borderId="12" xfId="0" applyNumberFormat="1" applyFont="1" applyFill="1" applyBorder="1" applyAlignment="1" applyProtection="1">
      <alignment horizontal="left" vertical="top" wrapText="1"/>
      <protection hidden="1"/>
    </xf>
    <xf numFmtId="177" fontId="10" fillId="35" borderId="21" xfId="0" applyNumberFormat="1" applyFont="1" applyFill="1" applyBorder="1" applyAlignment="1" applyProtection="1">
      <alignment horizontal="left" wrapText="1"/>
      <protection locked="0"/>
    </xf>
    <xf numFmtId="177" fontId="10" fillId="35" borderId="22" xfId="0" applyNumberFormat="1" applyFont="1" applyFill="1" applyBorder="1" applyAlignment="1" applyProtection="1">
      <alignment horizontal="left" wrapText="1"/>
      <protection locked="0"/>
    </xf>
    <xf numFmtId="177" fontId="10" fillId="35" borderId="23" xfId="0" applyNumberFormat="1" applyFont="1" applyFill="1" applyBorder="1" applyAlignment="1" applyProtection="1">
      <alignment horizontal="left" wrapText="1"/>
      <protection locked="0"/>
    </xf>
    <xf numFmtId="0" fontId="49" fillId="0" borderId="0" xfId="0" applyFont="1" applyAlignment="1" applyProtection="1">
      <alignment horizontal="center" wrapText="1"/>
      <protection hidden="1"/>
    </xf>
    <xf numFmtId="0" fontId="31" fillId="27" borderId="21" xfId="0" applyNumberFormat="1" applyFont="1" applyFill="1" applyBorder="1" applyAlignment="1" applyProtection="1">
      <alignment horizontal="center" vertical="center"/>
      <protection hidden="1"/>
    </xf>
    <xf numFmtId="0" fontId="31" fillId="27" borderId="23" xfId="0" applyNumberFormat="1" applyFont="1" applyFill="1" applyBorder="1" applyAlignment="1" applyProtection="1">
      <alignment horizontal="center" vertical="center"/>
      <protection hidden="1"/>
    </xf>
    <xf numFmtId="0" fontId="4" fillId="27" borderId="21" xfId="0" applyFont="1" applyFill="1" applyBorder="1" applyAlignment="1" applyProtection="1">
      <alignment horizontal="center" vertical="center" wrapText="1"/>
      <protection hidden="1"/>
    </xf>
    <xf numFmtId="0" fontId="4" fillId="27" borderId="22" xfId="0" applyFont="1" applyFill="1" applyBorder="1" applyAlignment="1" applyProtection="1">
      <alignment horizontal="center" vertical="center" wrapText="1"/>
      <protection hidden="1"/>
    </xf>
    <xf numFmtId="0" fontId="4" fillId="27" borderId="23" xfId="0" applyFont="1" applyFill="1" applyBorder="1" applyAlignment="1" applyProtection="1">
      <alignment horizontal="center" vertical="center" wrapText="1"/>
      <protection hidden="1"/>
    </xf>
    <xf numFmtId="177" fontId="4" fillId="0" borderId="21" xfId="0" applyNumberFormat="1" applyFont="1" applyFill="1" applyBorder="1" applyAlignment="1" applyProtection="1">
      <alignment horizontal="center" wrapText="1"/>
      <protection hidden="1"/>
    </xf>
    <xf numFmtId="177" fontId="4" fillId="0" borderId="22" xfId="0" applyNumberFormat="1" applyFont="1" applyFill="1" applyBorder="1" applyAlignment="1" applyProtection="1">
      <alignment horizontal="center" wrapText="1"/>
      <protection hidden="1"/>
    </xf>
    <xf numFmtId="177" fontId="4" fillId="0" borderId="23" xfId="0" applyNumberFormat="1" applyFont="1" applyFill="1" applyBorder="1" applyAlignment="1" applyProtection="1">
      <alignment horizontal="center" wrapText="1"/>
      <protection hidden="1"/>
    </xf>
    <xf numFmtId="0" fontId="3" fillId="34" borderId="11" xfId="0" applyFont="1" applyFill="1" applyBorder="1" applyAlignment="1" applyProtection="1">
      <alignment horizontal="left" wrapText="1"/>
      <protection hidden="1"/>
    </xf>
    <xf numFmtId="0" fontId="7" fillId="34" borderId="0" xfId="55" applyFont="1" applyFill="1" applyBorder="1" applyAlignment="1" applyProtection="1">
      <alignment horizontal="left" wrapText="1"/>
      <protection hidden="1"/>
    </xf>
    <xf numFmtId="0" fontId="4" fillId="34" borderId="21" xfId="0" applyFont="1" applyFill="1" applyBorder="1" applyAlignment="1" applyProtection="1">
      <alignment horizontal="center"/>
      <protection/>
    </xf>
    <xf numFmtId="0" fontId="4" fillId="34" borderId="22" xfId="0" applyFont="1" applyFill="1" applyBorder="1" applyAlignment="1" applyProtection="1">
      <alignment horizontal="center"/>
      <protection/>
    </xf>
    <xf numFmtId="0" fontId="4" fillId="34" borderId="23" xfId="0" applyFont="1" applyFill="1" applyBorder="1" applyAlignment="1" applyProtection="1">
      <alignment horizontal="center"/>
      <protection/>
    </xf>
    <xf numFmtId="0" fontId="4" fillId="34" borderId="0" xfId="0" applyFont="1" applyFill="1" applyBorder="1" applyAlignment="1" applyProtection="1">
      <alignment horizontal="left" vertical="center" wrapText="1"/>
      <protection hidden="1"/>
    </xf>
    <xf numFmtId="0" fontId="4" fillId="34" borderId="20" xfId="0" applyFont="1" applyFill="1" applyBorder="1" applyAlignment="1" applyProtection="1">
      <alignment horizontal="left" vertical="center" wrapText="1"/>
      <protection hidden="1"/>
    </xf>
    <xf numFmtId="0" fontId="4" fillId="34" borderId="14" xfId="0" applyFont="1" applyFill="1" applyBorder="1" applyAlignment="1" applyProtection="1">
      <alignment horizontal="left" vertical="center" wrapText="1"/>
      <protection hidden="1"/>
    </xf>
    <xf numFmtId="0" fontId="4" fillId="34" borderId="15" xfId="0" applyFont="1" applyFill="1" applyBorder="1" applyAlignment="1" applyProtection="1">
      <alignment horizontal="left" vertical="center" wrapText="1"/>
      <protection hidden="1"/>
    </xf>
    <xf numFmtId="177" fontId="4" fillId="35" borderId="21" xfId="0" applyNumberFormat="1" applyFont="1" applyFill="1" applyBorder="1" applyAlignment="1" applyProtection="1">
      <alignment horizontal="left" wrapText="1"/>
      <protection locked="0"/>
    </xf>
    <xf numFmtId="177" fontId="4" fillId="35" borderId="23" xfId="0" applyNumberFormat="1" applyFont="1" applyFill="1" applyBorder="1" applyAlignment="1" applyProtection="1">
      <alignment horizontal="left" wrapText="1"/>
      <protection locked="0"/>
    </xf>
    <xf numFmtId="0" fontId="4" fillId="27" borderId="21" xfId="0" applyFont="1" applyFill="1" applyBorder="1" applyAlignment="1" applyProtection="1">
      <alignment horizontal="center" wrapText="1"/>
      <protection hidden="1"/>
    </xf>
    <xf numFmtId="0" fontId="4" fillId="27" borderId="23" xfId="0" applyFont="1" applyFill="1" applyBorder="1" applyAlignment="1" applyProtection="1">
      <alignment horizontal="center" wrapText="1"/>
      <protection hidden="1"/>
    </xf>
    <xf numFmtId="0" fontId="0" fillId="34" borderId="21" xfId="0" applyFill="1" applyBorder="1" applyAlignment="1" applyProtection="1">
      <alignment horizontal="center" wrapText="1"/>
      <protection hidden="1"/>
    </xf>
    <xf numFmtId="0" fontId="0" fillId="34" borderId="22" xfId="0" applyFill="1" applyBorder="1" applyAlignment="1" applyProtection="1">
      <alignment horizontal="center" wrapText="1"/>
      <protection hidden="1"/>
    </xf>
    <xf numFmtId="0" fontId="0" fillId="34" borderId="23" xfId="0" applyFill="1" applyBorder="1" applyAlignment="1" applyProtection="1">
      <alignment horizontal="center" wrapText="1"/>
      <protection hidden="1"/>
    </xf>
    <xf numFmtId="0" fontId="31" fillId="27" borderId="21" xfId="0" applyFont="1" applyFill="1" applyBorder="1" applyAlignment="1" applyProtection="1">
      <alignment horizontal="center" vertical="center"/>
      <protection hidden="1"/>
    </xf>
    <xf numFmtId="0" fontId="31" fillId="27" borderId="22" xfId="0" applyFont="1" applyFill="1" applyBorder="1" applyAlignment="1" applyProtection="1">
      <alignment horizontal="center" vertical="center"/>
      <protection hidden="1"/>
    </xf>
    <xf numFmtId="0" fontId="31" fillId="27" borderId="23" xfId="0" applyFont="1" applyFill="1" applyBorder="1" applyAlignment="1" applyProtection="1">
      <alignment horizontal="center" vertical="center"/>
      <protection hidden="1"/>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dInputBox" xfId="40"/>
    <cellStyle name="cadLabel" xfId="41"/>
    <cellStyle name="cadNonError" xfId="42"/>
    <cellStyle name="cadNumbers" xfId="43"/>
    <cellStyle name="cadTotal" xfId="44"/>
    <cellStyle name="Calculation" xfId="45"/>
    <cellStyle name="Check Cell" xfId="46"/>
    <cellStyle name="Comma" xfId="47"/>
    <cellStyle name="Comma [0]" xfId="48"/>
    <cellStyle name="Currency" xfId="49"/>
    <cellStyle name="Currency [0]" xfId="50"/>
    <cellStyle name="Explanatory Text" xfId="51"/>
    <cellStyle name="Followed Hyperlink" xfId="52"/>
    <cellStyle name="Good" xfId="53"/>
    <cellStyle name="H1" xfId="54"/>
    <cellStyle name="H2" xfId="55"/>
    <cellStyle name="H3" xfId="56"/>
    <cellStyle name="H4" xfId="57"/>
    <cellStyle name="H5" xfId="58"/>
    <cellStyle name="Heading 1" xfId="59"/>
    <cellStyle name="Heading 2" xfId="60"/>
    <cellStyle name="Heading 3" xfId="61"/>
    <cellStyle name="Heading 4" xfId="62"/>
    <cellStyle name="Hyperlink" xfId="63"/>
    <cellStyle name="Input" xfId="64"/>
    <cellStyle name="Linked Cell" xfId="65"/>
    <cellStyle name="Message" xfId="66"/>
    <cellStyle name="Neutral" xfId="67"/>
    <cellStyle name="Note" xfId="68"/>
    <cellStyle name="Output" xfId="69"/>
    <cellStyle name="Percent" xfId="70"/>
    <cellStyle name="Title" xfId="71"/>
    <cellStyle name="Total" xfId="72"/>
    <cellStyle name="Warning Text" xfId="73"/>
  </cellStyles>
  <dxfs count="223">
    <dxf>
      <fill>
        <patternFill>
          <bgColor indexed="27"/>
        </patternFill>
      </fill>
      <border>
        <left style="thin"/>
        <right style="thin"/>
        <top style="thin"/>
        <bottom style="thin"/>
      </border>
    </dxf>
    <dxf>
      <fill>
        <patternFill>
          <bgColor indexed="10"/>
        </patternFill>
      </fill>
      <border>
        <left style="thin"/>
        <right style="thin"/>
        <top style="thin"/>
        <bottom style="thin"/>
      </border>
    </dxf>
    <dxf>
      <fill>
        <patternFill>
          <bgColor indexed="27"/>
        </patternFill>
      </fill>
      <border>
        <left style="thin"/>
        <right style="thin"/>
        <top style="thin"/>
        <bottom style="thin"/>
      </border>
    </dxf>
    <dxf>
      <fill>
        <patternFill>
          <bgColor indexed="10"/>
        </patternFill>
      </fill>
      <border>
        <left style="thin"/>
        <right style="thin"/>
        <top style="thin"/>
        <bottom style="thin"/>
      </border>
    </dxf>
    <dxf>
      <font>
        <color indexed="9"/>
      </font>
      <border>
        <left/>
        <right/>
        <top/>
        <bottom/>
      </border>
    </dxf>
    <dxf>
      <font>
        <color indexed="9"/>
      </font>
      <border>
        <left/>
        <right/>
        <top/>
        <bottom/>
      </border>
    </dxf>
    <dxf>
      <fill>
        <patternFill>
          <bgColor indexed="27"/>
        </patternFill>
      </fill>
      <border>
        <left style="thin"/>
        <right style="thin"/>
        <top style="thin"/>
        <bottom style="thin"/>
      </border>
    </dxf>
    <dxf>
      <fill>
        <patternFill>
          <bgColor indexed="10"/>
        </patternFill>
      </fill>
      <border>
        <left style="thin"/>
        <right style="thin"/>
        <top style="thin"/>
        <bottom style="thin"/>
      </border>
    </dxf>
    <dxf>
      <fill>
        <patternFill>
          <bgColor indexed="27"/>
        </patternFill>
      </fill>
      <border>
        <left style="thin"/>
        <right style="thin"/>
        <top style="thin"/>
        <bottom style="thin"/>
      </border>
    </dxf>
    <dxf>
      <fill>
        <patternFill>
          <bgColor indexed="10"/>
        </patternFill>
      </fill>
      <border>
        <left style="thin"/>
        <right style="thin"/>
        <top style="thin"/>
        <bottom style="thin"/>
      </border>
    </dxf>
    <dxf>
      <fill>
        <patternFill>
          <bgColor indexed="27"/>
        </patternFill>
      </fill>
      <border>
        <left style="thin"/>
        <right style="thin"/>
        <top style="thin"/>
        <bottom style="thin"/>
      </border>
    </dxf>
    <dxf>
      <fill>
        <patternFill>
          <bgColor indexed="10"/>
        </patternFill>
      </fill>
      <border>
        <left style="thin"/>
        <right style="thin"/>
        <top style="thin"/>
        <bottom style="thin"/>
      </border>
    </dxf>
    <dxf>
      <fill>
        <patternFill>
          <bgColor indexed="27"/>
        </patternFill>
      </fill>
      <border>
        <left style="thin"/>
        <right style="thin"/>
        <top style="thin"/>
        <bottom style="thin"/>
      </border>
    </dxf>
    <dxf>
      <fill>
        <patternFill>
          <bgColor indexed="10"/>
        </patternFill>
      </fill>
      <border>
        <left style="thin"/>
        <right style="thin"/>
        <top style="thin"/>
        <bottom style="thin"/>
      </border>
    </dxf>
    <dxf>
      <fill>
        <patternFill>
          <bgColor indexed="27"/>
        </patternFill>
      </fill>
      <border>
        <left style="thin"/>
        <right style="thin"/>
        <top style="thin"/>
        <bottom style="thin"/>
      </border>
    </dxf>
    <dxf>
      <fill>
        <patternFill>
          <bgColor indexed="10"/>
        </patternFill>
      </fill>
      <border>
        <left style="thin"/>
        <right style="thin"/>
        <top style="thin"/>
        <bottom style="thin"/>
      </border>
    </dxf>
    <dxf>
      <fill>
        <patternFill>
          <bgColor indexed="27"/>
        </patternFill>
      </fill>
      <border>
        <left style="thin"/>
        <right style="thin"/>
        <top style="thin"/>
        <bottom style="thin"/>
      </border>
    </dxf>
    <dxf>
      <fill>
        <patternFill>
          <bgColor indexed="10"/>
        </patternFill>
      </fill>
      <border>
        <left style="thin"/>
        <right style="thin"/>
        <top style="thin"/>
        <bottom style="thin"/>
      </border>
    </dxf>
    <dxf>
      <fill>
        <patternFill>
          <bgColor indexed="27"/>
        </patternFill>
      </fill>
      <border>
        <left style="thin"/>
        <right style="thin"/>
        <top style="thin"/>
        <bottom style="thin"/>
      </border>
    </dxf>
    <dxf>
      <fill>
        <patternFill>
          <bgColor indexed="10"/>
        </patternFill>
      </fill>
      <border>
        <left style="thin"/>
        <right style="thin"/>
        <top style="thin"/>
        <bottom style="thin"/>
      </border>
    </dxf>
    <dxf>
      <fill>
        <patternFill>
          <bgColor indexed="27"/>
        </patternFill>
      </fill>
      <border>
        <left style="thin"/>
        <right style="thin"/>
        <top style="thin"/>
        <bottom style="thin"/>
      </border>
    </dxf>
    <dxf>
      <fill>
        <patternFill>
          <bgColor indexed="10"/>
        </patternFill>
      </fill>
      <border>
        <left style="thin"/>
        <right style="thin"/>
        <top style="thin"/>
        <bottom style="thin"/>
      </border>
    </dxf>
    <dxf>
      <fill>
        <patternFill>
          <bgColor indexed="27"/>
        </patternFill>
      </fill>
      <border>
        <left style="thin"/>
        <right style="thin"/>
        <top style="thin"/>
        <bottom style="thin"/>
      </border>
    </dxf>
    <dxf>
      <fill>
        <patternFill>
          <bgColor indexed="10"/>
        </patternFill>
      </fill>
      <border>
        <left style="thin"/>
        <right style="thin"/>
        <top style="thin"/>
        <bottom style="thin"/>
      </border>
    </dxf>
    <dxf>
      <fill>
        <patternFill>
          <bgColor indexed="27"/>
        </patternFill>
      </fill>
      <border>
        <left style="thin"/>
        <right style="thin"/>
        <top style="thin"/>
        <bottom style="thin"/>
      </border>
    </dxf>
    <dxf>
      <fill>
        <patternFill>
          <bgColor indexed="10"/>
        </patternFill>
      </fill>
      <border>
        <left style="thin"/>
        <right style="thin"/>
        <top style="thin"/>
        <bottom style="thin"/>
      </border>
    </dxf>
    <dxf>
      <fill>
        <patternFill>
          <bgColor indexed="27"/>
        </patternFill>
      </fill>
      <border>
        <left style="thin"/>
        <right style="thin"/>
        <top style="thin"/>
        <bottom style="thin"/>
      </border>
    </dxf>
    <dxf>
      <fill>
        <patternFill>
          <bgColor indexed="10"/>
        </patternFill>
      </fill>
      <border>
        <left style="thin"/>
        <right style="thin"/>
        <top style="thin"/>
        <bottom style="thin"/>
      </border>
    </dxf>
    <dxf>
      <fill>
        <patternFill>
          <bgColor indexed="27"/>
        </patternFill>
      </fill>
      <border>
        <left style="thin"/>
        <right style="thin"/>
        <top style="thin"/>
        <bottom style="thin"/>
      </border>
    </dxf>
    <dxf>
      <fill>
        <patternFill>
          <bgColor indexed="10"/>
        </patternFill>
      </fill>
      <border>
        <left style="thin"/>
        <right style="thin"/>
        <top style="thin"/>
        <bottom style="thin"/>
      </border>
    </dxf>
    <dxf>
      <fill>
        <patternFill>
          <bgColor indexed="27"/>
        </patternFill>
      </fill>
      <border>
        <left style="thin"/>
        <right style="thin"/>
        <top style="thin"/>
        <bottom style="thin"/>
      </border>
    </dxf>
    <dxf>
      <fill>
        <patternFill>
          <bgColor indexed="10"/>
        </patternFill>
      </fill>
      <border>
        <left style="thin"/>
        <right style="thin"/>
        <top style="thin"/>
        <bottom style="thin"/>
      </border>
    </dxf>
    <dxf>
      <fill>
        <patternFill>
          <bgColor indexed="27"/>
        </patternFill>
      </fill>
      <border>
        <left style="thin"/>
        <right style="thin"/>
        <top style="thin"/>
        <bottom style="thin"/>
      </border>
    </dxf>
    <dxf>
      <fill>
        <patternFill>
          <bgColor indexed="10"/>
        </patternFill>
      </fill>
      <border>
        <left style="thin"/>
        <right style="thin"/>
        <top style="thin"/>
        <bottom style="thin"/>
      </border>
    </dxf>
    <dxf>
      <fill>
        <patternFill>
          <bgColor indexed="27"/>
        </patternFill>
      </fill>
      <border>
        <left style="thin"/>
        <right style="thin"/>
        <top style="thin"/>
        <bottom style="thin"/>
      </border>
    </dxf>
    <dxf>
      <fill>
        <patternFill>
          <bgColor indexed="10"/>
        </patternFill>
      </fill>
      <border>
        <left style="thin"/>
        <right style="thin"/>
        <top style="thin"/>
        <bottom style="thin"/>
      </border>
    </dxf>
    <dxf>
      <fill>
        <patternFill>
          <bgColor indexed="27"/>
        </patternFill>
      </fill>
      <border>
        <left style="thin"/>
        <right style="thin"/>
        <top style="thin"/>
        <bottom style="thin"/>
      </border>
    </dxf>
    <dxf>
      <fill>
        <patternFill>
          <bgColor indexed="10"/>
        </patternFill>
      </fill>
      <border>
        <left style="thin"/>
        <right style="thin"/>
        <top style="thin"/>
        <bottom style="thin"/>
      </border>
    </dxf>
    <dxf>
      <font>
        <color indexed="9"/>
      </font>
      <border>
        <left/>
        <right/>
        <top/>
        <bottom/>
      </border>
    </dxf>
    <dxf>
      <font>
        <color indexed="9"/>
      </font>
      <border>
        <left/>
        <right/>
        <top/>
        <bottom/>
      </border>
    </dxf>
    <dxf>
      <font>
        <color indexed="9"/>
      </font>
      <border>
        <left/>
        <right/>
        <top/>
        <bottom/>
      </border>
    </dxf>
    <dxf>
      <font>
        <color indexed="9"/>
      </font>
      <border>
        <left/>
        <right/>
        <top/>
        <bottom/>
      </border>
    </dxf>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color indexed="63"/>
        </left>
        <right>
          <color indexed="63"/>
        </right>
        <top>
          <color indexed="63"/>
        </top>
        <bottom style="thin"/>
      </border>
    </dxf>
    <dxf>
      <font>
        <color indexed="9"/>
      </font>
      <border>
        <left/>
        <right/>
        <top/>
        <bottom/>
      </border>
    </dxf>
    <dxf>
      <font>
        <color indexed="9"/>
      </font>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9"/>
      </font>
      <border>
        <left/>
        <right/>
        <top/>
        <bottom/>
      </border>
    </dxf>
    <dxf>
      <font>
        <color indexed="9"/>
      </font>
      <border>
        <left/>
        <right/>
        <top/>
        <bottom/>
      </border>
    </dxf>
    <dxf>
      <font>
        <color indexed="9"/>
      </font>
      <border>
        <left/>
        <right/>
        <top/>
        <bottom/>
      </border>
    </dxf>
    <dxf>
      <font>
        <color indexed="9"/>
      </font>
      <border>
        <left/>
        <right/>
        <top/>
        <bottom/>
      </border>
    </dxf>
    <dxf>
      <fill>
        <patternFill>
          <bgColor indexed="9"/>
        </patternFill>
      </fill>
    </dxf>
    <dxf>
      <font>
        <color indexed="9"/>
      </font>
      <border>
        <left/>
        <right/>
        <top/>
        <bottom/>
      </border>
    </dxf>
    <dxf>
      <font>
        <color indexed="9"/>
      </font>
      <border>
        <left/>
        <right/>
        <top/>
        <bottom/>
      </border>
    </dxf>
    <dxf>
      <font>
        <color indexed="9"/>
      </font>
      <border>
        <left/>
        <right/>
        <top/>
        <bottom/>
      </border>
    </dxf>
    <dxf>
      <font>
        <color indexed="9"/>
      </font>
      <border>
        <left/>
        <right/>
        <top/>
        <bottom/>
      </border>
    </dxf>
    <dxf>
      <font>
        <color indexed="9"/>
      </font>
      <border>
        <left/>
        <right/>
        <top/>
        <bottom/>
      </border>
    </dxf>
    <dxf>
      <font>
        <color indexed="9"/>
      </font>
      <border>
        <left/>
        <right/>
        <top/>
        <bottom/>
      </border>
    </dxf>
    <dxf/>
    <dxf>
      <font>
        <color indexed="9"/>
      </font>
      <border>
        <left/>
        <right/>
        <top/>
        <bottom/>
      </border>
    </dxf>
    <dxf>
      <font>
        <color indexed="10"/>
      </font>
      <fill>
        <patternFill>
          <fgColor indexed="47"/>
          <bgColor indexed="13"/>
        </patternFill>
      </fill>
      <border>
        <left/>
        <right/>
        <top/>
        <bottom/>
      </border>
    </dxf>
    <dxf>
      <font>
        <color indexed="9"/>
      </font>
      <border>
        <left/>
        <right/>
        <top/>
        <bottom/>
      </border>
    </dxf>
    <dxf>
      <font>
        <color indexed="10"/>
      </font>
      <fill>
        <patternFill>
          <fgColor indexed="47"/>
          <bgColor indexed="13"/>
        </patternFill>
      </fill>
      <border>
        <left/>
        <right/>
        <top/>
        <bottom/>
      </border>
    </dxf>
    <dxf>
      <font>
        <color indexed="9"/>
      </font>
      <border>
        <left/>
        <right/>
        <top/>
        <bottom/>
      </border>
    </dxf>
    <dxf>
      <font>
        <color indexed="10"/>
      </font>
      <fill>
        <patternFill>
          <fgColor indexed="47"/>
          <bgColor indexed="13"/>
        </patternFill>
      </fill>
      <border>
        <left>
          <color indexed="63"/>
        </left>
        <right style="thin"/>
        <top>
          <color indexed="63"/>
        </top>
        <bottom style="thin"/>
      </border>
    </dxf>
    <dxf>
      <font>
        <color indexed="9"/>
      </font>
      <border>
        <left/>
        <right/>
        <top/>
        <bottom/>
      </border>
    </dxf>
    <dxf>
      <font>
        <color indexed="10"/>
      </font>
      <fill>
        <patternFill>
          <fgColor indexed="47"/>
          <bgColor indexed="13"/>
        </patternFill>
      </fill>
      <border>
        <left>
          <color indexed="63"/>
        </left>
        <right>
          <color indexed="63"/>
        </right>
        <top>
          <color indexed="63"/>
        </top>
        <bottom style="thin"/>
      </border>
    </dxf>
    <dxf>
      <font>
        <color indexed="9"/>
      </font>
      <border>
        <left/>
        <right/>
        <top/>
        <bottom/>
      </border>
    </dxf>
    <dxf>
      <font>
        <color indexed="10"/>
      </font>
      <fill>
        <patternFill>
          <fgColor indexed="47"/>
          <bgColor indexed="13"/>
        </patternFill>
      </fill>
      <border>
        <left>
          <color indexed="63"/>
        </left>
        <right>
          <color indexed="63"/>
        </right>
        <top>
          <color indexed="63"/>
        </top>
        <bottom style="thin"/>
      </border>
    </dxf>
    <dxf>
      <font>
        <color indexed="9"/>
      </font>
      <border>
        <left/>
        <right/>
        <top/>
        <bottom/>
      </border>
    </dxf>
    <dxf>
      <font>
        <color indexed="10"/>
      </font>
      <fill>
        <patternFill>
          <fgColor indexed="47"/>
          <bgColor indexed="13"/>
        </patternFill>
      </fill>
      <border>
        <left>
          <color indexed="63"/>
        </left>
        <right>
          <color indexed="63"/>
        </right>
        <top>
          <color indexed="63"/>
        </top>
        <bottom style="thin"/>
      </border>
    </dxf>
    <dxf>
      <font>
        <color indexed="9"/>
      </font>
      <border>
        <left/>
        <right/>
        <top/>
        <bottom/>
      </border>
    </dxf>
    <dxf>
      <font>
        <color indexed="10"/>
      </font>
      <fill>
        <patternFill>
          <fgColor indexed="47"/>
          <bgColor indexed="13"/>
        </patternFill>
      </fill>
      <border>
        <left>
          <color indexed="63"/>
        </left>
        <right>
          <color indexed="63"/>
        </right>
        <top>
          <color indexed="63"/>
        </top>
        <bottom style="thin"/>
      </border>
    </dxf>
    <dxf>
      <font>
        <color indexed="9"/>
      </font>
      <border>
        <left/>
        <right/>
        <top/>
        <bottom/>
      </border>
    </dxf>
    <dxf>
      <font>
        <color indexed="10"/>
      </font>
      <fill>
        <patternFill>
          <fgColor indexed="47"/>
          <bgColor indexed="13"/>
        </patternFill>
      </fill>
      <border>
        <left style="thin"/>
        <right>
          <color indexed="63"/>
        </right>
        <top>
          <color indexed="63"/>
        </top>
        <bottom style="thin"/>
      </border>
    </dxf>
    <dxf>
      <font>
        <color indexed="9"/>
      </font>
      <border>
        <left/>
        <right/>
        <top/>
        <bottom/>
      </border>
    </dxf>
    <dxf>
      <font>
        <color indexed="10"/>
      </font>
      <fill>
        <patternFill>
          <fgColor indexed="47"/>
          <bgColor indexed="13"/>
        </patternFill>
      </fill>
      <border>
        <left>
          <color indexed="63"/>
        </left>
        <right style="thin"/>
        <top>
          <color indexed="63"/>
        </top>
        <bottom>
          <color indexed="63"/>
        </bottom>
      </border>
    </dxf>
    <dxf>
      <font>
        <color indexed="9"/>
      </font>
      <border>
        <left/>
        <right/>
        <top/>
        <bottom/>
      </border>
    </dxf>
    <dxf>
      <font>
        <color indexed="10"/>
      </font>
      <fill>
        <patternFill>
          <fgColor indexed="47"/>
          <bgColor indexed="13"/>
        </patternFill>
      </fill>
      <border>
        <left/>
        <right/>
        <top/>
        <bottom/>
      </border>
    </dxf>
    <dxf>
      <font>
        <color indexed="9"/>
      </font>
      <border>
        <left/>
        <right/>
        <top/>
        <bottom/>
      </border>
    </dxf>
    <dxf>
      <font>
        <color indexed="10"/>
      </font>
      <fill>
        <patternFill>
          <fgColor indexed="47"/>
          <bgColor indexed="13"/>
        </patternFill>
      </fill>
      <border>
        <left/>
        <right/>
        <top/>
        <bottom/>
      </border>
    </dxf>
    <dxf>
      <font>
        <color indexed="9"/>
      </font>
      <border>
        <left/>
        <right/>
        <top/>
        <bottom/>
      </border>
    </dxf>
    <dxf>
      <font>
        <color indexed="10"/>
      </font>
      <fill>
        <patternFill>
          <fgColor indexed="47"/>
          <bgColor indexed="13"/>
        </patternFill>
      </fill>
      <border>
        <left style="thin"/>
        <right>
          <color indexed="63"/>
        </right>
        <top>
          <color indexed="63"/>
        </top>
        <bottom>
          <color indexed="63"/>
        </bottom>
      </border>
    </dxf>
    <dxf>
      <font>
        <color indexed="9"/>
      </font>
      <border>
        <left/>
        <right/>
        <top/>
        <bottom/>
      </border>
    </dxf>
    <dxf>
      <font>
        <color indexed="10"/>
      </font>
      <fill>
        <patternFill>
          <fgColor indexed="47"/>
          <bgColor indexed="13"/>
        </patternFill>
      </fill>
      <border>
        <left>
          <color indexed="63"/>
        </left>
        <right style="thin"/>
        <top style="thin"/>
        <bottom>
          <color indexed="63"/>
        </bottom>
      </border>
    </dxf>
    <dxf>
      <font>
        <color indexed="9"/>
      </font>
      <border>
        <left/>
        <right/>
        <top/>
        <bottom/>
      </border>
    </dxf>
    <dxf>
      <font>
        <color indexed="10"/>
      </font>
      <fill>
        <patternFill>
          <fgColor indexed="47"/>
          <bgColor indexed="13"/>
        </patternFill>
      </fill>
      <border>
        <left>
          <color indexed="63"/>
        </left>
        <right>
          <color indexed="63"/>
        </right>
        <top style="thin"/>
        <bottom>
          <color indexed="63"/>
        </bottom>
      </border>
    </dxf>
    <dxf>
      <font>
        <color indexed="9"/>
      </font>
      <border>
        <left/>
        <right/>
        <top/>
        <bottom/>
      </border>
    </dxf>
    <dxf>
      <font>
        <color indexed="10"/>
      </font>
      <fill>
        <patternFill>
          <fgColor indexed="47"/>
          <bgColor indexed="13"/>
        </patternFill>
      </fill>
      <border>
        <left>
          <color indexed="63"/>
        </left>
        <right>
          <color indexed="63"/>
        </right>
        <top style="thin"/>
        <bottom>
          <color indexed="63"/>
        </bottom>
      </border>
    </dxf>
    <dxf>
      <font>
        <color indexed="9"/>
      </font>
      <border>
        <left/>
        <right/>
        <top/>
        <bottom/>
      </border>
    </dxf>
    <dxf>
      <font>
        <color indexed="10"/>
      </font>
      <fill>
        <patternFill>
          <fgColor indexed="47"/>
          <bgColor indexed="13"/>
        </patternFill>
      </fill>
      <border>
        <left style="thin"/>
        <right style="thin"/>
        <top style="thin"/>
        <bottom>
          <color indexed="63"/>
        </bottom>
      </border>
    </dxf>
    <dxf>
      <font>
        <color indexed="9"/>
      </font>
      <border>
        <left/>
        <right/>
        <top/>
        <bottom/>
      </border>
    </dxf>
    <dxf>
      <font>
        <color indexed="10"/>
      </font>
      <fill>
        <patternFill>
          <fgColor indexed="47"/>
          <bgColor indexed="13"/>
        </patternFill>
      </fill>
      <border>
        <left style="thin"/>
        <right>
          <color indexed="63"/>
        </right>
        <top style="thin"/>
        <bottom>
          <color indexed="63"/>
        </bottom>
      </border>
    </dxf>
    <dxf>
      <font>
        <color indexed="9"/>
      </font>
      <border>
        <left/>
        <right/>
        <top/>
        <bottom/>
      </border>
    </dxf>
    <dxf>
      <font>
        <color indexed="10"/>
      </font>
      <fill>
        <patternFill patternType="solid">
          <fgColor indexed="47"/>
          <bgColor indexed="13"/>
        </patternFill>
      </fill>
      <border>
        <left style="thin"/>
        <right style="thin"/>
        <top style="thin"/>
        <bottom>
          <color indexed="63"/>
        </bottom>
      </border>
    </dxf>
    <dxf>
      <font>
        <color indexed="9"/>
      </font>
      <border>
        <left/>
        <right/>
        <top/>
        <bottom/>
      </border>
    </dxf>
    <dxf>
      <font>
        <color indexed="10"/>
      </font>
      <fill>
        <patternFill>
          <fgColor indexed="47"/>
          <bgColor indexed="26"/>
        </patternFill>
      </fill>
      <border>
        <left style="thin"/>
        <right style="thin"/>
        <top style="thin"/>
        <bottom style="thin"/>
      </border>
    </dxf>
    <dxf>
      <font>
        <color indexed="9"/>
      </font>
      <border>
        <left/>
        <right/>
        <top/>
        <bottom/>
      </border>
    </dxf>
    <dxf>
      <font>
        <color indexed="9"/>
      </font>
      <border>
        <left/>
        <right/>
        <top/>
        <bottom/>
      </border>
    </dxf>
    <dxf>
      <font>
        <color indexed="9"/>
      </font>
      <border>
        <left/>
        <right/>
        <top/>
        <bottom/>
      </border>
    </dxf>
    <dxf>
      <font>
        <color indexed="9"/>
      </font>
      <border>
        <left/>
        <right/>
        <top/>
        <bottom/>
      </border>
    </dxf>
    <dxf>
      <font>
        <color indexed="9"/>
      </font>
      <border>
        <left/>
        <right/>
        <top/>
        <bottom/>
      </border>
    </dxf>
    <dxf>
      <font>
        <color indexed="9"/>
      </font>
      <border>
        <left/>
        <right/>
        <top/>
        <bottom/>
      </border>
    </dxf>
    <dxf>
      <font>
        <color indexed="9"/>
      </font>
      <border>
        <left/>
        <right/>
        <top/>
        <bottom/>
      </border>
    </dxf>
    <dxf>
      <font>
        <color indexed="9"/>
      </font>
      <border>
        <left/>
        <right/>
        <top/>
        <bottom/>
      </border>
    </dxf>
    <dxf>
      <font>
        <color indexed="9"/>
      </font>
      <border>
        <left/>
        <right/>
        <top/>
        <bottom/>
      </border>
    </dxf>
    <dxf>
      <font>
        <color indexed="9"/>
      </font>
      <border>
        <left/>
        <right/>
        <top/>
        <bottom/>
      </border>
    </dxf>
    <dxf>
      <font>
        <color indexed="9"/>
      </font>
      <border>
        <left/>
        <right/>
        <top/>
        <bottom/>
      </border>
    </dxf>
    <dxf>
      <font>
        <color indexed="9"/>
      </font>
      <border>
        <left/>
        <right/>
        <top/>
        <bottom/>
      </border>
    </dxf>
    <dxf>
      <font>
        <color indexed="9"/>
      </font>
      <border>
        <left/>
        <right/>
        <top/>
        <bottom/>
      </border>
    </dxf>
    <dxf>
      <font>
        <color indexed="9"/>
      </font>
      <border>
        <left/>
        <right/>
        <top/>
        <bottom/>
      </border>
    </dxf>
    <dxf>
      <font>
        <color indexed="9"/>
      </font>
      <border>
        <left/>
        <right/>
        <top/>
        <bottom/>
      </border>
    </dxf>
    <dxf>
      <font>
        <color indexed="9"/>
      </font>
      <border>
        <left/>
        <right/>
        <top/>
        <bottom/>
      </border>
    </dxf>
    <dxf>
      <font>
        <color indexed="9"/>
      </font>
      <border>
        <left/>
        <right/>
        <top/>
        <bottom/>
      </border>
    </dxf>
    <dxf>
      <font>
        <color indexed="9"/>
      </font>
      <border>
        <left/>
        <right/>
        <top/>
        <bottom/>
      </border>
    </dxf>
    <dxf>
      <font>
        <color indexed="9"/>
      </font>
      <border>
        <left/>
        <right/>
        <top/>
        <bottom/>
      </border>
    </dxf>
    <dxf>
      <font>
        <color indexed="9"/>
      </font>
      <border>
        <left/>
        <right/>
        <top/>
        <bottom/>
      </border>
    </dxf>
    <dxf>
      <font>
        <color indexed="9"/>
      </font>
      <border>
        <left/>
        <right/>
        <top/>
        <bottom/>
      </border>
    </dxf>
    <dxf>
      <font>
        <color indexed="9"/>
      </font>
      <border>
        <left/>
        <right/>
        <top/>
        <bottom/>
      </border>
    </dxf>
    <dxf>
      <font>
        <color indexed="9"/>
      </font>
      <border>
        <left/>
        <right/>
        <top/>
        <bottom/>
      </border>
    </dxf>
    <dxf>
      <font>
        <color indexed="9"/>
      </font>
      <border>
        <left/>
        <right/>
        <top/>
        <bottom/>
      </border>
    </dxf>
    <dxf>
      <font>
        <color indexed="9"/>
      </font>
      <border>
        <left/>
        <right/>
        <top/>
        <bottom/>
      </border>
    </dxf>
    <dxf>
      <font>
        <color indexed="9"/>
      </font>
      <border>
        <left/>
        <right/>
        <top/>
        <bottom/>
      </border>
    </dxf>
    <dxf>
      <font>
        <color indexed="9"/>
      </font>
      <border>
        <left/>
        <right/>
        <top/>
        <bottom/>
      </border>
    </dxf>
    <dxf>
      <font>
        <color indexed="9"/>
      </font>
      <border>
        <left/>
        <right/>
        <top/>
        <bottom/>
      </border>
    </dxf>
    <dxf/>
    <dxf/>
    <dxf>
      <font>
        <color indexed="9"/>
      </font>
      <border>
        <left/>
        <right/>
        <top/>
        <bottom/>
      </border>
    </dxf>
    <dxf>
      <font>
        <color indexed="9"/>
      </font>
      <border>
        <left/>
        <right/>
        <top/>
        <bottom/>
      </border>
    </dxf>
    <dxf>
      <font>
        <color indexed="9"/>
      </font>
      <border>
        <left/>
        <right/>
        <top/>
        <bottom/>
      </border>
    </dxf>
    <dxf>
      <font>
        <color indexed="9"/>
      </font>
      <border>
        <left/>
        <right/>
        <top/>
        <bottom/>
      </border>
    </dxf>
    <dxf>
      <font>
        <color indexed="9"/>
      </font>
      <border>
        <left/>
        <right/>
        <top/>
        <bottom/>
      </border>
    </dxf>
    <dxf>
      <font>
        <color indexed="9"/>
      </font>
      <border>
        <left/>
        <right/>
        <top/>
        <bottom/>
      </border>
    </dxf>
    <dxf>
      <font>
        <color indexed="9"/>
      </font>
      <border>
        <left/>
        <right/>
        <top/>
        <bottom/>
      </border>
    </dxf>
    <dxf>
      <font>
        <color indexed="9"/>
      </font>
      <border>
        <left/>
        <right/>
        <top/>
        <bottom/>
      </border>
    </dxf>
    <dxf>
      <font>
        <color indexed="9"/>
      </font>
      <border>
        <left/>
        <right/>
        <top/>
        <bottom/>
      </border>
    </dxf>
    <dxf>
      <font>
        <color indexed="9"/>
      </font>
      <border>
        <left/>
        <right/>
        <top/>
        <bottom/>
      </border>
    </dxf>
    <dxf>
      <font>
        <color indexed="9"/>
      </font>
      <border>
        <left/>
        <right/>
        <top/>
        <bottom/>
      </border>
    </dxf>
    <dxf>
      <font>
        <color indexed="9"/>
      </font>
      <border>
        <left/>
        <right/>
        <top/>
        <bottom/>
      </border>
    </dxf>
    <dxf>
      <font>
        <color indexed="9"/>
      </font>
      <border>
        <left/>
        <right/>
        <top/>
        <bottom/>
      </border>
    </dxf>
    <dxf>
      <font>
        <color indexed="9"/>
      </font>
      <border>
        <left/>
        <right/>
        <top/>
        <bottom/>
      </border>
    </dxf>
    <dxf/>
    <dxf/>
    <dxf>
      <font>
        <color indexed="9"/>
      </font>
      <border>
        <left/>
        <right/>
        <top/>
        <bottom/>
      </border>
    </dxf>
    <dxf>
      <font>
        <color indexed="9"/>
      </font>
      <border>
        <left/>
        <right/>
        <top/>
        <bottom/>
      </border>
    </dxf>
    <dxf>
      <font>
        <color indexed="9"/>
      </font>
      <border>
        <left/>
        <right/>
        <top/>
        <bottom/>
      </border>
    </dxf>
    <dxf>
      <font>
        <color indexed="9"/>
      </font>
      <border>
        <left/>
        <right/>
        <top/>
        <bottom/>
      </border>
    </dxf>
    <dxf>
      <font>
        <color indexed="9"/>
      </font>
      <border>
        <left/>
        <right/>
        <top/>
        <bottom/>
      </border>
    </dxf>
    <dxf>
      <font>
        <color indexed="9"/>
      </font>
      <border>
        <left/>
        <right/>
        <top/>
        <bottom/>
      </border>
    </dxf>
    <dxf>
      <font>
        <color indexed="9"/>
      </font>
      <border>
        <left/>
        <right/>
        <top/>
        <bottom/>
      </border>
    </dxf>
    <dxf>
      <font>
        <color indexed="9"/>
      </font>
      <border>
        <left/>
        <right/>
        <top/>
        <bottom/>
      </border>
    </dxf>
    <dxf>
      <font>
        <color indexed="9"/>
      </font>
      <border>
        <left/>
        <right/>
        <top/>
        <bottom/>
      </border>
    </dxf>
    <dxf>
      <font>
        <color indexed="9"/>
      </font>
      <border>
        <left/>
        <right/>
        <top/>
        <bottom/>
      </border>
    </dxf>
    <dxf>
      <font>
        <color indexed="9"/>
      </font>
      <border>
        <left/>
        <right/>
        <top/>
        <bottom/>
      </border>
    </dxf>
    <dxf>
      <font>
        <color indexed="9"/>
      </font>
      <border>
        <left/>
        <right/>
        <top/>
        <bottom/>
      </border>
    </dxf>
    <dxf>
      <font>
        <color indexed="9"/>
      </font>
      <border>
        <left/>
        <right/>
        <top/>
        <bottom/>
      </border>
    </dxf>
    <dxf>
      <font>
        <color indexed="9"/>
      </font>
      <border>
        <left/>
        <right/>
        <top/>
        <bottom/>
      </border>
    </dxf>
    <dxf>
      <font>
        <strike val="0"/>
        <color indexed="9"/>
      </font>
      <fill>
        <patternFill patternType="solid">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patternType="solid">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b/>
        <i val="0"/>
        <u val="single"/>
        <color indexed="10"/>
      </font>
    </dxf>
    <dxf>
      <font>
        <b/>
        <i val="0"/>
        <u val="none"/>
        <color indexed="10"/>
      </font>
    </dxf>
    <dxf>
      <font>
        <b/>
        <i val="0"/>
        <u val="none"/>
        <color indexed="10"/>
      </font>
    </dxf>
    <dxf>
      <font>
        <b/>
        <i val="0"/>
        <u val="none"/>
        <color indexed="10"/>
      </font>
    </dxf>
    <dxf>
      <font>
        <b/>
        <i val="0"/>
        <u val="single"/>
        <color indexed="10"/>
      </font>
    </dxf>
    <dxf>
      <font>
        <b/>
        <i val="0"/>
        <u val="none"/>
        <color indexed="10"/>
      </font>
    </dxf>
    <dxf>
      <font>
        <b/>
        <i val="0"/>
        <u val="none"/>
        <color indexed="10"/>
      </font>
    </dxf>
    <dxf>
      <font>
        <b/>
        <i val="0"/>
        <u val="none"/>
        <color indexed="10"/>
      </font>
    </dxf>
    <dxf>
      <font>
        <b/>
        <i val="0"/>
        <u val="none"/>
        <color indexed="10"/>
      </font>
    </dxf>
    <dxf>
      <font>
        <b/>
        <i val="0"/>
        <u val="none"/>
        <color indexed="10"/>
      </font>
    </dxf>
    <dxf>
      <font>
        <b/>
        <i val="0"/>
        <u val="none"/>
        <color indexed="10"/>
      </font>
    </dxf>
    <dxf>
      <font>
        <b/>
        <i val="0"/>
        <u val="single"/>
        <color indexed="10"/>
      </font>
    </dxf>
    <dxf>
      <font>
        <b/>
        <i val="0"/>
        <u val="none"/>
        <color indexed="10"/>
      </font>
    </dxf>
    <dxf>
      <font>
        <b/>
        <i val="0"/>
        <u val="single"/>
        <color indexed="10"/>
      </font>
    </dxf>
    <dxf>
      <font>
        <b/>
        <i val="0"/>
        <u val="none"/>
        <color indexed="10"/>
      </font>
    </dxf>
    <dxf>
      <font>
        <b/>
        <i val="0"/>
        <u val="single"/>
        <color indexed="10"/>
      </font>
    </dxf>
    <dxf>
      <font>
        <b/>
        <i val="0"/>
        <u val="none"/>
        <color indexed="10"/>
      </font>
    </dxf>
    <dxf>
      <font>
        <b/>
        <i val="0"/>
        <u val="none"/>
        <color indexed="10"/>
      </font>
    </dxf>
    <dxf>
      <font>
        <b/>
        <i val="0"/>
        <u val="none"/>
        <color indexed="10"/>
      </font>
    </dxf>
    <dxf>
      <font>
        <b/>
        <i val="0"/>
        <u val="none"/>
        <color indexed="10"/>
      </font>
    </dxf>
    <dxf>
      <font>
        <b/>
        <i val="0"/>
        <u val="none"/>
        <color indexed="10"/>
      </font>
    </dxf>
    <dxf>
      <font>
        <b/>
        <i val="0"/>
        <u val="none"/>
        <color indexed="10"/>
      </font>
    </dxf>
    <dxf>
      <font>
        <b/>
        <i val="0"/>
        <u val="none"/>
        <color indexed="10"/>
      </font>
    </dxf>
    <dxf>
      <font>
        <b/>
        <i val="0"/>
        <u val="none"/>
        <color indexed="10"/>
      </font>
    </dxf>
    <dxf>
      <font>
        <b/>
        <i val="0"/>
        <u val="none"/>
        <color indexed="10"/>
      </font>
    </dxf>
    <dxf>
      <font>
        <b/>
        <i val="0"/>
        <u val="single"/>
        <color indexed="10"/>
      </font>
    </dxf>
    <dxf>
      <font>
        <b/>
        <i val="0"/>
        <u val="single"/>
        <color indexed="10"/>
      </font>
    </dxf>
    <dxf>
      <font>
        <b/>
        <i val="0"/>
        <u val="single"/>
        <color indexed="10"/>
      </font>
    </dxf>
    <dxf>
      <font>
        <b/>
        <i val="0"/>
        <u val="single"/>
        <color indexed="10"/>
      </font>
    </dxf>
    <dxf>
      <font>
        <b/>
        <i val="0"/>
        <u val="single"/>
        <color indexed="10"/>
      </font>
    </dxf>
    <dxf>
      <font>
        <b/>
        <i val="0"/>
        <u val="single"/>
        <color indexed="10"/>
      </font>
    </dxf>
    <dxf>
      <font>
        <b/>
        <i val="0"/>
        <u val="single"/>
        <color indexed="10"/>
      </font>
    </dxf>
    <dxf>
      <font>
        <b/>
        <i val="0"/>
        <u val="single"/>
        <color indexed="10"/>
      </font>
    </dxf>
    <dxf>
      <font>
        <b/>
        <i val="0"/>
        <u val="single"/>
        <color indexed="10"/>
      </font>
    </dxf>
    <dxf>
      <font>
        <b/>
        <i val="0"/>
        <u val="single"/>
        <color indexed="10"/>
      </font>
    </dxf>
    <dxf>
      <font>
        <b/>
        <i val="0"/>
        <u val="single"/>
        <color indexed="10"/>
      </font>
      <fill>
        <patternFill>
          <bgColor indexed="9"/>
        </patternFill>
      </fill>
    </dxf>
    <dxf>
      <font>
        <b/>
        <i val="0"/>
        <u val="single"/>
        <color indexed="10"/>
      </font>
    </dxf>
    <dxf>
      <font>
        <color indexed="9"/>
      </font>
      <border>
        <left/>
        <right/>
        <top/>
        <bottom/>
      </border>
    </dxf>
    <dxf>
      <font>
        <color indexed="9"/>
      </font>
      <border>
        <left/>
        <right/>
        <top/>
        <bottom/>
      </border>
    </dxf>
    <dxf>
      <font>
        <color rgb="FFFF0000"/>
      </font>
      <fill>
        <patternFill>
          <fgColor rgb="FFFFCC99"/>
          <bgColor rgb="FFFFFFCC"/>
        </patternFill>
      </fill>
      <border>
        <left style="thin">
          <color rgb="FF000000"/>
        </left>
        <right style="thin">
          <color rgb="FF000000"/>
        </right>
        <top style="thin"/>
        <bottom style="thin">
          <color rgb="FF000000"/>
        </bottom>
      </border>
    </dxf>
    <dxf>
      <font>
        <color rgb="FFFF0000"/>
      </font>
      <fill>
        <patternFill patternType="solid">
          <fgColor rgb="FFFFCC99"/>
          <bgColor rgb="FFFFFF00"/>
        </patternFill>
      </fill>
      <border>
        <left style="thin">
          <color rgb="FF000000"/>
        </left>
        <right style="thin">
          <color rgb="FF000000"/>
        </right>
        <top style="thin">
          <color rgb="FF000000"/>
        </top>
        <bottom>
          <color rgb="FF000000"/>
        </bottom>
      </border>
    </dxf>
    <dxf>
      <font>
        <color rgb="FFFF0000"/>
      </font>
      <fill>
        <patternFill>
          <fgColor rgb="FFFFCC99"/>
          <bgColor rgb="FFFFFF00"/>
        </patternFill>
      </fill>
      <border>
        <left style="thin">
          <color rgb="FF000000"/>
        </left>
        <right>
          <color rgb="FF000000"/>
        </right>
        <top style="thin">
          <color rgb="FF000000"/>
        </top>
        <bottom>
          <color rgb="FF000000"/>
        </bottom>
      </border>
    </dxf>
    <dxf>
      <font>
        <color rgb="FFFF0000"/>
      </font>
      <fill>
        <patternFill>
          <fgColor rgb="FFFFCC99"/>
          <bgColor rgb="FFFFFF00"/>
        </patternFill>
      </fill>
      <border>
        <left style="thin">
          <color rgb="FF000000"/>
        </left>
        <right style="thin">
          <color rgb="FF000000"/>
        </right>
        <top style="thin">
          <color rgb="FF000000"/>
        </top>
        <bottom>
          <color rgb="FF000000"/>
        </bottom>
      </border>
    </dxf>
    <dxf>
      <font>
        <color rgb="FFFF0000"/>
      </font>
      <fill>
        <patternFill>
          <fgColor rgb="FFFFCC99"/>
          <bgColor rgb="FFFFFF00"/>
        </patternFill>
      </fill>
      <border>
        <left>
          <color rgb="FF000000"/>
        </left>
        <right>
          <color rgb="FF000000"/>
        </right>
        <top style="thin">
          <color rgb="FF000000"/>
        </top>
        <bottom>
          <color rgb="FF000000"/>
        </bottom>
      </border>
    </dxf>
    <dxf>
      <font>
        <color rgb="FFFF0000"/>
      </font>
      <fill>
        <patternFill>
          <fgColor rgb="FFFFCC99"/>
          <bgColor rgb="FFFFFF00"/>
        </patternFill>
      </fill>
      <border>
        <left>
          <color rgb="FF000000"/>
        </left>
        <right style="thin">
          <color rgb="FF000000"/>
        </right>
        <top style="thin">
          <color rgb="FF000000"/>
        </top>
        <bottom>
          <color rgb="FF000000"/>
        </bottom>
      </border>
    </dxf>
    <dxf>
      <font>
        <color rgb="FFFF0000"/>
      </font>
      <fill>
        <patternFill>
          <fgColor rgb="FFFFCC99"/>
          <bgColor rgb="FFFFFF00"/>
        </patternFill>
      </fill>
      <border>
        <left style="thin">
          <color rgb="FF000000"/>
        </left>
        <right>
          <color rgb="FF000000"/>
        </right>
        <top>
          <color rgb="FF000000"/>
        </top>
        <bottom>
          <color rgb="FF000000"/>
        </bottom>
      </border>
    </dxf>
    <dxf>
      <font>
        <color rgb="FFFF0000"/>
      </font>
      <fill>
        <patternFill>
          <fgColor rgb="FFFFCC99"/>
          <bgColor rgb="FFFFFF00"/>
        </patternFill>
      </fill>
      <border>
        <left>
          <color rgb="FF000000"/>
        </left>
        <right style="thin">
          <color rgb="FF000000"/>
        </right>
        <top>
          <color rgb="FF000000"/>
        </top>
        <bottom>
          <color rgb="FF000000"/>
        </bottom>
      </border>
    </dxf>
    <dxf>
      <font>
        <color rgb="FFFF0000"/>
      </font>
      <fill>
        <patternFill>
          <fgColor rgb="FFFFCC99"/>
          <bgColor rgb="FFFFFF00"/>
        </patternFill>
      </fill>
      <border>
        <left style="thin">
          <color rgb="FF000000"/>
        </left>
        <right>
          <color rgb="FF000000"/>
        </right>
        <top/>
        <bottom style="thin">
          <color rgb="FF000000"/>
        </bottom>
      </border>
    </dxf>
    <dxf>
      <font>
        <color rgb="FFFF0000"/>
      </font>
      <fill>
        <patternFill>
          <fgColor rgb="FFFFCC99"/>
          <bgColor rgb="FFFFFF00"/>
        </patternFill>
      </fill>
      <border>
        <left>
          <color rgb="FF000000"/>
        </left>
        <right>
          <color rgb="FF000000"/>
        </right>
        <top/>
        <bottom style="thin">
          <color rgb="FF000000"/>
        </bottom>
      </border>
    </dxf>
    <dxf>
      <font>
        <color rgb="FFFF0000"/>
      </font>
      <fill>
        <patternFill>
          <fgColor rgb="FFFFCC99"/>
          <bgColor rgb="FFFFFF00"/>
        </patternFill>
      </fill>
      <border>
        <left>
          <color rgb="FF000000"/>
        </left>
        <right style="thin">
          <color rgb="FF000000"/>
        </right>
        <top/>
        <bottom style="thin">
          <color rgb="FF000000"/>
        </bottom>
      </border>
    </dxf>
    <dxf>
      <font>
        <color rgb="FFFFFFFF"/>
      </font>
      <fill>
        <patternFill>
          <bgColor rgb="FFFFFFFF"/>
        </patternFill>
      </fill>
      <border>
        <left>
          <color rgb="FF000000"/>
        </left>
        <right>
          <color rgb="FF000000"/>
        </right>
        <top/>
        <bottom style="thin">
          <color rgb="FF000000"/>
        </bottom>
      </border>
    </dxf>
    <dxf>
      <fill>
        <patternFill>
          <bgColor rgb="FFFF0000"/>
        </patternFill>
      </fill>
      <border>
        <left style="thin">
          <color rgb="FF000000"/>
        </left>
        <right style="thin">
          <color rgb="FF000000"/>
        </right>
        <top style="thin"/>
        <bottom style="thin">
          <color rgb="FF000000"/>
        </bottom>
      </border>
    </dxf>
    <dxf>
      <fill>
        <patternFill>
          <bgColor rgb="FFCCFFFF"/>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457200</xdr:colOff>
      <xdr:row>3</xdr:row>
      <xdr:rowOff>28575</xdr:rowOff>
    </xdr:from>
    <xdr:to>
      <xdr:col>10</xdr:col>
      <xdr:colOff>314325</xdr:colOff>
      <xdr:row>7</xdr:row>
      <xdr:rowOff>38100</xdr:rowOff>
    </xdr:to>
    <xdr:pic>
      <xdr:nvPicPr>
        <xdr:cNvPr id="1" name="Picture 144" descr="MFSC - MFSA Logo1"/>
        <xdr:cNvPicPr preferRelativeResize="1">
          <a:picLocks noChangeAspect="1"/>
        </xdr:cNvPicPr>
      </xdr:nvPicPr>
      <xdr:blipFill>
        <a:blip r:embed="rId1"/>
        <a:stretch>
          <a:fillRect/>
        </a:stretch>
      </xdr:blipFill>
      <xdr:spPr>
        <a:xfrm>
          <a:off x="1371600" y="590550"/>
          <a:ext cx="3800475" cy="657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pr-srv\isu\Data\CAD\Gibralter\Ca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
      <sheetName val="Form 7.1"/>
      <sheetName val="Form 7.2"/>
      <sheetName val="Form 7.3"/>
      <sheetName val="Form 7.4"/>
      <sheetName val="Form 7.5"/>
      <sheetName val="Form 7.6"/>
      <sheetName val="Form 7.7"/>
      <sheetName val="Form 7.8"/>
      <sheetName val="Form 7.9"/>
      <sheetName val="Form 7.10"/>
      <sheetName val="Form 7.11"/>
      <sheetName val="Admin"/>
    </sheetNames>
    <sheetDataSet>
      <sheetData sheetId="1">
        <row r="3">
          <cell r="C3" t="str">
            <v>GBP</v>
          </cell>
        </row>
      </sheetData>
      <sheetData sheetId="3">
        <row r="20">
          <cell r="C2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Q46"/>
  <sheetViews>
    <sheetView tabSelected="1" zoomScaleSheetLayoutView="100" zoomScalePageLayoutView="0" workbookViewId="0" topLeftCell="A1">
      <selection activeCell="G31" sqref="G31"/>
    </sheetView>
  </sheetViews>
  <sheetFormatPr defaultColWidth="0" defaultRowHeight="12.75" customHeight="1" zeroHeight="1"/>
  <cols>
    <col min="1" max="1" width="1.421875" style="793" customWidth="1"/>
    <col min="2" max="2" width="3.140625" style="793" customWidth="1"/>
    <col min="3" max="5" width="9.140625" style="793" customWidth="1"/>
    <col min="6" max="6" width="5.00390625" style="793" customWidth="1"/>
    <col min="7" max="7" width="7.421875" style="793" customWidth="1"/>
    <col min="8" max="8" width="9.140625" style="793" customWidth="1"/>
    <col min="9" max="9" width="10.8515625" style="793" customWidth="1"/>
    <col min="10" max="10" width="8.421875" style="793" customWidth="1"/>
    <col min="11" max="11" width="9.421875" style="793" customWidth="1"/>
    <col min="12" max="12" width="9.140625" style="793" customWidth="1"/>
    <col min="13" max="13" width="4.421875" style="793" customWidth="1"/>
    <col min="14" max="14" width="1.421875" style="793" customWidth="1"/>
    <col min="15" max="16384" width="9.140625" style="793" hidden="1" customWidth="1"/>
  </cols>
  <sheetData>
    <row r="1" ht="18.75">
      <c r="M1" s="794"/>
    </row>
    <row r="2" ht="12.75" customHeight="1"/>
    <row r="3" ht="12.75" customHeight="1"/>
    <row r="4" ht="12.75" customHeight="1"/>
    <row r="5" ht="12.75" customHeight="1"/>
    <row r="6" ht="12.75" customHeight="1"/>
    <row r="7" ht="12.75" customHeight="1"/>
    <row r="8" ht="12.75" customHeight="1"/>
    <row r="9" ht="12.75" customHeight="1"/>
    <row r="10" spans="2:13" ht="26.25">
      <c r="B10" s="809" t="s">
        <v>550</v>
      </c>
      <c r="C10" s="809"/>
      <c r="D10" s="809"/>
      <c r="E10" s="809"/>
      <c r="F10" s="809"/>
      <c r="G10" s="809"/>
      <c r="H10" s="809"/>
      <c r="I10" s="809"/>
      <c r="J10" s="809"/>
      <c r="K10" s="809"/>
      <c r="L10" s="809"/>
      <c r="M10" s="809"/>
    </row>
    <row r="11" spans="2:13" ht="26.25">
      <c r="B11" s="809" t="s">
        <v>551</v>
      </c>
      <c r="C11" s="809"/>
      <c r="D11" s="809"/>
      <c r="E11" s="809"/>
      <c r="F11" s="809"/>
      <c r="G11" s="809"/>
      <c r="H11" s="809"/>
      <c r="I11" s="809"/>
      <c r="J11" s="809"/>
      <c r="K11" s="809"/>
      <c r="L11" s="809"/>
      <c r="M11" s="809"/>
    </row>
    <row r="12" spans="2:13" ht="26.25">
      <c r="B12" s="795"/>
      <c r="C12" s="795"/>
      <c r="D12" s="795"/>
      <c r="E12" s="795"/>
      <c r="F12" s="795"/>
      <c r="G12" s="795"/>
      <c r="H12" s="795"/>
      <c r="I12" s="795"/>
      <c r="J12" s="795"/>
      <c r="K12" s="795"/>
      <c r="L12" s="795"/>
      <c r="M12" s="795"/>
    </row>
    <row r="13" spans="2:14" ht="25.5">
      <c r="B13" s="814" t="s">
        <v>556</v>
      </c>
      <c r="C13" s="814"/>
      <c r="D13" s="814"/>
      <c r="E13" s="814"/>
      <c r="F13" s="814"/>
      <c r="G13" s="814"/>
      <c r="H13" s="814"/>
      <c r="I13" s="814"/>
      <c r="J13" s="814"/>
      <c r="K13" s="814"/>
      <c r="L13" s="814"/>
      <c r="M13" s="814"/>
      <c r="N13" s="796"/>
    </row>
    <row r="14" ht="12.75" customHeight="1"/>
    <row r="15" ht="12.75" customHeight="1"/>
    <row r="16" ht="12.75" customHeight="1"/>
    <row r="17" spans="2:13" ht="52.5" customHeight="1">
      <c r="B17" s="815"/>
      <c r="C17" s="815"/>
      <c r="D17" s="815"/>
      <c r="E17" s="815"/>
      <c r="F17" s="815"/>
      <c r="G17" s="815"/>
      <c r="H17" s="815"/>
      <c r="I17" s="815"/>
      <c r="J17" s="815"/>
      <c r="K17" s="815"/>
      <c r="L17" s="815"/>
      <c r="M17" s="815"/>
    </row>
    <row r="18" ht="6" customHeight="1"/>
    <row r="19" spans="2:13" ht="26.25">
      <c r="B19" s="809" t="s">
        <v>557</v>
      </c>
      <c r="C19" s="809"/>
      <c r="D19" s="809"/>
      <c r="E19" s="809"/>
      <c r="F19" s="809"/>
      <c r="G19" s="809"/>
      <c r="H19" s="809"/>
      <c r="I19" s="809"/>
      <c r="J19" s="809"/>
      <c r="K19" s="809"/>
      <c r="L19" s="809"/>
      <c r="M19" s="809"/>
    </row>
    <row r="20" spans="2:13" ht="9.75" customHeight="1">
      <c r="B20" s="800"/>
      <c r="C20" s="800"/>
      <c r="D20" s="800"/>
      <c r="E20" s="800"/>
      <c r="F20" s="800"/>
      <c r="G20" s="800"/>
      <c r="H20" s="800"/>
      <c r="I20" s="800"/>
      <c r="J20" s="800"/>
      <c r="K20" s="800"/>
      <c r="L20" s="800"/>
      <c r="M20" s="800"/>
    </row>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 r="P31" s="793" t="s">
        <v>552</v>
      </c>
    </row>
    <row r="32" ht="12.75">
      <c r="P32" s="793" t="s">
        <v>553</v>
      </c>
    </row>
    <row r="33" ht="12.75" customHeight="1"/>
    <row r="34" ht="12.75" customHeight="1"/>
    <row r="35" ht="12.75" customHeight="1"/>
    <row r="36" spans="2:13" ht="18.75" thickBot="1">
      <c r="B36" s="810" t="s">
        <v>554</v>
      </c>
      <c r="C36" s="810"/>
      <c r="D36" s="810"/>
      <c r="E36" s="810"/>
      <c r="F36" s="810"/>
      <c r="G36" s="810"/>
      <c r="H36" s="810"/>
      <c r="I36" s="810"/>
      <c r="J36" s="810"/>
      <c r="K36" s="810"/>
      <c r="L36" s="810"/>
      <c r="M36" s="810"/>
    </row>
    <row r="37" spans="2:17" ht="18.75" thickBot="1">
      <c r="B37" s="811"/>
      <c r="C37" s="812"/>
      <c r="D37" s="812"/>
      <c r="E37" s="812"/>
      <c r="F37" s="812"/>
      <c r="G37" s="812"/>
      <c r="H37" s="812"/>
      <c r="I37" s="812"/>
      <c r="J37" s="812"/>
      <c r="K37" s="812"/>
      <c r="L37" s="812"/>
      <c r="M37" s="813"/>
      <c r="P37" s="797" t="s">
        <v>555</v>
      </c>
      <c r="Q37" s="798" t="str">
        <f>IF(B37="","OK",IF(#REF!="","ERROR",IF(#REF!="","ERROR","OK")))</f>
        <v>OK</v>
      </c>
    </row>
    <row r="38" ht="12.75" customHeight="1"/>
    <row r="39" ht="12.75" customHeight="1"/>
    <row r="40" ht="12.75" customHeight="1"/>
    <row r="41" ht="12.75" customHeight="1"/>
    <row r="42" ht="12.75" customHeight="1"/>
    <row r="43" ht="12.75" customHeight="1"/>
    <row r="44" ht="12.75" customHeight="1"/>
    <row r="45" spans="2:11" ht="12.75">
      <c r="B45" s="799" t="s">
        <v>937</v>
      </c>
      <c r="K45" s="799" t="s">
        <v>938</v>
      </c>
    </row>
    <row r="46" ht="12.75">
      <c r="B46" s="799"/>
    </row>
    <row r="47" ht="12.75" customHeight="1" hidden="1"/>
    <row r="48" ht="12.75" customHeight="1" hidden="1"/>
    <row r="49" ht="12.75" customHeight="1" hidden="1"/>
    <row r="50" ht="12.75" customHeight="1" hidden="1"/>
    <row r="51" ht="12.75" customHeight="1" hidden="1"/>
    <row r="52" ht="12.75" customHeight="1" hidden="1"/>
    <row r="53" ht="12.75" customHeight="1" hidden="1"/>
    <row r="54" ht="12.75" customHeight="1" hidden="1"/>
    <row r="55" ht="12.75" customHeight="1" hidden="1"/>
    <row r="56" ht="12.75" customHeight="1" hidden="1"/>
    <row r="57" ht="12.75" customHeight="1" hidden="1" thickBot="1"/>
    <row r="58" ht="12.75" customHeight="1" hidden="1"/>
    <row r="59" ht="12.75" customHeight="1" hidden="1"/>
    <row r="60" ht="12.75" customHeight="1" hidden="1"/>
    <row r="61" ht="12.75" customHeight="1" hidden="1"/>
    <row r="62" ht="12.75" customHeight="1" hidden="1"/>
    <row r="63" ht="12.75" customHeight="1" hidden="1"/>
    <row r="64" ht="12.75" customHeight="1" hidden="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row r="75" ht="12.75" customHeight="1" hidden="1"/>
    <row r="76" ht="12.75" customHeight="1" hidden="1"/>
    <row r="77" ht="12.75" customHeight="1" hidden="1"/>
    <row r="78" ht="12.75" customHeight="1" hidden="1"/>
    <row r="79" ht="12.75" customHeight="1" hidden="1"/>
    <row r="80" ht="12.75" customHeight="1" hidden="1"/>
    <row r="81" ht="12.75" customHeight="1" hidden="1"/>
    <row r="82" ht="12.75" customHeight="1" hidden="1"/>
    <row r="83" ht="12.75" customHeight="1" hidden="1"/>
    <row r="84" ht="12.75" customHeight="1" hidden="1"/>
    <row r="85" ht="12.75" customHeight="1" hidden="1"/>
    <row r="86" ht="12.75" customHeight="1" hidden="1"/>
    <row r="87" ht="12.75" customHeight="1" hidden="1"/>
    <row r="88" ht="12.75" customHeight="1" hidden="1"/>
    <row r="89" ht="12.75" customHeight="1" hidden="1"/>
    <row r="90" ht="12.75" customHeight="1" hidden="1"/>
    <row r="91" ht="12.75" customHeight="1" hidden="1"/>
    <row r="92" ht="12.75" customHeight="1" hidden="1"/>
    <row r="93" ht="12.75" customHeight="1" hidden="1"/>
    <row r="94" ht="12.75" customHeight="1" hidden="1"/>
    <row r="95" ht="12.75" customHeight="1" hidden="1"/>
    <row r="96" ht="12.75" customHeight="1" hidden="1"/>
    <row r="97" ht="12.75" customHeight="1" hidden="1"/>
    <row r="98" ht="12.75" customHeight="1" hidden="1"/>
    <row r="99" ht="12.75" customHeight="1" hidden="1"/>
    <row r="100" ht="12.75" customHeight="1" hidden="1"/>
    <row r="101" ht="12.75" customHeight="1" hidden="1"/>
    <row r="102" ht="12.75" customHeight="1" hidden="1"/>
    <row r="103" ht="12.75" customHeight="1" hidden="1"/>
    <row r="104" ht="12.75" customHeight="1" hidden="1"/>
    <row r="105" ht="12.75" customHeight="1" hidden="1"/>
    <row r="106" ht="12.75" customHeight="1" hidden="1"/>
    <row r="107" ht="12.75" customHeight="1" hidden="1"/>
    <row r="108" ht="12.75" customHeight="1" hidden="1"/>
    <row r="109" ht="12.75" customHeight="1" hidden="1"/>
    <row r="110" ht="12.75" customHeight="1" hidden="1"/>
    <row r="111" ht="12.75" customHeight="1" hidden="1"/>
    <row r="112" ht="12.75" customHeight="1" hidden="1"/>
    <row r="113" ht="12.75" customHeight="1" hidden="1"/>
    <row r="114" ht="12.75" customHeight="1" hidden="1"/>
    <row r="115" ht="12.75" customHeight="1" hidden="1"/>
    <row r="116" ht="12.75" customHeight="1" hidden="1"/>
    <row r="117" ht="12.75" customHeight="1" hidden="1"/>
    <row r="118" ht="12.75" customHeight="1" hidden="1"/>
    <row r="119" ht="12.75" customHeight="1" hidden="1"/>
    <row r="120" ht="12.75" customHeight="1" hidden="1"/>
    <row r="121" ht="12.75" customHeight="1" hidden="1"/>
    <row r="122" ht="12.75" customHeight="1" hidden="1"/>
    <row r="123" ht="12.75" customHeight="1" hidden="1"/>
    <row r="124" ht="12.75" customHeight="1" hidden="1"/>
    <row r="125" ht="12.75" customHeight="1" hidden="1"/>
    <row r="126" ht="12.75" customHeight="1" hidden="1"/>
    <row r="127" ht="12.75" customHeight="1" hidden="1"/>
    <row r="128" ht="12.75" customHeight="1" hidden="1"/>
    <row r="129" ht="12.75" customHeight="1" hidden="1"/>
    <row r="130" ht="12.75" customHeight="1" hidden="1"/>
    <row r="131" ht="12.75" customHeight="1" hidden="1"/>
    <row r="132" ht="12.75" customHeight="1" hidden="1"/>
    <row r="133" ht="12.75" customHeight="1" hidden="1"/>
    <row r="134" ht="12.75" customHeight="1" hidden="1"/>
    <row r="135" ht="12.75" customHeight="1" hidden="1"/>
    <row r="136" ht="12.75" customHeight="1" hidden="1"/>
    <row r="137" ht="12.75" customHeight="1" hidden="1"/>
    <row r="138" ht="12.75" customHeight="1" hidden="1"/>
    <row r="139" ht="12.75" customHeight="1" hidden="1"/>
    <row r="140" ht="12.75" customHeight="1" hidden="1"/>
    <row r="141" ht="12.75" customHeight="1" hidden="1"/>
    <row r="142" ht="12.75" customHeight="1" hidden="1"/>
    <row r="143" ht="12.75" customHeight="1" hidden="1"/>
    <row r="144" ht="12.75" customHeight="1" hidden="1"/>
    <row r="145" ht="12.75" customHeight="1" hidden="1"/>
    <row r="146" ht="12.75" customHeight="1" hidden="1"/>
    <row r="147" ht="12.75" customHeight="1" hidden="1"/>
    <row r="148" ht="12.75" customHeight="1" hidden="1"/>
    <row r="149" ht="12.75" customHeight="1" hidden="1"/>
    <row r="150" ht="12.75" customHeight="1" hidden="1"/>
    <row r="151" ht="12.75" customHeight="1" hidden="1"/>
    <row r="152" ht="12.75" customHeight="1" hidden="1"/>
    <row r="153" ht="12.75" customHeight="1" hidden="1"/>
    <row r="154" ht="12.75" customHeight="1" hidden="1"/>
    <row r="155" ht="12.75" customHeight="1" hidden="1"/>
    <row r="156" ht="12.75" customHeight="1" hidden="1"/>
    <row r="157" ht="12.75" customHeight="1" hidden="1"/>
    <row r="158" ht="12.75" customHeight="1" hidden="1"/>
    <row r="159" ht="12.75" customHeight="1" hidden="1"/>
    <row r="160" ht="12.75" customHeight="1" hidden="1"/>
    <row r="161" ht="12.75" customHeight="1" hidden="1"/>
    <row r="162" ht="12.75" customHeight="1" hidden="1"/>
    <row r="163" ht="12.75" customHeight="1" hidden="1"/>
    <row r="164" ht="12.75" customHeight="1" hidden="1"/>
    <row r="165" ht="12.75" customHeight="1" hidden="1"/>
    <row r="166" ht="12.75" customHeight="1" hidden="1"/>
    <row r="167" ht="12.75" customHeight="1" hidden="1"/>
    <row r="168" ht="12.75" customHeight="1" hidden="1"/>
    <row r="169" ht="12.75" customHeight="1" hidden="1"/>
    <row r="170" ht="12.75" customHeight="1" hidden="1"/>
    <row r="171" ht="12.75" customHeight="1" hidden="1"/>
    <row r="172" ht="12.75" customHeight="1" hidden="1"/>
    <row r="173" ht="12.75" customHeight="1" hidden="1"/>
    <row r="174" ht="12.75" customHeight="1" hidden="1"/>
    <row r="175" ht="12.75" customHeight="1" hidden="1"/>
    <row r="176" ht="12.75" customHeight="1" hidden="1"/>
    <row r="177" ht="12.75" customHeight="1" hidden="1"/>
    <row r="178" ht="12.75" customHeight="1" hidden="1"/>
    <row r="179" ht="12.75" customHeight="1" hidden="1"/>
    <row r="180" ht="12.75" customHeight="1" hidden="1"/>
    <row r="181" ht="12.75" customHeight="1" hidden="1"/>
    <row r="182" ht="12.75" customHeight="1" hidden="1"/>
    <row r="183" ht="12.75" customHeight="1" hidden="1"/>
    <row r="184" ht="12.75" customHeight="1" hidden="1"/>
    <row r="185" ht="12.75" customHeight="1" hidden="1"/>
    <row r="186" ht="12.75" customHeight="1" hidden="1"/>
    <row r="187" ht="12.75" customHeight="1" hidden="1"/>
    <row r="188" ht="12.75" customHeight="1" hidden="1"/>
    <row r="189" ht="12.75" customHeight="1" hidden="1"/>
    <row r="190" ht="12.75" customHeight="1" hidden="1"/>
    <row r="191" ht="12.75" customHeight="1" hidden="1"/>
    <row r="192" ht="12.75" customHeight="1" hidden="1"/>
    <row r="193" ht="12.75" customHeight="1" hidden="1"/>
    <row r="194" ht="12.75" customHeight="1"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row r="595" ht="12.75" customHeight="1" hidden="1"/>
    <row r="596" ht="12.75" customHeight="1" hidden="1"/>
    <row r="597" ht="12.75" customHeight="1" hidden="1"/>
    <row r="598" ht="12.75" customHeight="1" hidden="1"/>
    <row r="599" ht="12.75" customHeight="1" hidden="1"/>
    <row r="600" ht="12.75" customHeight="1" hidden="1"/>
    <row r="601" ht="12.75" customHeight="1" hidden="1"/>
    <row r="602" ht="12.75" customHeight="1" hidden="1"/>
    <row r="603" ht="12.75" customHeight="1" hidden="1"/>
    <row r="604" ht="12.75" customHeight="1" hidden="1"/>
    <row r="605" ht="12.75" customHeight="1" hidden="1"/>
    <row r="606" ht="12.75" customHeight="1" hidden="1"/>
    <row r="607" ht="12.75" customHeight="1" hidden="1"/>
    <row r="608" ht="12.75" customHeight="1" hidden="1"/>
    <row r="609" ht="12.75" customHeight="1" hidden="1"/>
    <row r="610" ht="12.75" customHeight="1" hidden="1"/>
    <row r="611" ht="12.75" customHeight="1" hidden="1"/>
    <row r="612" ht="12.75" customHeight="1" hidden="1"/>
    <row r="613" ht="12.75" customHeight="1" hidden="1"/>
    <row r="614" ht="12.75" customHeight="1" hidden="1"/>
    <row r="615" ht="12.75" customHeight="1" hidden="1"/>
    <row r="616" ht="12.75" customHeight="1" hidden="1"/>
    <row r="617" ht="12.75" customHeight="1" hidden="1"/>
    <row r="618" ht="12.75" customHeight="1" hidden="1"/>
    <row r="619" ht="12.75" customHeight="1" hidden="1"/>
    <row r="620" ht="12.75" customHeight="1" hidden="1"/>
    <row r="621" ht="12.75" customHeight="1" hidden="1"/>
    <row r="622" ht="12.75" customHeight="1" hidden="1"/>
    <row r="623" ht="12.75" customHeight="1" hidden="1"/>
    <row r="624" ht="12.75" customHeight="1" hidden="1"/>
    <row r="625" ht="12.75" customHeight="1" hidden="1"/>
    <row r="626" ht="12.75" customHeight="1" hidden="1"/>
    <row r="627" ht="12.75" customHeight="1" hidden="1"/>
    <row r="628" ht="12.75" customHeight="1" hidden="1"/>
    <row r="629" ht="12.75" customHeight="1" hidden="1"/>
    <row r="630" ht="12.75" customHeight="1" hidden="1"/>
    <row r="631" ht="12.75" customHeight="1" hidden="1"/>
    <row r="632" ht="12.75" customHeight="1" hidden="1"/>
    <row r="633" ht="12.75" customHeight="1" hidden="1"/>
    <row r="634" ht="12.75" customHeight="1" hidden="1"/>
    <row r="635" ht="12.75" customHeight="1" hidden="1"/>
    <row r="636" ht="12.75" customHeight="1" hidden="1"/>
    <row r="637" ht="12.75" customHeight="1" hidden="1"/>
    <row r="638" ht="12.75" customHeight="1" hidden="1"/>
    <row r="639" ht="12.75" customHeight="1" hidden="1"/>
    <row r="640" ht="12.75" customHeight="1" hidden="1"/>
    <row r="641" ht="12.75" customHeight="1" hidden="1"/>
    <row r="642" ht="12.75" customHeight="1" hidden="1"/>
    <row r="643" ht="12.75" customHeight="1" hidden="1"/>
    <row r="644" ht="12.75" customHeight="1" hidden="1"/>
    <row r="645" ht="12.75" customHeight="1" hidden="1"/>
    <row r="646" ht="12.75" customHeight="1" hidden="1"/>
    <row r="647" ht="12.75" customHeight="1" hidden="1"/>
    <row r="648" ht="12.75" customHeight="1" hidden="1"/>
    <row r="649" ht="12.75" customHeight="1" hidden="1"/>
    <row r="650" ht="12.75" customHeight="1" hidden="1"/>
    <row r="651" ht="12.75" customHeight="1" hidden="1"/>
    <row r="652" ht="12.75" customHeight="1" hidden="1"/>
    <row r="653" ht="12.75" customHeight="1" hidden="1"/>
    <row r="654" ht="12.75" customHeight="1" hidden="1"/>
    <row r="655" ht="12.75" customHeight="1" hidden="1"/>
    <row r="656" ht="12.75" customHeight="1" hidden="1"/>
    <row r="657" ht="12.75" customHeight="1" hidden="1"/>
    <row r="658" ht="12.75" customHeight="1" hidden="1"/>
    <row r="659" ht="12.75" customHeight="1" hidden="1"/>
    <row r="660" ht="12.75" customHeight="1" hidden="1"/>
    <row r="661" ht="12.75" customHeight="1" hidden="1"/>
    <row r="662" ht="12.75" customHeight="1" hidden="1"/>
    <row r="663" ht="12.75" customHeight="1" hidden="1"/>
    <row r="664" ht="12.75" customHeight="1" hidden="1"/>
    <row r="665" ht="12.75" customHeight="1" hidden="1"/>
    <row r="666" ht="12.75" customHeight="1" hidden="1"/>
    <row r="667" ht="12.75" customHeight="1" hidden="1"/>
    <row r="668" ht="12.75" customHeight="1" hidden="1"/>
    <row r="669" ht="12.75" customHeight="1" hidden="1"/>
    <row r="670" ht="12.75" customHeight="1" hidden="1"/>
    <row r="671" ht="12.75" customHeight="1" hidden="1"/>
    <row r="672" ht="12.75" customHeight="1" hidden="1"/>
    <row r="673" ht="12.75" customHeight="1" hidden="1"/>
    <row r="674" ht="12.75" customHeight="1" hidden="1"/>
    <row r="675" ht="12.75" customHeight="1" hidden="1"/>
    <row r="676" ht="12.75" customHeight="1" hidden="1"/>
    <row r="677" ht="12.75" customHeight="1" hidden="1"/>
    <row r="678" ht="12.75" customHeight="1" hidden="1"/>
    <row r="679" ht="12.75" customHeight="1" hidden="1"/>
    <row r="680" ht="12.75" customHeight="1" hidden="1"/>
    <row r="681" ht="12.75" customHeight="1" hidden="1"/>
    <row r="682" ht="12.75" customHeight="1" hidden="1"/>
    <row r="683" ht="12.75" customHeight="1" hidden="1"/>
    <row r="684" ht="12.75" customHeight="1" hidden="1"/>
    <row r="685" ht="12.75" customHeight="1" hidden="1"/>
    <row r="686" ht="12.75" customHeight="1" hidden="1"/>
    <row r="687" ht="12.75" customHeight="1" hidden="1"/>
    <row r="688" ht="12.75" customHeight="1" hidden="1"/>
    <row r="689" ht="12.75" customHeight="1" hidden="1"/>
    <row r="690" ht="12.75" customHeight="1" hidden="1"/>
    <row r="691" ht="12.75" customHeight="1" hidden="1"/>
    <row r="692" ht="12.75" customHeight="1" hidden="1"/>
    <row r="693" ht="12.75" customHeight="1" hidden="1"/>
    <row r="694" ht="12.75" customHeight="1" hidden="1"/>
    <row r="695" ht="12.75" customHeight="1" hidden="1"/>
    <row r="696" ht="12.75" customHeight="1" hidden="1"/>
    <row r="697" ht="12.75" customHeight="1" hidden="1"/>
    <row r="698" ht="12.75" customHeight="1" hidden="1"/>
    <row r="699" ht="12.75" customHeight="1" hidden="1"/>
    <row r="700" ht="12.75" customHeight="1" hidden="1"/>
    <row r="701" ht="12.75" customHeight="1" hidden="1"/>
    <row r="702" ht="12.75" customHeight="1" hidden="1"/>
    <row r="703" ht="12.75" customHeight="1" hidden="1"/>
    <row r="704" ht="12.75" customHeight="1" hidden="1"/>
    <row r="705" ht="12.75" customHeight="1" hidden="1"/>
    <row r="706" ht="12.75" customHeight="1" hidden="1"/>
    <row r="707" ht="12.75" customHeight="1" hidden="1"/>
    <row r="708" ht="12.75" customHeight="1" hidden="1"/>
    <row r="709" ht="12.75" customHeight="1" hidden="1"/>
    <row r="710" ht="12.75" customHeight="1" hidden="1"/>
    <row r="711" ht="12.75" customHeight="1" hidden="1"/>
    <row r="712" ht="12.75" customHeight="1" hidden="1"/>
    <row r="713" ht="12.75" customHeight="1" hidden="1"/>
    <row r="714" ht="12.75" customHeight="1" hidden="1"/>
    <row r="715" ht="12.75" customHeight="1" hidden="1"/>
    <row r="716" ht="12.75" customHeight="1" hidden="1"/>
    <row r="717" ht="12.75" customHeight="1" hidden="1"/>
    <row r="718" ht="12.75" customHeight="1" hidden="1"/>
    <row r="719" ht="12.75" customHeight="1" hidden="1"/>
    <row r="720" ht="12.75" customHeight="1" hidden="1"/>
    <row r="721" ht="12.75" customHeight="1" hidden="1"/>
    <row r="722" ht="12.75" customHeight="1" hidden="1"/>
    <row r="723" ht="12.75" customHeight="1" hidden="1"/>
    <row r="724" ht="12.75" customHeight="1" hidden="1"/>
    <row r="725" ht="12.75" customHeight="1" hidden="1"/>
    <row r="726" ht="12.75" customHeight="1" hidden="1"/>
    <row r="727" ht="12.75" customHeight="1" hidden="1"/>
    <row r="728" ht="12.75" customHeight="1" hidden="1"/>
    <row r="729" ht="12.75" customHeight="1" hidden="1"/>
    <row r="730" ht="12.75" customHeight="1" hidden="1"/>
    <row r="731" ht="12.75" customHeight="1" hidden="1"/>
    <row r="732" ht="12.75" customHeight="1" hidden="1"/>
    <row r="733" ht="12.75" customHeight="1" hidden="1"/>
    <row r="734" ht="12.75" customHeight="1" hidden="1"/>
    <row r="735" ht="12.75" customHeight="1" hidden="1"/>
    <row r="736" ht="12.75" customHeight="1" hidden="1"/>
    <row r="737" ht="12.75" customHeight="1" hidden="1"/>
    <row r="738" ht="12.75" customHeight="1" hidden="1"/>
    <row r="739" ht="12.75" customHeight="1" hidden="1"/>
    <row r="740" ht="12.75" customHeight="1" hidden="1"/>
    <row r="741" ht="12.75" customHeight="1" hidden="1"/>
    <row r="742" ht="12.75" customHeight="1" hidden="1"/>
    <row r="743" ht="12.75" customHeight="1" hidden="1"/>
    <row r="744" ht="12.75" customHeight="1" hidden="1"/>
    <row r="745" ht="12.75" customHeight="1" hidden="1"/>
    <row r="746" ht="12.75" customHeight="1" hidden="1"/>
    <row r="747" ht="12.75" customHeight="1" hidden="1"/>
    <row r="748" ht="12.75" customHeight="1" hidden="1"/>
    <row r="749" ht="12.75" customHeight="1" hidden="1"/>
    <row r="750" ht="12.75" customHeight="1" hidden="1"/>
    <row r="751" ht="12.75" customHeight="1" hidden="1"/>
    <row r="752" ht="12.75" customHeight="1" hidden="1"/>
    <row r="753" ht="12.75" customHeight="1" hidden="1"/>
    <row r="754" ht="12.75" customHeight="1" hidden="1"/>
    <row r="755" ht="12.75" customHeight="1" hidden="1"/>
    <row r="756" ht="12.75" customHeight="1" hidden="1"/>
    <row r="757" ht="12.75" customHeight="1" hidden="1"/>
    <row r="758" ht="12.75" customHeight="1" hidden="1"/>
    <row r="759" ht="12.75" customHeight="1" hidden="1"/>
    <row r="760" ht="12.75" customHeight="1" hidden="1"/>
    <row r="761" ht="12.75" customHeight="1" hidden="1"/>
    <row r="762" ht="12.75" customHeight="1" hidden="1"/>
    <row r="763" ht="12.75" customHeight="1" hidden="1"/>
    <row r="764" ht="12.75" customHeight="1" hidden="1"/>
    <row r="765" ht="12.75" customHeight="1" hidden="1"/>
    <row r="766" ht="12.75" customHeight="1" hidden="1"/>
    <row r="767" ht="12.75" customHeight="1" hidden="1"/>
    <row r="768" ht="12.75" customHeight="1" hidden="1"/>
    <row r="769" ht="12.75" customHeight="1" hidden="1"/>
    <row r="770" ht="12.75" customHeight="1" hidden="1"/>
    <row r="771" ht="12.75" customHeight="1" hidden="1"/>
    <row r="772" ht="12.75" customHeight="1" hidden="1"/>
    <row r="773" ht="12.75" customHeight="1" hidden="1"/>
    <row r="774" ht="12.75" customHeight="1" hidden="1"/>
    <row r="775" ht="12.75" customHeight="1" hidden="1"/>
    <row r="776" ht="12.75" customHeight="1" hidden="1"/>
    <row r="777" ht="12.75" customHeight="1" hidden="1"/>
    <row r="778" ht="12.75" customHeight="1" hidden="1"/>
    <row r="779" ht="12.75" customHeight="1" hidden="1"/>
    <row r="780" ht="12.75" customHeight="1" hidden="1"/>
    <row r="781" ht="12.75" customHeight="1" hidden="1"/>
    <row r="782" ht="12.75" customHeight="1" hidden="1"/>
    <row r="783" ht="12.75" customHeight="1" hidden="1"/>
    <row r="784" ht="12.75" customHeight="1" hidden="1"/>
    <row r="785" ht="12.75" customHeight="1" hidden="1"/>
    <row r="786" ht="12.75" customHeight="1" hidden="1"/>
    <row r="787" ht="12.75" customHeight="1" hidden="1"/>
    <row r="788" ht="12.75" customHeight="1" hidden="1"/>
    <row r="789" ht="12.75" customHeight="1" hidden="1"/>
    <row r="790" ht="12.75" customHeight="1" hidden="1"/>
    <row r="791" ht="12.75" customHeight="1" hidden="1"/>
    <row r="792" ht="12.75" customHeight="1" hidden="1"/>
    <row r="793" ht="12.75" customHeight="1" hidden="1"/>
    <row r="794" ht="12.75" customHeight="1" hidden="1"/>
    <row r="795" ht="12.75" customHeight="1" hidden="1"/>
    <row r="796" ht="12.75" customHeight="1" hidden="1"/>
    <row r="797" ht="12.75" customHeight="1" hidden="1"/>
    <row r="798" ht="12.75" customHeight="1" hidden="1"/>
    <row r="799" ht="12.75" customHeight="1" hidden="1"/>
    <row r="800" ht="12.75" customHeight="1" hidden="1"/>
    <row r="801" ht="12.75" customHeight="1" hidden="1"/>
    <row r="802" ht="12.75" customHeight="1" hidden="1"/>
    <row r="803" ht="12.75" customHeight="1" hidden="1"/>
    <row r="804" ht="12.75" customHeight="1" hidden="1"/>
    <row r="805" ht="12.75" customHeight="1" hidden="1"/>
    <row r="806" ht="12.75" customHeight="1" hidden="1"/>
    <row r="807" ht="12.75" customHeight="1" hidden="1"/>
    <row r="808" ht="12.75" customHeight="1" hidden="1"/>
    <row r="809" ht="12.75" customHeight="1" hidden="1"/>
    <row r="810" ht="12.75" customHeight="1" hidden="1"/>
    <row r="811" ht="12.75" customHeight="1" hidden="1"/>
    <row r="812" ht="12.75" customHeight="1" hidden="1"/>
    <row r="813" ht="12.75" customHeight="1" hidden="1"/>
    <row r="814" ht="12.75" customHeight="1" hidden="1"/>
    <row r="815" ht="12.75" customHeight="1" hidden="1"/>
    <row r="816" ht="12.75" customHeight="1" hidden="1"/>
    <row r="817" ht="12.75" customHeight="1" hidden="1"/>
    <row r="818" ht="12.75" customHeight="1" hidden="1"/>
    <row r="819" ht="12.75" customHeight="1" hidden="1"/>
    <row r="820" ht="12.75" customHeight="1" hidden="1"/>
    <row r="821" ht="12.75" customHeight="1" hidden="1"/>
    <row r="822" ht="12.75" customHeight="1" hidden="1"/>
    <row r="823" ht="12.75" customHeight="1" hidden="1"/>
    <row r="824" ht="12.75" customHeight="1" hidden="1"/>
    <row r="825" ht="12.75" customHeight="1" hidden="1"/>
    <row r="826" ht="12.75" customHeight="1" hidden="1"/>
    <row r="827" ht="12.75" customHeight="1" hidden="1"/>
    <row r="828" ht="12.75" customHeight="1" hidden="1"/>
    <row r="829" ht="12.75" customHeight="1" hidden="1"/>
    <row r="830" ht="12.75" customHeight="1" hidden="1"/>
    <row r="831" ht="12.75" customHeight="1" hidden="1"/>
    <row r="832" ht="12.75" customHeight="1" hidden="1"/>
    <row r="833" ht="12.75" customHeight="1" hidden="1"/>
    <row r="834" ht="12.75" customHeight="1" hidden="1"/>
    <row r="835" ht="12.75" customHeight="1" hidden="1"/>
    <row r="836" ht="12.75" customHeight="1" hidden="1"/>
    <row r="837" ht="12.75" customHeight="1" hidden="1"/>
    <row r="838" ht="12.75" customHeight="1" hidden="1"/>
    <row r="839" ht="12.75" customHeight="1" hidden="1"/>
    <row r="840" ht="12.75" customHeight="1" hidden="1"/>
    <row r="841" ht="12.75" customHeight="1" hidden="1"/>
    <row r="842" ht="12.75" customHeight="1" hidden="1"/>
    <row r="843" ht="12.75" customHeight="1" hidden="1"/>
    <row r="844" ht="12.75" customHeight="1" hidden="1"/>
    <row r="845" ht="12.75" customHeight="1" hidden="1"/>
    <row r="846" ht="12.75" customHeight="1" hidden="1"/>
    <row r="847" ht="12.75" customHeight="1" hidden="1"/>
    <row r="848" ht="12.75" customHeight="1" hidden="1"/>
    <row r="849" ht="12.75" customHeight="1" hidden="1"/>
    <row r="850" ht="12.75" customHeight="1" hidden="1"/>
    <row r="851" ht="12.75" customHeight="1" hidden="1"/>
    <row r="852" ht="12.75" customHeight="1" hidden="1"/>
    <row r="853" ht="12.75" customHeight="1" hidden="1"/>
    <row r="854" ht="12.75" customHeight="1" hidden="1"/>
    <row r="855" ht="12.75" customHeight="1" hidden="1"/>
    <row r="856" ht="12.75" customHeight="1" hidden="1"/>
    <row r="857" ht="12.75" customHeight="1" hidden="1"/>
    <row r="858" ht="12.75" customHeight="1" hidden="1"/>
    <row r="859" ht="12.75" customHeight="1" hidden="1"/>
    <row r="860" ht="12.75" customHeight="1" hidden="1"/>
    <row r="861" ht="12.75" customHeight="1" hidden="1"/>
    <row r="862" ht="12.75" customHeight="1" hidden="1"/>
    <row r="863" ht="12.75" customHeight="1" hidden="1"/>
    <row r="864" ht="12.75" customHeight="1" hidden="1"/>
    <row r="865" ht="12.75" customHeight="1" hidden="1"/>
    <row r="866" ht="12.75" customHeight="1" hidden="1"/>
    <row r="867" ht="12.75" customHeight="1" hidden="1"/>
    <row r="868" ht="12.75" customHeight="1" hidden="1"/>
    <row r="869" ht="12.75" customHeight="1" hidden="1"/>
    <row r="870" ht="12.75" customHeight="1" hidden="1"/>
    <row r="871" ht="12.75" customHeight="1" hidden="1"/>
    <row r="872" ht="12.75" customHeight="1" hidden="1"/>
    <row r="873" ht="12.75" customHeight="1" hidden="1"/>
    <row r="874" ht="12.75" customHeight="1" hidden="1"/>
    <row r="875" ht="12.75" customHeight="1" hidden="1"/>
    <row r="876" ht="12.75" customHeight="1" hidden="1"/>
    <row r="877" ht="12.75" customHeight="1" hidden="1"/>
    <row r="878" ht="12.75" customHeight="1" hidden="1"/>
    <row r="879" ht="12.75" customHeight="1" hidden="1"/>
    <row r="880" ht="12.75" customHeight="1" hidden="1"/>
    <row r="881" ht="12.75" customHeight="1" hidden="1"/>
    <row r="882" ht="12.75" customHeight="1" hidden="1"/>
    <row r="883" ht="12.75" customHeight="1" hidden="1"/>
    <row r="884" ht="12.75" customHeight="1" hidden="1"/>
    <row r="885" ht="12.75" customHeight="1" hidden="1"/>
    <row r="886" ht="12.75" customHeight="1" hidden="1"/>
    <row r="887" ht="12.75" customHeight="1" hidden="1"/>
    <row r="888" ht="12.75" customHeight="1" hidden="1"/>
    <row r="889" ht="12.75" customHeight="1" hidden="1"/>
    <row r="890" ht="12.75" customHeight="1" hidden="1"/>
    <row r="891" ht="12.75" customHeight="1" hidden="1"/>
    <row r="892" ht="12.75" customHeight="1" hidden="1"/>
    <row r="893" ht="12.75" customHeight="1" hidden="1"/>
    <row r="894" ht="12.75" customHeight="1" hidden="1"/>
    <row r="895" ht="12.75" customHeight="1" hidden="1"/>
    <row r="896" ht="12.75" customHeight="1" hidden="1"/>
    <row r="897" ht="12.75" customHeight="1" hidden="1"/>
    <row r="898" ht="12.75" customHeight="1" hidden="1"/>
    <row r="899" ht="12.75" customHeight="1" hidden="1"/>
    <row r="900" ht="12.75" customHeight="1" hidden="1"/>
    <row r="901" ht="12.75" customHeight="1" hidden="1"/>
    <row r="902" ht="12.75" customHeight="1" hidden="1"/>
    <row r="903" ht="12.75" customHeight="1" hidden="1"/>
    <row r="904" ht="12.75" customHeight="1" hidden="1"/>
    <row r="905" ht="12.75" customHeight="1" hidden="1"/>
    <row r="906" ht="12.75" customHeight="1" hidden="1"/>
    <row r="907" ht="12.75" customHeight="1" hidden="1"/>
    <row r="908" ht="12.75" customHeight="1" hidden="1"/>
    <row r="909" ht="12.75" customHeight="1" hidden="1"/>
    <row r="910" ht="12.75" customHeight="1" hidden="1"/>
    <row r="911" ht="12.75" customHeight="1" hidden="1"/>
    <row r="912" ht="12.75" customHeight="1" hidden="1"/>
    <row r="913" ht="12.75" customHeight="1" hidden="1"/>
    <row r="914" ht="12.75" customHeight="1" hidden="1"/>
    <row r="915" ht="12.75" customHeight="1" hidden="1"/>
    <row r="916" ht="12.75" customHeight="1" hidden="1"/>
    <row r="917" ht="12.75" customHeight="1" hidden="1"/>
    <row r="918" ht="12.75" customHeight="1" hidden="1"/>
    <row r="919" ht="12.75" customHeight="1" hidden="1"/>
    <row r="920" ht="12.75" customHeight="1" hidden="1"/>
    <row r="921" ht="12.75" customHeight="1" hidden="1"/>
    <row r="922" ht="12.75" customHeight="1" hidden="1"/>
    <row r="923" ht="12.75" customHeight="1" hidden="1"/>
    <row r="924" ht="12.75" customHeight="1" hidden="1"/>
    <row r="925" ht="12.75" customHeight="1" hidden="1"/>
    <row r="926" ht="12.75" customHeight="1" hidden="1"/>
    <row r="927" ht="12.75" customHeight="1" hidden="1"/>
    <row r="928" ht="12.75" customHeight="1" hidden="1"/>
    <row r="929" ht="12.75" customHeight="1" hidden="1"/>
    <row r="930" ht="12.75" customHeight="1" hidden="1"/>
    <row r="931" ht="12.75" customHeight="1" hidden="1"/>
    <row r="932" ht="12.75" customHeight="1" hidden="1"/>
    <row r="933" ht="12.75" customHeight="1" hidden="1"/>
    <row r="934" ht="12.75" customHeight="1" hidden="1"/>
    <row r="935" ht="12.75" customHeight="1" hidden="1"/>
    <row r="936" ht="12.75" customHeight="1" hidden="1"/>
    <row r="937" ht="12.75" customHeight="1" hidden="1"/>
    <row r="938" ht="12.75" customHeight="1" hidden="1"/>
    <row r="939" ht="12.75" customHeight="1" hidden="1"/>
    <row r="940" ht="12.75" customHeight="1" hidden="1"/>
    <row r="941" ht="12.75" customHeight="1" hidden="1"/>
    <row r="942" ht="12.75" customHeight="1" hidden="1"/>
    <row r="943" ht="12.75" customHeight="1" hidden="1"/>
    <row r="944" ht="12.75" customHeight="1" hidden="1"/>
    <row r="945" ht="12.75" customHeight="1" hidden="1"/>
    <row r="946" ht="12.75" customHeight="1" hidden="1"/>
    <row r="947" ht="12.75" customHeight="1" hidden="1"/>
    <row r="948" ht="12.75" customHeight="1" hidden="1"/>
    <row r="949" ht="12.75" customHeight="1" hidden="1"/>
    <row r="950" ht="12.75" customHeight="1" hidden="1"/>
    <row r="951" ht="12.75" customHeight="1" hidden="1"/>
    <row r="952" ht="12.75" customHeight="1" hidden="1"/>
    <row r="953" ht="12.75" customHeight="1" hidden="1"/>
    <row r="954" ht="12.75" customHeight="1" hidden="1"/>
    <row r="955" ht="12.75" customHeight="1" hidden="1"/>
    <row r="956" ht="12.75" customHeight="1" hidden="1"/>
    <row r="957" ht="12.75" customHeight="1" hidden="1"/>
    <row r="958" ht="12.75" customHeight="1" hidden="1"/>
    <row r="959" ht="12.75" customHeight="1" hidden="1"/>
    <row r="960" ht="12.75" customHeight="1" hidden="1"/>
    <row r="961" ht="12.75" customHeight="1" hidden="1"/>
    <row r="962" ht="12.75" customHeight="1" hidden="1"/>
    <row r="963" ht="12.75" customHeight="1" hidden="1"/>
    <row r="964" ht="12.75" customHeight="1" hidden="1"/>
    <row r="965" ht="12.75" customHeight="1" hidden="1"/>
    <row r="966" ht="12.75" customHeight="1" hidden="1"/>
    <row r="967" ht="12.75" customHeight="1" hidden="1"/>
    <row r="968" ht="12.75" customHeight="1" hidden="1"/>
    <row r="969" ht="12.75" customHeight="1" hidden="1"/>
    <row r="970" ht="12.75" customHeight="1" hidden="1"/>
    <row r="971" ht="12.75" customHeight="1" hidden="1"/>
    <row r="972" ht="12.75" customHeight="1" hidden="1"/>
    <row r="973" ht="12.75" customHeight="1" hidden="1"/>
    <row r="974" ht="12.75" customHeight="1" hidden="1"/>
    <row r="975" ht="12.75" customHeight="1" hidden="1"/>
    <row r="976" ht="12.75" customHeight="1" hidden="1"/>
    <row r="977" ht="12.75" customHeight="1" hidden="1"/>
    <row r="978" ht="12.75" customHeight="1" hidden="1"/>
    <row r="979" ht="12.75" customHeight="1" hidden="1"/>
    <row r="980" ht="12.75" customHeight="1" hidden="1"/>
    <row r="981" ht="12.75" customHeight="1" hidden="1"/>
    <row r="982" ht="12.75" customHeight="1" hidden="1"/>
    <row r="983" ht="12.75" customHeight="1" hidden="1"/>
    <row r="984" ht="12.75" customHeight="1" hidden="1"/>
    <row r="985" ht="12.75" customHeight="1" hidden="1"/>
    <row r="986" ht="12.75" customHeight="1" hidden="1"/>
    <row r="987" ht="12.75" customHeight="1" hidden="1"/>
    <row r="988" ht="12.75" customHeight="1" hidden="1"/>
    <row r="989" ht="12.75" customHeight="1" hidden="1"/>
    <row r="990" ht="12.75" customHeight="1" hidden="1"/>
    <row r="991" ht="12.75" customHeight="1" hidden="1"/>
    <row r="992" ht="12.75" customHeight="1" hidden="1"/>
    <row r="993" ht="12.75" customHeight="1" hidden="1"/>
    <row r="994" ht="12.75" customHeight="1" hidden="1"/>
    <row r="995" ht="12.75" customHeight="1" hidden="1"/>
    <row r="996" ht="12.75" customHeight="1" hidden="1"/>
    <row r="997" ht="12.75" customHeight="1" hidden="1"/>
    <row r="998" ht="12.75" customHeight="1" hidden="1"/>
    <row r="999" ht="12.75" customHeight="1" hidden="1"/>
    <row r="1000" ht="12.75" customHeight="1" hidden="1"/>
    <row r="1001" ht="12.75" customHeight="1" hidden="1"/>
    <row r="1002" ht="12.75" customHeight="1" hidden="1"/>
    <row r="1003" ht="12.75" customHeight="1" hidden="1"/>
    <row r="1004" ht="12.75" customHeight="1" hidden="1"/>
    <row r="1005" ht="12.75" customHeight="1" hidden="1"/>
    <row r="1006" ht="12.75" customHeight="1" hidden="1"/>
    <row r="1007" ht="12.75" customHeight="1" hidden="1"/>
    <row r="1008" ht="12.75" customHeight="1" hidden="1"/>
    <row r="1009" ht="12.75" customHeight="1" hidden="1"/>
    <row r="1010" ht="12.75" customHeight="1" hidden="1"/>
    <row r="1011" ht="12.75" customHeight="1" hidden="1"/>
    <row r="1012" ht="12.75" customHeight="1" hidden="1"/>
    <row r="1013" ht="12.75" customHeight="1" hidden="1"/>
    <row r="1014" ht="12.75" customHeight="1" hidden="1"/>
    <row r="1015" ht="12.75" customHeight="1" hidden="1"/>
    <row r="1016" ht="12.75" customHeight="1" hidden="1"/>
    <row r="1017" ht="12.75" customHeight="1" hidden="1"/>
    <row r="1018" ht="12.75" customHeight="1" hidden="1"/>
    <row r="1019" ht="12.75" customHeight="1" hidden="1"/>
    <row r="1020" ht="12.75" customHeight="1" hidden="1"/>
    <row r="1021" ht="12.75" customHeight="1" hidden="1"/>
    <row r="1022" ht="12.75" customHeight="1" hidden="1"/>
    <row r="1023" ht="12.75" customHeight="1" hidden="1"/>
    <row r="1024" ht="12.75" customHeight="1" hidden="1"/>
    <row r="1025" ht="12.75" customHeight="1" hidden="1"/>
    <row r="1026" ht="12.75" customHeight="1" hidden="1"/>
    <row r="1027" ht="12.75" customHeight="1" hidden="1"/>
    <row r="1028" ht="12.75" customHeight="1" hidden="1"/>
    <row r="1029" ht="12.75" customHeight="1" hidden="1"/>
    <row r="1030" ht="12.75" customHeight="1" hidden="1"/>
    <row r="1031" ht="12.75" customHeight="1" hidden="1"/>
    <row r="1032" ht="12.75" customHeight="1" hidden="1"/>
    <row r="1033" ht="12.75" customHeight="1" hidden="1"/>
    <row r="1034" ht="12.75" customHeight="1" hidden="1"/>
    <row r="1035" ht="12.75" customHeight="1" hidden="1"/>
    <row r="1036" ht="12.75" customHeight="1" hidden="1"/>
    <row r="1037" ht="12.75" customHeight="1" hidden="1"/>
    <row r="1038" ht="12.75" customHeight="1" hidden="1"/>
    <row r="1039" ht="12.75" customHeight="1" hidden="1"/>
    <row r="1040" ht="12.75" customHeight="1" hidden="1"/>
    <row r="1041" ht="12.75" customHeight="1" hidden="1"/>
    <row r="1042" ht="12.75" customHeight="1" hidden="1"/>
    <row r="1043" ht="12.75" customHeight="1" hidden="1"/>
    <row r="1044" ht="12.75" customHeight="1" hidden="1"/>
    <row r="1045" ht="12.75" customHeight="1" hidden="1"/>
    <row r="1046" ht="12.75" customHeight="1" hidden="1"/>
    <row r="1047" ht="12.75" customHeight="1" hidden="1"/>
    <row r="1048" ht="12.75" customHeight="1" hidden="1"/>
    <row r="1049" ht="12.75" customHeight="1" hidden="1"/>
    <row r="1050" ht="12.75" customHeight="1" hidden="1"/>
    <row r="1051" ht="12.75" customHeight="1" hidden="1"/>
    <row r="1052" ht="12.75" customHeight="1" hidden="1"/>
    <row r="1053" ht="12.75" customHeight="1" hidden="1"/>
    <row r="1054" ht="12.75" customHeight="1" hidden="1"/>
  </sheetData>
  <sheetProtection password="C948" sheet="1" objects="1" scenarios="1"/>
  <mergeCells count="7">
    <mergeCell ref="B19:M19"/>
    <mergeCell ref="B36:M36"/>
    <mergeCell ref="B37:M37"/>
    <mergeCell ref="B10:M10"/>
    <mergeCell ref="B11:M11"/>
    <mergeCell ref="B13:M13"/>
    <mergeCell ref="B17:M17"/>
  </mergeCells>
  <conditionalFormatting sqref="B2:D2">
    <cfRule type="expression" priority="1" dxfId="4" stopIfTrue="1">
      <formula>$D$3="NO"</formula>
    </cfRule>
    <cfRule type="expression" priority="2" dxfId="4" stopIfTrue="1">
      <formula>$D$3=0</formula>
    </cfRule>
  </conditionalFormatting>
  <printOptions/>
  <pageMargins left="0.3937007874015748" right="0.2755905511811024" top="0.9448818897637796" bottom="1.0236220472440944" header="0.5118110236220472" footer="0.3937007874015748"/>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22"/>
  <dimension ref="A1:T129"/>
  <sheetViews>
    <sheetView zoomScalePageLayoutView="0" workbookViewId="0" topLeftCell="A1">
      <selection activeCell="B1" sqref="B1"/>
    </sheetView>
  </sheetViews>
  <sheetFormatPr defaultColWidth="0" defaultRowHeight="12.75" zeroHeight="1"/>
  <cols>
    <col min="1" max="1" width="5.421875" style="663" customWidth="1"/>
    <col min="2" max="2" width="42.7109375" style="356" customWidth="1"/>
    <col min="3" max="3" width="26.28125" style="356" customWidth="1"/>
    <col min="4" max="4" width="2.00390625" style="629" customWidth="1"/>
    <col min="5" max="5" width="12.00390625" style="356" customWidth="1"/>
    <col min="6" max="6" width="9.8515625" style="356" customWidth="1"/>
    <col min="7" max="7" width="12.7109375" style="356" customWidth="1"/>
    <col min="8" max="8" width="1.28515625" style="356" customWidth="1"/>
    <col min="9" max="9" width="2.00390625" style="356" customWidth="1"/>
    <col min="10" max="10" width="1.28515625" style="356" customWidth="1"/>
    <col min="11" max="11" width="13.57421875" style="356" hidden="1" customWidth="1"/>
    <col min="12" max="16384" width="9.140625" style="356" hidden="1" customWidth="1"/>
  </cols>
  <sheetData>
    <row r="1" spans="1:11" ht="9.75" customHeight="1">
      <c r="A1" s="367"/>
      <c r="B1" s="367"/>
      <c r="D1" s="716"/>
      <c r="E1" s="476"/>
      <c r="F1" s="476"/>
      <c r="G1" s="476"/>
      <c r="H1" s="476"/>
      <c r="I1" s="476"/>
      <c r="J1" s="476"/>
      <c r="K1" s="476"/>
    </row>
    <row r="2" spans="1:11" ht="12.75">
      <c r="A2" s="367"/>
      <c r="B2" s="367"/>
      <c r="C2" s="367"/>
      <c r="D2" s="717"/>
      <c r="E2" s="367"/>
      <c r="F2" s="536" t="s">
        <v>771</v>
      </c>
      <c r="G2" s="366"/>
      <c r="I2" s="367"/>
      <c r="J2" s="367"/>
      <c r="K2" s="367"/>
    </row>
    <row r="3" spans="1:11" ht="12" customHeight="1">
      <c r="A3" s="2"/>
      <c r="B3" s="47"/>
      <c r="C3" s="142"/>
      <c r="D3" s="716"/>
      <c r="E3" s="142"/>
      <c r="F3" s="298"/>
      <c r="H3" s="368">
        <f>+IF('COVER SHEET'!$B$14="",0,IF('COVER SHEET'!$B$14="Interim Financial Return",0,IF(#REF!="",0,#REF!)))</f>
        <v>0</v>
      </c>
      <c r="I3" s="367"/>
      <c r="J3" s="98"/>
      <c r="K3" s="98"/>
    </row>
    <row r="4" spans="1:10" s="655" customFormat="1" ht="15.75">
      <c r="A4" s="93"/>
      <c r="B4" s="496" t="s">
        <v>685</v>
      </c>
      <c r="C4" s="496"/>
      <c r="D4" s="718"/>
      <c r="F4" s="367"/>
      <c r="G4" s="367"/>
      <c r="H4" s="367"/>
      <c r="I4" s="367"/>
      <c r="J4" s="455"/>
    </row>
    <row r="5" spans="1:11" s="655" customFormat="1" ht="16.5" thickBot="1">
      <c r="A5" s="93"/>
      <c r="B5" s="397" t="s">
        <v>80</v>
      </c>
      <c r="C5" s="397"/>
      <c r="D5" s="719"/>
      <c r="E5" s="397"/>
      <c r="F5" s="397"/>
      <c r="G5" s="397"/>
      <c r="H5" s="497" t="s">
        <v>26</v>
      </c>
      <c r="J5" s="455"/>
      <c r="K5" s="498"/>
    </row>
    <row r="6" spans="1:11" ht="18.75">
      <c r="A6" s="93"/>
      <c r="B6" s="453"/>
      <c r="C6" s="453"/>
      <c r="D6" s="720"/>
      <c r="E6" s="93"/>
      <c r="F6" s="93"/>
      <c r="G6" s="93"/>
      <c r="H6" s="93"/>
      <c r="I6" s="292"/>
      <c r="J6" s="97"/>
      <c r="K6" s="96"/>
    </row>
    <row r="7" spans="1:11" ht="12.75">
      <c r="A7" s="15" t="s">
        <v>382</v>
      </c>
      <c r="B7" s="369" t="s">
        <v>316</v>
      </c>
      <c r="C7" s="369"/>
      <c r="D7" s="721"/>
      <c r="E7" s="105"/>
      <c r="F7" s="105"/>
      <c r="G7" s="801">
        <f>+IF('Details Applicant'!$C$29="","",'Details Applicant'!$C$29)</f>
      </c>
      <c r="H7" s="102"/>
      <c r="I7" s="100"/>
      <c r="J7" s="100"/>
      <c r="K7" s="293"/>
    </row>
    <row r="8" spans="1:11" ht="12.75">
      <c r="A8" s="107"/>
      <c r="B8" s="369"/>
      <c r="C8" s="369"/>
      <c r="D8" s="721"/>
      <c r="E8" s="105"/>
      <c r="F8" s="105"/>
      <c r="G8" s="101"/>
      <c r="H8" s="102"/>
      <c r="I8" s="102"/>
      <c r="J8" s="102"/>
      <c r="K8" s="293"/>
    </row>
    <row r="9" spans="1:11" s="657" customFormat="1" ht="36" customHeight="1">
      <c r="A9" s="281"/>
      <c r="B9" s="887" t="s">
        <v>583</v>
      </c>
      <c r="C9" s="888"/>
      <c r="D9" s="731"/>
      <c r="E9" s="485" t="s">
        <v>884</v>
      </c>
      <c r="F9" s="485" t="s">
        <v>885</v>
      </c>
      <c r="G9" s="485" t="s">
        <v>53</v>
      </c>
      <c r="H9" s="281"/>
      <c r="I9" s="656"/>
      <c r="J9" s="137"/>
      <c r="K9" s="476"/>
    </row>
    <row r="10" spans="1:11" ht="12.75">
      <c r="A10" s="9"/>
      <c r="B10" s="104"/>
      <c r="C10" s="104"/>
      <c r="D10" s="267"/>
      <c r="E10" s="104"/>
      <c r="F10" s="104"/>
      <c r="G10" s="104"/>
      <c r="H10" s="9"/>
      <c r="I10" s="189"/>
      <c r="J10" s="47"/>
      <c r="K10" s="47"/>
    </row>
    <row r="11" spans="1:11" s="3" customFormat="1" ht="12.75">
      <c r="A11" s="15">
        <v>2</v>
      </c>
      <c r="B11" s="487" t="s">
        <v>541</v>
      </c>
      <c r="C11" s="104"/>
      <c r="D11" s="267"/>
      <c r="E11" s="104"/>
      <c r="F11" s="104"/>
      <c r="G11" s="104"/>
      <c r="H11" s="9"/>
      <c r="I11" s="9"/>
      <c r="J11" s="2"/>
      <c r="K11" s="2"/>
    </row>
    <row r="12" spans="1:11" ht="13.5">
      <c r="A12" s="9"/>
      <c r="B12" s="488" t="s">
        <v>543</v>
      </c>
      <c r="C12" s="152"/>
      <c r="D12" s="122"/>
      <c r="E12" s="343"/>
      <c r="F12" s="486"/>
      <c r="G12" s="156"/>
      <c r="H12" s="9"/>
      <c r="I12" s="189"/>
      <c r="J12" s="47"/>
      <c r="K12" s="47"/>
    </row>
    <row r="13" spans="1:11" ht="12.75">
      <c r="A13" s="9"/>
      <c r="B13" s="162" t="s">
        <v>678</v>
      </c>
      <c r="C13" s="152"/>
      <c r="D13" s="725">
        <f>IF(E13='Sheet 1'!D75,0,1)</f>
        <v>0</v>
      </c>
      <c r="E13" s="365">
        <f>'Sheet 1'!D75</f>
        <v>0</v>
      </c>
      <c r="F13" s="199">
        <v>1</v>
      </c>
      <c r="G13" s="254">
        <f>E13*F13</f>
        <v>0</v>
      </c>
      <c r="H13" s="9"/>
      <c r="I13" s="189"/>
      <c r="J13" s="47"/>
      <c r="K13" s="47"/>
    </row>
    <row r="14" spans="1:11" ht="12.75">
      <c r="A14" s="9"/>
      <c r="B14" s="163" t="s">
        <v>679</v>
      </c>
      <c r="C14" s="164"/>
      <c r="D14" s="725">
        <f>IF(E14='Sheet 1'!D76,0,1)</f>
        <v>0</v>
      </c>
      <c r="E14" s="365">
        <f>'Sheet 1'!D76</f>
        <v>0</v>
      </c>
      <c r="F14" s="199">
        <v>1</v>
      </c>
      <c r="G14" s="254">
        <f>E14*F14</f>
        <v>0</v>
      </c>
      <c r="H14" s="9"/>
      <c r="I14" s="189"/>
      <c r="J14" s="47"/>
      <c r="K14" s="47"/>
    </row>
    <row r="15" spans="1:11" s="3" customFormat="1" ht="12.75">
      <c r="A15" s="9"/>
      <c r="B15" s="104"/>
      <c r="C15" s="104"/>
      <c r="D15" s="267"/>
      <c r="E15" s="104"/>
      <c r="F15" s="104"/>
      <c r="G15" s="104"/>
      <c r="H15" s="9"/>
      <c r="I15" s="9"/>
      <c r="J15" s="2"/>
      <c r="K15" s="2"/>
    </row>
    <row r="16" spans="1:11" s="3" customFormat="1" ht="12.75">
      <c r="A16" s="15">
        <v>3</v>
      </c>
      <c r="B16" s="487" t="s">
        <v>542</v>
      </c>
      <c r="C16" s="104"/>
      <c r="D16" s="267"/>
      <c r="E16" s="104"/>
      <c r="F16" s="104"/>
      <c r="G16" s="104"/>
      <c r="H16" s="9"/>
      <c r="I16" s="9"/>
      <c r="J16" s="2"/>
      <c r="K16" s="2"/>
    </row>
    <row r="17" spans="1:11" s="3" customFormat="1" ht="13.5" customHeight="1">
      <c r="A17" s="9"/>
      <c r="B17" s="883" t="s">
        <v>544</v>
      </c>
      <c r="C17" s="884"/>
      <c r="D17" s="722"/>
      <c r="E17" s="489"/>
      <c r="F17" s="489"/>
      <c r="G17" s="489"/>
      <c r="H17" s="9"/>
      <c r="I17" s="9"/>
      <c r="J17" s="2"/>
      <c r="K17" s="2"/>
    </row>
    <row r="18" spans="1:11" s="3" customFormat="1" ht="12.75">
      <c r="A18" s="9"/>
      <c r="B18" s="877" t="str">
        <f>IF('Sheet 1'!G80="N",'Sheet 1'!B80:C80," ")</f>
        <v> </v>
      </c>
      <c r="C18" s="878"/>
      <c r="D18" s="723">
        <f>IF(AND('Sheet 1'!G80="N",'Sheet 1'!D80='Sheet 5'!E18),0,IF('Sheet 1'!G80="",0,IF('Sheet 1'!G80="Y",0,1)))</f>
        <v>0</v>
      </c>
      <c r="E18" s="365">
        <f>IF('Sheet 1'!G80="N",'Sheet 1'!D80,0)</f>
        <v>0</v>
      </c>
      <c r="F18" s="199" t="str">
        <f>IF('Sheet 1'!I80="Risk Free","0%",IF('Sheet 1'!I80=1,"20%",IF('Sheet 1'!I80=2,"20%",IF('Sheet 1'!I80=3,"50%",IF('Sheet 1'!I80=4,"100%",IF('Sheet 1'!I80=5,"100%",IF('Sheet 1'!I80=6,"150%",IF('Sheet 1'!I80="unrated","100%","-"))))))))</f>
        <v>-</v>
      </c>
      <c r="G18" s="254">
        <f>IF(F18="-",0,E18*F18)</f>
        <v>0</v>
      </c>
      <c r="H18" s="9"/>
      <c r="I18" s="9"/>
      <c r="J18" s="2"/>
      <c r="K18" s="2"/>
    </row>
    <row r="19" spans="1:11" s="3" customFormat="1" ht="12.75">
      <c r="A19" s="9"/>
      <c r="B19" s="877" t="str">
        <f>IF('Sheet 1'!G81="N",'Sheet 1'!B81:C81," ")</f>
        <v> </v>
      </c>
      <c r="C19" s="878"/>
      <c r="D19" s="723">
        <f>IF(AND('Sheet 1'!G81="N",'Sheet 1'!D81='Sheet 5'!E19),0,IF('Sheet 1'!G81="",0,IF('Sheet 1'!G81="Y",0,1)))</f>
        <v>0</v>
      </c>
      <c r="E19" s="365">
        <f>IF('Sheet 1'!G81="N",'Sheet 1'!D81,0)</f>
        <v>0</v>
      </c>
      <c r="F19" s="199" t="str">
        <f>IF('Sheet 1'!I81="Risk Free","0%",IF('Sheet 1'!I81=1,"20%",IF('Sheet 1'!I81=2,"20%",IF('Sheet 1'!I81=3,"50%",IF('Sheet 1'!I81=4,"100%",IF('Sheet 1'!I81=5,"100%",IF('Sheet 1'!I81=6,"150%",IF('Sheet 1'!I81="unrated","100%","-"))))))))</f>
        <v>-</v>
      </c>
      <c r="G19" s="254">
        <f aca="true" t="shared" si="0" ref="G19:G25">IF(F19="-",0,E19*F19)</f>
        <v>0</v>
      </c>
      <c r="H19" s="9"/>
      <c r="I19" s="9"/>
      <c r="J19" s="2"/>
      <c r="K19" s="2"/>
    </row>
    <row r="20" spans="1:11" s="3" customFormat="1" ht="12.75">
      <c r="A20" s="9"/>
      <c r="B20" s="877" t="str">
        <f>IF('Sheet 1'!G82="N",'Sheet 1'!B82:C82," ")</f>
        <v> </v>
      </c>
      <c r="C20" s="878"/>
      <c r="D20" s="723">
        <f>IF(AND('Sheet 1'!G82="N",'Sheet 1'!D82='Sheet 5'!E20),0,IF('Sheet 1'!G82="",0,IF('Sheet 1'!G82="Y",0,1)))</f>
        <v>0</v>
      </c>
      <c r="E20" s="365">
        <f>IF('Sheet 1'!G82="N",'Sheet 1'!D82,0)</f>
        <v>0</v>
      </c>
      <c r="F20" s="199" t="str">
        <f>IF('Sheet 1'!I82="Risk Free","0%",IF('Sheet 1'!I82=1,"20%",IF('Sheet 1'!I82=2,"20%",IF('Sheet 1'!I82=3,"50%",IF('Sheet 1'!I82=4,"100%",IF('Sheet 1'!I82=5,"100%",IF('Sheet 1'!I82=6,"150%",IF('Sheet 1'!I82="unrated","100%","-"))))))))</f>
        <v>-</v>
      </c>
      <c r="G20" s="254">
        <f t="shared" si="0"/>
        <v>0</v>
      </c>
      <c r="H20" s="9"/>
      <c r="I20" s="9"/>
      <c r="J20" s="2"/>
      <c r="K20" s="2"/>
    </row>
    <row r="21" spans="1:11" s="3" customFormat="1" ht="12.75">
      <c r="A21" s="9"/>
      <c r="B21" s="877" t="str">
        <f>IF('Sheet 1'!G83="N",'Sheet 1'!B83:C83," ")</f>
        <v> </v>
      </c>
      <c r="C21" s="878"/>
      <c r="D21" s="723">
        <f>IF(AND('Sheet 1'!G83="N",'Sheet 1'!D83='Sheet 5'!E21),0,IF('Sheet 1'!G83="",0,IF('Sheet 1'!G83="Y",0,1)))</f>
        <v>0</v>
      </c>
      <c r="E21" s="365">
        <f>IF('Sheet 1'!G83="N",'Sheet 1'!D83,0)</f>
        <v>0</v>
      </c>
      <c r="F21" s="199" t="str">
        <f>IF('Sheet 1'!I83="Risk Free","0%",IF('Sheet 1'!I83=1,"20%",IF('Sheet 1'!I83=2,"20%",IF('Sheet 1'!I83=3,"50%",IF('Sheet 1'!I83=4,"100%",IF('Sheet 1'!I83=5,"100%",IF('Sheet 1'!I83=6,"150%",IF('Sheet 1'!I83="unrated","100%","-"))))))))</f>
        <v>-</v>
      </c>
      <c r="G21" s="254">
        <f t="shared" si="0"/>
        <v>0</v>
      </c>
      <c r="H21" s="9"/>
      <c r="I21" s="9"/>
      <c r="J21" s="2"/>
      <c r="K21" s="2"/>
    </row>
    <row r="22" spans="1:11" s="3" customFormat="1" ht="12.75">
      <c r="A22" s="9"/>
      <c r="B22" s="877" t="str">
        <f>IF('Sheet 1'!G84="N",'Sheet 1'!B84:C84," ")</f>
        <v> </v>
      </c>
      <c r="C22" s="878"/>
      <c r="D22" s="723">
        <f>IF(AND('Sheet 1'!G84="N",'Sheet 1'!D84='Sheet 5'!E22),0,IF('Sheet 1'!G84="",0,IF('Sheet 1'!G84="Y",0,1)))</f>
        <v>0</v>
      </c>
      <c r="E22" s="365">
        <f>IF('Sheet 1'!G84="N",'Sheet 1'!D84,0)</f>
        <v>0</v>
      </c>
      <c r="F22" s="199" t="str">
        <f>IF('Sheet 1'!I84="Risk Free","0%",IF('Sheet 1'!I84=1,"20%",IF('Sheet 1'!I84=2,"20%",IF('Sheet 1'!I84=3,"50%",IF('Sheet 1'!I84=4,"100%",IF('Sheet 1'!I84=5,"100%",IF('Sheet 1'!I84=6,"150%",IF('Sheet 1'!I84="unrated","100%","-"))))))))</f>
        <v>-</v>
      </c>
      <c r="G22" s="254">
        <f t="shared" si="0"/>
        <v>0</v>
      </c>
      <c r="H22" s="9"/>
      <c r="I22" s="9"/>
      <c r="J22" s="2"/>
      <c r="K22" s="2"/>
    </row>
    <row r="23" spans="1:11" ht="12.75">
      <c r="A23" s="9"/>
      <c r="B23" s="877" t="str">
        <f>IF('Sheet 1'!G85="N",'Sheet 1'!B85:C85," ")</f>
        <v> </v>
      </c>
      <c r="C23" s="878"/>
      <c r="D23" s="723">
        <f>IF(AND('Sheet 1'!G85="N",'Sheet 1'!D85='Sheet 5'!E23),0,IF('Sheet 1'!G85="",0,IF('Sheet 1'!G85="Y",0,1)))</f>
        <v>0</v>
      </c>
      <c r="E23" s="365">
        <f>IF('Sheet 1'!G85="N",'Sheet 1'!D85,0)</f>
        <v>0</v>
      </c>
      <c r="F23" s="199" t="str">
        <f>IF('Sheet 1'!I85="Risk Free","0%",IF('Sheet 1'!I85=1,"20%",IF('Sheet 1'!I85=2,"20%",IF('Sheet 1'!I85=3,"50%",IF('Sheet 1'!I85=4,"100%",IF('Sheet 1'!I85=5,"100%",IF('Sheet 1'!I85=6,"150%",IF('Sheet 1'!I85="unrated","100%","-"))))))))</f>
        <v>-</v>
      </c>
      <c r="G23" s="254">
        <f t="shared" si="0"/>
        <v>0</v>
      </c>
      <c r="H23" s="9"/>
      <c r="I23" s="189"/>
      <c r="J23" s="47"/>
      <c r="K23" s="47"/>
    </row>
    <row r="24" spans="1:11" ht="12.75">
      <c r="A24" s="658"/>
      <c r="B24" s="877" t="str">
        <f>IF('Sheet 1'!G86="N",'Sheet 1'!B86:C86," ")</f>
        <v> </v>
      </c>
      <c r="C24" s="878"/>
      <c r="D24" s="723">
        <f>IF(AND('Sheet 1'!G86="N",'Sheet 1'!D86='Sheet 5'!E24),0,IF('Sheet 1'!G86="",0,IF('Sheet 1'!G86="Y",0,1)))</f>
        <v>0</v>
      </c>
      <c r="E24" s="365">
        <f>IF('Sheet 1'!G86="N",'Sheet 1'!D86,0)</f>
        <v>0</v>
      </c>
      <c r="F24" s="199" t="str">
        <f>IF('Sheet 1'!I86="Risk Free","0%",IF('Sheet 1'!I86=1,"20%",IF('Sheet 1'!I86=2,"20%",IF('Sheet 1'!I86=3,"50%",IF('Sheet 1'!I86=4,"100%",IF('Sheet 1'!I86=5,"100%",IF('Sheet 1'!I86=6,"150%",IF('Sheet 1'!I86="unrated","100%","-"))))))))</f>
        <v>-</v>
      </c>
      <c r="G24" s="254">
        <f t="shared" si="0"/>
        <v>0</v>
      </c>
      <c r="H24" s="9"/>
      <c r="I24" s="189"/>
      <c r="J24" s="47"/>
      <c r="K24" s="47"/>
    </row>
    <row r="25" spans="1:11" ht="12.75" customHeight="1">
      <c r="A25" s="9"/>
      <c r="B25" s="877" t="str">
        <f>IF('Sheet 1'!G87="N",'Sheet 1'!B87:C87," ")</f>
        <v> </v>
      </c>
      <c r="C25" s="878"/>
      <c r="D25" s="723">
        <f>IF(AND('Sheet 1'!G87="N",'Sheet 1'!D87='Sheet 5'!E25),0,IF('Sheet 1'!G87="",0,IF('Sheet 1'!G87="Y",0,1)))</f>
        <v>0</v>
      </c>
      <c r="E25" s="365">
        <f>IF('Sheet 1'!G87="N",'Sheet 1'!D87,0)</f>
        <v>0</v>
      </c>
      <c r="F25" s="199" t="str">
        <f>IF('Sheet 1'!I87="Risk Free","0%",IF('Sheet 1'!I87=1,"20%",IF('Sheet 1'!I87=2,"20%",IF('Sheet 1'!I87=3,"50%",IF('Sheet 1'!I87=4,"100%",IF('Sheet 1'!I87=5,"100%",IF('Sheet 1'!I87=6,"150%",IF('Sheet 1'!I87="unrated","100%","-"))))))))</f>
        <v>-</v>
      </c>
      <c r="G25" s="254">
        <f t="shared" si="0"/>
        <v>0</v>
      </c>
      <c r="H25" s="9"/>
      <c r="I25" s="189"/>
      <c r="J25" s="47"/>
      <c r="K25" s="47"/>
    </row>
    <row r="26" spans="1:11" ht="12.75" customHeight="1">
      <c r="A26" s="9"/>
      <c r="B26" s="17"/>
      <c r="C26" s="17"/>
      <c r="D26" s="283"/>
      <c r="E26" s="17"/>
      <c r="F26" s="659"/>
      <c r="G26" s="17"/>
      <c r="H26" s="9"/>
      <c r="I26" s="189"/>
      <c r="J26" s="47"/>
      <c r="K26" s="47"/>
    </row>
    <row r="27" spans="1:11" ht="12.75">
      <c r="A27" s="15">
        <v>4</v>
      </c>
      <c r="B27" s="487" t="s">
        <v>545</v>
      </c>
      <c r="C27" s="104"/>
      <c r="D27" s="267"/>
      <c r="E27" s="104"/>
      <c r="F27" s="104"/>
      <c r="G27" s="104"/>
      <c r="H27" s="9"/>
      <c r="I27" s="189"/>
      <c r="J27" s="47"/>
      <c r="K27" s="47"/>
    </row>
    <row r="28" spans="1:20" ht="12.75" customHeight="1">
      <c r="A28" s="9"/>
      <c r="B28" s="883" t="s">
        <v>566</v>
      </c>
      <c r="C28" s="884"/>
      <c r="D28" s="724"/>
      <c r="E28" s="343"/>
      <c r="F28" s="486"/>
      <c r="G28" s="156"/>
      <c r="H28" s="9"/>
      <c r="I28" s="189"/>
      <c r="J28" s="47"/>
      <c r="K28" s="47"/>
      <c r="N28" s="660">
        <v>1</v>
      </c>
      <c r="O28" s="661">
        <v>2</v>
      </c>
      <c r="P28" s="661">
        <v>3</v>
      </c>
      <c r="Q28" s="661">
        <v>4</v>
      </c>
      <c r="R28" s="661">
        <v>5</v>
      </c>
      <c r="S28" s="661">
        <v>6</v>
      </c>
      <c r="T28" s="662" t="s">
        <v>668</v>
      </c>
    </row>
    <row r="29" spans="1:20" ht="12.75">
      <c r="A29" s="9"/>
      <c r="B29" s="877" t="str">
        <f>IF('Sheet 1'!G89="N",'Sheet 1'!B89,"- ")</f>
        <v>- </v>
      </c>
      <c r="C29" s="878"/>
      <c r="D29" s="723">
        <f>IF(AND('Sheet 1'!G89="N",'Sheet 1'!D89='Sheet 5'!E29),0,IF('Sheet 1'!G89="",0,IF('Sheet 1'!G89="Y",0,1)))</f>
        <v>0</v>
      </c>
      <c r="E29" s="365">
        <f>IF('Sheet 1'!G89="N",'Sheet 1'!D89,0)</f>
        <v>0</v>
      </c>
      <c r="F29" s="457">
        <f>N29+O29+N30+O30+P29+P30+Q29+Q30+R29+R30+S29+S30+T29+T30</f>
        <v>0</v>
      </c>
      <c r="G29" s="254">
        <f>E29*F29</f>
        <v>0</v>
      </c>
      <c r="H29" s="9"/>
      <c r="I29" s="189"/>
      <c r="J29" s="47"/>
      <c r="K29" s="47"/>
      <c r="M29" s="356" t="s">
        <v>669</v>
      </c>
      <c r="N29" s="663">
        <f>IF(AND('Sheet 1'!I89=1,'Sheet 1'!H89&lt;=3),"20%",0)</f>
        <v>0</v>
      </c>
      <c r="O29" s="3">
        <f>IF(AND('Sheet 1'!I89=2,'Sheet 1'!H89&lt;=3),"20%",0)</f>
        <v>0</v>
      </c>
      <c r="P29" s="3">
        <f>IF(AND('Sheet 1'!I89=3,'Sheet 1'!H89&lt;=3),"20%",0)</f>
        <v>0</v>
      </c>
      <c r="Q29" s="3">
        <f>IF(AND('Sheet 1'!I89=4,'Sheet 1'!H89&lt;=3),"50%",0)</f>
        <v>0</v>
      </c>
      <c r="R29" s="3">
        <f>IF(AND('Sheet 1'!I89=5,'Sheet 1'!H89&lt;=3),"50%",0)</f>
        <v>0</v>
      </c>
      <c r="S29" s="3">
        <f>IF(AND('Sheet 1'!I89=6,'Sheet 1'!H89&lt;=3),"150%",0)</f>
        <v>0</v>
      </c>
      <c r="T29" s="664">
        <f>IF(AND('Sheet 1'!I89="unrated",'Sheet 1'!H89&lt;=3),"20%",0)</f>
        <v>0</v>
      </c>
    </row>
    <row r="30" spans="1:20" ht="12.75">
      <c r="A30" s="9"/>
      <c r="B30" s="877" t="str">
        <f>IF('Sheet 1'!G90="N",'Sheet 1'!B90,"- ")</f>
        <v>- </v>
      </c>
      <c r="C30" s="878"/>
      <c r="D30" s="723">
        <f>IF(AND('Sheet 1'!G90="N",'Sheet 1'!D90='Sheet 5'!E30),0,IF('Sheet 1'!G90="",0,IF('Sheet 1'!G90="Y",0,1)))</f>
        <v>0</v>
      </c>
      <c r="E30" s="365">
        <f>IF('Sheet 1'!G90="N",'Sheet 1'!D90,0)</f>
        <v>0</v>
      </c>
      <c r="F30" s="199">
        <f>N36+O35+O36+P35+P36+Q35+Q36+R35+R36+S35+S36+T35+T36</f>
        <v>0</v>
      </c>
      <c r="G30" s="254">
        <f aca="true" t="shared" si="1" ref="G30:G36">E30*F30</f>
        <v>0</v>
      </c>
      <c r="H30" s="9"/>
      <c r="I30" s="189"/>
      <c r="J30" s="47"/>
      <c r="K30" s="47"/>
      <c r="M30" s="356" t="s">
        <v>670</v>
      </c>
      <c r="N30" s="665">
        <f>IF(AND('Sheet 1'!I89=1,'Sheet 1'!H89&gt;3),"20%",0)</f>
        <v>0</v>
      </c>
      <c r="O30" s="666">
        <f>IF(AND('Sheet 1'!I89=2,'Sheet 1'!H89&gt;3),"50%",0)</f>
        <v>0</v>
      </c>
      <c r="P30" s="666">
        <f>IF(AND('Sheet 1'!I89=3,'Sheet 1'!H89&gt;3),"50%",0)</f>
        <v>0</v>
      </c>
      <c r="Q30" s="666">
        <f>IF(AND('Sheet 1'!I89=4,'Sheet 1'!H89&gt;3),"100%",0)</f>
        <v>0</v>
      </c>
      <c r="R30" s="666">
        <f>IF(AND('Sheet 1'!I89=5,'Sheet 1'!H89&gt;3),"100%",0)</f>
        <v>0</v>
      </c>
      <c r="S30" s="666">
        <f>IF(AND('Sheet 1'!I89=6,'Sheet 1'!H89&gt;3),"150%",0)</f>
        <v>0</v>
      </c>
      <c r="T30" s="667">
        <f>IF(AND('Sheet 1'!I89="unrated",'Sheet 1'!H89&gt;3),"50%",0)</f>
        <v>0</v>
      </c>
    </row>
    <row r="31" spans="1:11" ht="12.75">
      <c r="A31" s="9"/>
      <c r="B31" s="877" t="str">
        <f>IF('Sheet 1'!G91="N",'Sheet 1'!B91,"- ")</f>
        <v>- </v>
      </c>
      <c r="C31" s="878"/>
      <c r="D31" s="723">
        <f>IF(AND('Sheet 1'!G91="N",'Sheet 1'!D91='Sheet 5'!E31),0,IF('Sheet 1'!G91="",0,IF('Sheet 1'!G91="Y",0,1)))</f>
        <v>0</v>
      </c>
      <c r="E31" s="365">
        <f>IF('Sheet 1'!G91="N",'Sheet 1'!D91,0)</f>
        <v>0</v>
      </c>
      <c r="F31" s="199">
        <f>N44+N45+O44+O45+P44+P45+Q44+Q45+R44+R45+S44+S45+T44+T45</f>
        <v>0</v>
      </c>
      <c r="G31" s="254">
        <f t="shared" si="1"/>
        <v>0</v>
      </c>
      <c r="H31" s="9"/>
      <c r="I31" s="189"/>
      <c r="J31" s="47"/>
      <c r="K31" s="47"/>
    </row>
    <row r="32" spans="1:15" ht="12.75">
      <c r="A32" s="9"/>
      <c r="B32" s="877" t="str">
        <f>IF('Sheet 1'!G92="N",'Sheet 1'!B92,"- ")</f>
        <v>- </v>
      </c>
      <c r="C32" s="878"/>
      <c r="D32" s="723">
        <f>IF(AND('Sheet 1'!G92="N",'Sheet 1'!D92='Sheet 5'!E32),0,IF('Sheet 1'!G92="",0,IF('Sheet 1'!G92="Y",0,1)))</f>
        <v>0</v>
      </c>
      <c r="E32" s="365">
        <f>IF('Sheet 1'!G92="N",'Sheet 1'!D92,0)</f>
        <v>0</v>
      </c>
      <c r="F32" s="199">
        <f>N49+N50+O49+O50+P49+P50+Q49+Q50+R49+R50+S49+S50+T49+T50</f>
        <v>0</v>
      </c>
      <c r="G32" s="254">
        <f t="shared" si="1"/>
        <v>0</v>
      </c>
      <c r="H32" s="9"/>
      <c r="I32" s="189"/>
      <c r="J32" s="47"/>
      <c r="K32" s="47"/>
      <c r="O32" s="356" t="s">
        <v>667</v>
      </c>
    </row>
    <row r="33" spans="1:11" ht="12.75">
      <c r="A33" s="9"/>
      <c r="B33" s="877" t="str">
        <f>IF('Sheet 1'!G93="N",'Sheet 1'!B93,"- ")</f>
        <v>- </v>
      </c>
      <c r="C33" s="878"/>
      <c r="D33" s="723">
        <f>IF(AND('Sheet 1'!G93="N",'Sheet 1'!D93='Sheet 5'!E33),0,IF('Sheet 1'!G93="",0,IF('Sheet 1'!G93="Y",0,1)))</f>
        <v>0</v>
      </c>
      <c r="E33" s="365">
        <f>IF('Sheet 1'!G93="N",'Sheet 1'!D93,0)</f>
        <v>0</v>
      </c>
      <c r="F33" s="199">
        <f>N54+N55+O54+O55+P54+P55+Q54+Q55+R54+R55+S54+S55+T54+T55</f>
        <v>0</v>
      </c>
      <c r="G33" s="254">
        <f t="shared" si="1"/>
        <v>0</v>
      </c>
      <c r="H33" s="9"/>
      <c r="I33" s="189"/>
      <c r="J33" s="47"/>
      <c r="K33" s="47"/>
    </row>
    <row r="34" spans="1:20" ht="12.75">
      <c r="A34" s="9"/>
      <c r="B34" s="877" t="str">
        <f>IF('Sheet 1'!G94="N",'Sheet 1'!B94,"- ")</f>
        <v>- </v>
      </c>
      <c r="C34" s="878"/>
      <c r="D34" s="723">
        <f>IF(AND('Sheet 1'!G94="N",'Sheet 1'!D94='Sheet 5'!E34),0,IF('Sheet 1'!G94="",0,IF('Sheet 1'!G94="Y",0,1)))</f>
        <v>0</v>
      </c>
      <c r="E34" s="365">
        <f>IF('Sheet 1'!G94="N",'Sheet 1'!D94,0)</f>
        <v>0</v>
      </c>
      <c r="F34" s="199">
        <f>N58+N59+O58+O59+P58+P59+Q58+Q59+R58+R59+S58+S59+T58+T59</f>
        <v>0</v>
      </c>
      <c r="G34" s="254">
        <f t="shared" si="1"/>
        <v>0</v>
      </c>
      <c r="H34" s="9"/>
      <c r="I34" s="189"/>
      <c r="J34" s="47"/>
      <c r="K34" s="47"/>
      <c r="N34" s="660">
        <v>1</v>
      </c>
      <c r="O34" s="661">
        <v>2</v>
      </c>
      <c r="P34" s="661">
        <v>3</v>
      </c>
      <c r="Q34" s="661">
        <v>4</v>
      </c>
      <c r="R34" s="661">
        <v>5</v>
      </c>
      <c r="S34" s="661">
        <v>6</v>
      </c>
      <c r="T34" s="662" t="s">
        <v>668</v>
      </c>
    </row>
    <row r="35" spans="1:20" ht="12.75">
      <c r="A35" s="9"/>
      <c r="B35" s="877" t="str">
        <f>IF('Sheet 1'!G95="N",'Sheet 1'!B95,"- ")</f>
        <v>- </v>
      </c>
      <c r="C35" s="878"/>
      <c r="D35" s="723">
        <f>IF(AND('Sheet 1'!G95="N",'Sheet 1'!D95='Sheet 5'!E35),0,IF('Sheet 1'!G95="",0,IF('Sheet 1'!G95="Y",0,1)))</f>
        <v>0</v>
      </c>
      <c r="E35" s="365">
        <f>IF('Sheet 1'!G95="N",'Sheet 1'!D95,0)</f>
        <v>0</v>
      </c>
      <c r="F35" s="199">
        <f>N62+N63+O62+O63+P62+P63+Q62+Q63+R62+R63+S62+S63+T62+T63</f>
        <v>0</v>
      </c>
      <c r="G35" s="254">
        <f t="shared" si="1"/>
        <v>0</v>
      </c>
      <c r="H35" s="9"/>
      <c r="I35" s="189"/>
      <c r="J35" s="47"/>
      <c r="K35" s="47"/>
      <c r="M35" s="356" t="s">
        <v>669</v>
      </c>
      <c r="N35" s="663">
        <f>IF(AND('Sheet 1'!I90=1,'Sheet 1'!H90&lt;=3),"20%",0)</f>
        <v>0</v>
      </c>
      <c r="O35" s="3">
        <f>IF(AND('Sheet 1'!I90=2,'Sheet 1'!H90&lt;=3),"20%",0)</f>
        <v>0</v>
      </c>
      <c r="P35" s="3">
        <f>IF(AND('Sheet 1'!I90=3,'Sheet 1'!H90&lt;=3),"20%",0)</f>
        <v>0</v>
      </c>
      <c r="Q35" s="3">
        <f>IF(AND('Sheet 1'!I90=4,'Sheet 1'!H90&lt;=3),"50%",0)</f>
        <v>0</v>
      </c>
      <c r="R35" s="3">
        <f>IF(AND('Sheet 1'!I90=5,'Sheet 1'!H90&lt;=3),"50%",0)</f>
        <v>0</v>
      </c>
      <c r="S35" s="3">
        <f>IF(AND('Sheet 1'!I90=6,'Sheet 1'!H90&lt;=3),"150%",0)</f>
        <v>0</v>
      </c>
      <c r="T35" s="664">
        <f>IF(AND('Sheet 1'!I90="unrated",'Sheet 1'!I90&lt;=3),"20%",0)</f>
        <v>0</v>
      </c>
    </row>
    <row r="36" spans="1:20" ht="12.75">
      <c r="A36" s="9"/>
      <c r="B36" s="877" t="str">
        <f>IF('Sheet 1'!G96="N",'Sheet 1'!B96,"- ")</f>
        <v>- </v>
      </c>
      <c r="C36" s="878"/>
      <c r="D36" s="723">
        <f>IF(AND('Sheet 1'!G96="N",'Sheet 1'!D96='Sheet 5'!E36),0,IF('Sheet 1'!G96="",0,IF('Sheet 1'!G96="Y",0,1)))</f>
        <v>0</v>
      </c>
      <c r="E36" s="365">
        <f>IF('Sheet 1'!G96="N",'Sheet 1'!D96,0)</f>
        <v>0</v>
      </c>
      <c r="F36" s="199">
        <f>N67+N68+O67+O68+P67+P68+Q67+Q68+R67+R68+S67+S68+T67+T68</f>
        <v>0</v>
      </c>
      <c r="G36" s="254">
        <f t="shared" si="1"/>
        <v>0</v>
      </c>
      <c r="H36" s="9"/>
      <c r="I36" s="189"/>
      <c r="J36" s="47"/>
      <c r="K36" s="47"/>
      <c r="M36" s="356" t="s">
        <v>670</v>
      </c>
      <c r="N36" s="665">
        <f>IF(AND('Sheet 1'!I90=1,'Sheet 1'!H90&gt;3),"20%",0)</f>
        <v>0</v>
      </c>
      <c r="O36" s="666">
        <f>IF(AND('Sheet 1'!I90=2,'Sheet 1'!H90&gt;3),"50%",0)</f>
        <v>0</v>
      </c>
      <c r="P36" s="666">
        <f>IF(AND('Sheet 1'!I90=3,'Sheet 1'!H90&gt;3),"50%",0)</f>
        <v>0</v>
      </c>
      <c r="Q36" s="666">
        <f>IF(AND('Sheet 1'!I90=4,'Sheet 1'!H90&gt;3),"100%",0)</f>
        <v>0</v>
      </c>
      <c r="R36" s="666">
        <f>IF(AND('Sheet 1'!I90=5,'Sheet 1'!H90&gt;3),"100%",0)</f>
        <v>0</v>
      </c>
      <c r="S36" s="666">
        <f>IF(AND('Sheet 1'!I90=6,'Sheet 1'!H90&gt;3),"150%",0)</f>
        <v>0</v>
      </c>
      <c r="T36" s="667">
        <f>IF(AND('Sheet 1'!I90="unrated",'Sheet 1'!H90&gt;3),"50%",0)</f>
        <v>0</v>
      </c>
    </row>
    <row r="37" spans="1:11" ht="13.5">
      <c r="A37" s="9"/>
      <c r="B37" s="883" t="s">
        <v>852</v>
      </c>
      <c r="C37" s="884"/>
      <c r="D37" s="122"/>
      <c r="E37" s="668"/>
      <c r="F37" s="491"/>
      <c r="G37" s="147"/>
      <c r="H37" s="9"/>
      <c r="I37" s="189"/>
      <c r="J37" s="47"/>
      <c r="K37" s="47"/>
    </row>
    <row r="38" spans="1:11" ht="12.75">
      <c r="A38" s="9"/>
      <c r="B38" s="163" t="s">
        <v>676</v>
      </c>
      <c r="C38" s="165"/>
      <c r="D38" s="725">
        <f>IF(E38='Sheet 1'!D195,0,1)</f>
        <v>0</v>
      </c>
      <c r="E38" s="365">
        <f>'Sheet 1'!D195</f>
        <v>0</v>
      </c>
      <c r="F38" s="199">
        <v>0.2</v>
      </c>
      <c r="G38" s="254">
        <f>E38*F38</f>
        <v>0</v>
      </c>
      <c r="H38" s="9"/>
      <c r="I38" s="189"/>
      <c r="J38" s="47"/>
      <c r="K38" s="47"/>
    </row>
    <row r="39" spans="1:15" ht="12.75">
      <c r="A39" s="9"/>
      <c r="B39" s="163" t="s">
        <v>677</v>
      </c>
      <c r="C39" s="152"/>
      <c r="D39" s="725">
        <f>IF(E39='Sheet 1'!D196,0,1)</f>
        <v>0</v>
      </c>
      <c r="E39" s="365">
        <f>'Sheet 1'!D196</f>
        <v>0</v>
      </c>
      <c r="F39" s="199">
        <v>0.5</v>
      </c>
      <c r="G39" s="254">
        <f>E39*F39</f>
        <v>0</v>
      </c>
      <c r="H39" s="9"/>
      <c r="I39" s="189"/>
      <c r="J39" s="47"/>
      <c r="K39" s="47"/>
      <c r="O39" s="356" t="s">
        <v>667</v>
      </c>
    </row>
    <row r="40" spans="1:11" ht="12.75">
      <c r="A40" s="9"/>
      <c r="B40" s="104"/>
      <c r="C40" s="104"/>
      <c r="D40" s="267"/>
      <c r="E40" s="104"/>
      <c r="F40" s="104"/>
      <c r="G40" s="104"/>
      <c r="H40" s="9"/>
      <c r="I40" s="189"/>
      <c r="J40" s="47"/>
      <c r="K40" s="47"/>
    </row>
    <row r="41" spans="1:11" ht="12.75">
      <c r="A41" s="15">
        <v>5</v>
      </c>
      <c r="B41" s="487" t="s">
        <v>546</v>
      </c>
      <c r="C41" s="104"/>
      <c r="D41" s="267"/>
      <c r="E41" s="104"/>
      <c r="F41" s="104"/>
      <c r="G41" s="104"/>
      <c r="H41" s="9"/>
      <c r="I41" s="189"/>
      <c r="J41" s="47"/>
      <c r="K41" s="47"/>
    </row>
    <row r="42" spans="1:20" ht="13.5">
      <c r="A42" s="9"/>
      <c r="B42" s="879" t="s">
        <v>567</v>
      </c>
      <c r="C42" s="880"/>
      <c r="D42" s="724"/>
      <c r="E42" s="342"/>
      <c r="F42" s="116"/>
      <c r="G42" s="105"/>
      <c r="H42" s="9"/>
      <c r="I42" s="189"/>
      <c r="J42" s="47"/>
      <c r="K42" s="47"/>
      <c r="N42" s="660">
        <v>1</v>
      </c>
      <c r="O42" s="661">
        <v>2</v>
      </c>
      <c r="P42" s="661">
        <v>3</v>
      </c>
      <c r="Q42" s="661">
        <v>4</v>
      </c>
      <c r="R42" s="661">
        <v>5</v>
      </c>
      <c r="S42" s="661">
        <v>6</v>
      </c>
      <c r="T42" s="662" t="s">
        <v>668</v>
      </c>
    </row>
    <row r="43" spans="1:20" ht="13.5">
      <c r="A43" s="9"/>
      <c r="B43" s="492" t="s">
        <v>579</v>
      </c>
      <c r="C43" s="493"/>
      <c r="D43" s="724"/>
      <c r="E43" s="343"/>
      <c r="F43" s="486"/>
      <c r="G43" s="156"/>
      <c r="H43" s="9"/>
      <c r="I43" s="189"/>
      <c r="J43" s="47"/>
      <c r="K43" s="47"/>
      <c r="N43" s="663"/>
      <c r="O43" s="3"/>
      <c r="P43" s="3"/>
      <c r="Q43" s="3"/>
      <c r="R43" s="3"/>
      <c r="S43" s="3"/>
      <c r="T43" s="664"/>
    </row>
    <row r="44" spans="1:20" ht="12.75">
      <c r="A44" s="9"/>
      <c r="B44" s="877" t="str">
        <f>IF('Sheet 1'!G98="N",'Sheet 1'!B98,"- ")</f>
        <v>- </v>
      </c>
      <c r="C44" s="878"/>
      <c r="D44" s="723">
        <f>IF(AND('Sheet 1'!G98="N",'Sheet 1'!D98='Sheet 5'!E44),0,IF('Sheet 1'!G98="",0,IF('Sheet 1'!G98="Y",0,1)))</f>
        <v>0</v>
      </c>
      <c r="E44" s="365">
        <f>IF('Sheet 1'!G98="N",'Sheet 1'!D98,0)</f>
        <v>0</v>
      </c>
      <c r="F44" s="199" t="str">
        <f>IF('Sheet 1'!I98=1,"20%",IF('Sheet 1'!I98=2,"50%",IF('Sheet 1'!I98=3,"100%",IF('Sheet 1'!I98=4,"100%",IF('Sheet 1'!I98=5,"150%",IF('Sheet 1'!I98=6,"150%",IF('Sheet 1'!I98="unrated","100%",IF('Sheet 1'!I98="","-"))))))))</f>
        <v>-</v>
      </c>
      <c r="G44" s="254">
        <f>IF(F44="-",0,E44*F44)</f>
        <v>0</v>
      </c>
      <c r="H44" s="9"/>
      <c r="I44" s="189"/>
      <c r="J44" s="47"/>
      <c r="K44" s="47"/>
      <c r="M44" s="356" t="s">
        <v>669</v>
      </c>
      <c r="N44" s="663">
        <f>IF(AND('Sheet 1'!I91=1,'Sheet 1'!H91&lt;=3),"20%",0)</f>
        <v>0</v>
      </c>
      <c r="O44" s="3">
        <f>IF(AND('Sheet 1'!I91=2,'Sheet 1'!H91&lt;=3),"20%",0)</f>
        <v>0</v>
      </c>
      <c r="P44" s="3">
        <f>IF(AND('Sheet 1'!I91=3,'Sheet 1'!H91&lt;=3),"20%",0)</f>
        <v>0</v>
      </c>
      <c r="Q44" s="3">
        <f>IF(AND('Sheet 1'!I91=4,'Sheet 1'!H91&lt;=3),"50%",0)</f>
        <v>0</v>
      </c>
      <c r="R44" s="3">
        <f>IF(AND('Sheet 1'!I91=5,'Sheet 1'!H91&lt;=3),"50%",0)</f>
        <v>0</v>
      </c>
      <c r="S44" s="3">
        <f>IF(AND('Sheet 1'!I91=6,'Sheet 1'!H91&lt;=3),"150%",0)</f>
        <v>0</v>
      </c>
      <c r="T44" s="664">
        <f>IF(AND('Sheet 1'!I91="unrated",'Sheet 1'!I91&lt;=3),"20%",0)</f>
        <v>0</v>
      </c>
    </row>
    <row r="45" spans="1:20" ht="12.75">
      <c r="A45" s="9"/>
      <c r="B45" s="877" t="str">
        <f>IF('Sheet 1'!G99="N",'Sheet 1'!B99,"- ")</f>
        <v>- </v>
      </c>
      <c r="C45" s="878"/>
      <c r="D45" s="723">
        <f>IF(AND('Sheet 1'!G99="N",'Sheet 1'!D99='Sheet 5'!E45),0,IF('Sheet 1'!G99="",0,IF('Sheet 1'!G99="Y",0,1)))</f>
        <v>0</v>
      </c>
      <c r="E45" s="365">
        <f>IF('Sheet 1'!G99="N",'Sheet 1'!D99,0)</f>
        <v>0</v>
      </c>
      <c r="F45" s="199" t="str">
        <f>IF('Sheet 1'!I99=1,"20%",IF('Sheet 1'!I99=2,"50%",IF('Sheet 1'!I99=3,"100%",IF('Sheet 1'!I99=4,"100%",IF('Sheet 1'!I99=5,"150%",IF('Sheet 1'!I99=6,"150%",IF('Sheet 1'!I99="unrated","100%",IF('Sheet 1'!I99="","-"))))))))</f>
        <v>-</v>
      </c>
      <c r="G45" s="254">
        <f aca="true" t="shared" si="2" ref="G45:G51">IF(F45="-",0,E45*F45)</f>
        <v>0</v>
      </c>
      <c r="H45" s="9"/>
      <c r="I45" s="189"/>
      <c r="J45" s="47"/>
      <c r="K45" s="47"/>
      <c r="M45" s="356" t="s">
        <v>670</v>
      </c>
      <c r="N45" s="665">
        <f>IF(AND('Sheet 1'!I91=1,'Sheet 1'!H91&gt;3),"20%",0)</f>
        <v>0</v>
      </c>
      <c r="O45" s="666">
        <f>IF(AND('Sheet 1'!I91=2,'Sheet 1'!H91&gt;3),"50%",0)</f>
        <v>0</v>
      </c>
      <c r="P45" s="666">
        <f>IF(AND('Sheet 1'!I91=3,'Sheet 1'!H91&gt;3),"50%",0)</f>
        <v>0</v>
      </c>
      <c r="Q45" s="666">
        <f>IF(AND('Sheet 1'!I91=4,'Sheet 1'!H91&gt;3),"100%",0)</f>
        <v>0</v>
      </c>
      <c r="R45" s="666">
        <f>IF(AND('Sheet 1'!I91=5,'Sheet 1'!H91&gt;3),"100%",0)</f>
        <v>0</v>
      </c>
      <c r="S45" s="666">
        <f>IF(AND('Sheet 1'!I91=6,'Sheet 1'!H91&gt;3),"150%",0)</f>
        <v>0</v>
      </c>
      <c r="T45" s="667">
        <f>IF(AND('Sheet 1'!I91="unrated",'Sheet 1'!H91&gt;3),"50%",0)</f>
        <v>0</v>
      </c>
    </row>
    <row r="46" spans="1:11" ht="12.75">
      <c r="A46" s="9"/>
      <c r="B46" s="877" t="str">
        <f>IF('Sheet 1'!G100="N",'Sheet 1'!B100,"- ")</f>
        <v>- </v>
      </c>
      <c r="C46" s="878"/>
      <c r="D46" s="723">
        <f>IF(AND('Sheet 1'!G100="N",'Sheet 1'!D100='Sheet 5'!E46),0,IF('Sheet 1'!G100="",0,IF('Sheet 1'!G100="Y",0,1)))</f>
        <v>0</v>
      </c>
      <c r="E46" s="365">
        <f>IF('Sheet 1'!G100="N",'Sheet 1'!D100,0)</f>
        <v>0</v>
      </c>
      <c r="F46" s="199" t="str">
        <f>IF('Sheet 1'!I100=1,"20%",IF('Sheet 1'!I100=2,"50%",IF('Sheet 1'!I100=3,"100%",IF('Sheet 1'!I100=4,"100%",IF('Sheet 1'!I100=5,"150%",IF('Sheet 1'!I100=6,"150%",IF('Sheet 1'!I100="unrated","100%",IF('Sheet 1'!I100="","-"))))))))</f>
        <v>-</v>
      </c>
      <c r="G46" s="254">
        <f t="shared" si="2"/>
        <v>0</v>
      </c>
      <c r="H46" s="9"/>
      <c r="I46" s="189"/>
      <c r="J46" s="47"/>
      <c r="K46" s="47"/>
    </row>
    <row r="47" spans="1:11" ht="12.75">
      <c r="A47" s="9"/>
      <c r="B47" s="877" t="str">
        <f>IF('Sheet 1'!G101="N",'Sheet 1'!B101,"- ")</f>
        <v>- </v>
      </c>
      <c r="C47" s="878"/>
      <c r="D47" s="723">
        <f>IF(AND('Sheet 1'!G101="N",'Sheet 1'!D101='Sheet 5'!E47),0,IF('Sheet 1'!G101="",0,IF('Sheet 1'!G101="Y",0,1)))</f>
        <v>0</v>
      </c>
      <c r="E47" s="365">
        <f>IF('Sheet 1'!G101="N",'Sheet 1'!D101,0)</f>
        <v>0</v>
      </c>
      <c r="F47" s="199" t="str">
        <f>IF('Sheet 1'!I101=1,"20%",IF('Sheet 1'!I101=2,"50%",IF('Sheet 1'!I101=3,"100%",IF('Sheet 1'!I101=4,"100%",IF('Sheet 1'!I101=5,"150%",IF('Sheet 1'!I101=6,"150%",IF('Sheet 1'!I101="unrated","100%",IF('Sheet 1'!I101="","-"))))))))</f>
        <v>-</v>
      </c>
      <c r="G47" s="254">
        <f t="shared" si="2"/>
        <v>0</v>
      </c>
      <c r="H47" s="9"/>
      <c r="I47" s="189"/>
      <c r="J47" s="47"/>
      <c r="K47" s="47"/>
    </row>
    <row r="48" spans="1:20" ht="12.75">
      <c r="A48" s="9"/>
      <c r="B48" s="877" t="str">
        <f>IF('Sheet 1'!G102="N",'Sheet 1'!B102,"- ")</f>
        <v>- </v>
      </c>
      <c r="C48" s="878"/>
      <c r="D48" s="723">
        <f>IF(AND('Sheet 1'!G102="N",'Sheet 1'!D102='Sheet 5'!E48),0,IF('Sheet 1'!G102="",0,IF('Sheet 1'!G102="Y",0,1)))</f>
        <v>0</v>
      </c>
      <c r="E48" s="365">
        <f>IF('Sheet 1'!G102="N",'Sheet 1'!D102,0)</f>
        <v>0</v>
      </c>
      <c r="F48" s="199" t="str">
        <f>IF('Sheet 1'!I102=1,"20%",IF('Sheet 1'!I102=2,"50%",IF('Sheet 1'!I102=3,"100%",IF('Sheet 1'!I102=4,"100%",IF('Sheet 1'!I102=5,"150%",IF('Sheet 1'!I102=6,"150%",IF('Sheet 1'!I102="unrated","100%",IF('Sheet 1'!I102="","-"))))))))</f>
        <v>-</v>
      </c>
      <c r="G48" s="254">
        <f t="shared" si="2"/>
        <v>0</v>
      </c>
      <c r="H48" s="9"/>
      <c r="I48" s="189"/>
      <c r="J48" s="47"/>
      <c r="K48" s="47"/>
      <c r="N48" s="660">
        <v>1</v>
      </c>
      <c r="O48" s="661">
        <v>2</v>
      </c>
      <c r="P48" s="661">
        <v>3</v>
      </c>
      <c r="Q48" s="661">
        <v>4</v>
      </c>
      <c r="R48" s="661">
        <v>5</v>
      </c>
      <c r="S48" s="661">
        <v>6</v>
      </c>
      <c r="T48" s="662" t="s">
        <v>668</v>
      </c>
    </row>
    <row r="49" spans="1:20" ht="12.75">
      <c r="A49" s="9"/>
      <c r="B49" s="877" t="str">
        <f>IF('Sheet 1'!G103="N",'Sheet 1'!B103,"- ")</f>
        <v>- </v>
      </c>
      <c r="C49" s="878"/>
      <c r="D49" s="723">
        <f>IF(AND('Sheet 1'!G103="N",'Sheet 1'!D103='Sheet 5'!E49),0,IF('Sheet 1'!G103="",0,IF('Sheet 1'!G103="Y",0,1)))</f>
        <v>0</v>
      </c>
      <c r="E49" s="365">
        <f>IF('Sheet 1'!G103="N",'Sheet 1'!D103,0)</f>
        <v>0</v>
      </c>
      <c r="F49" s="199" t="str">
        <f>IF('Sheet 1'!I103=1,"20%",IF('Sheet 1'!I103=2,"50%",IF('Sheet 1'!I103=3,"100%",IF('Sheet 1'!I103=4,"100%",IF('Sheet 1'!I103=5,"150%",IF('Sheet 1'!I103=6,"150%",IF('Sheet 1'!I103="unrated","100%",IF('Sheet 1'!I103="","-"))))))))</f>
        <v>-</v>
      </c>
      <c r="G49" s="254">
        <f t="shared" si="2"/>
        <v>0</v>
      </c>
      <c r="H49" s="9"/>
      <c r="I49" s="189"/>
      <c r="J49" s="47"/>
      <c r="K49" s="47"/>
      <c r="M49" s="356" t="s">
        <v>669</v>
      </c>
      <c r="N49" s="663">
        <f>IF(AND('Sheet 1'!I92=1,'Sheet 1'!H92&lt;=3),"20%",0)</f>
        <v>0</v>
      </c>
      <c r="O49" s="3">
        <f>IF(AND('Sheet 1'!I92=2,'Sheet 1'!H92&lt;=3),"20%",0)</f>
        <v>0</v>
      </c>
      <c r="P49" s="3">
        <f>IF(AND('Sheet 1'!I92=3,'Sheet 1'!H92&lt;=3),"20%",0)</f>
        <v>0</v>
      </c>
      <c r="Q49" s="3">
        <f>IF(AND('Sheet 1'!I92=4,'Sheet 1'!H92&lt;=3),"50%",0)</f>
        <v>0</v>
      </c>
      <c r="R49" s="3">
        <f>IF(AND('Sheet 1'!I92=5,'Sheet 1'!H92&lt;=3),"50%",0)</f>
        <v>0</v>
      </c>
      <c r="S49" s="3">
        <f>IF(AND('Sheet 1'!I92=6,'Sheet 1'!H92&lt;=3),"150%",0)</f>
        <v>0</v>
      </c>
      <c r="T49" s="664">
        <f>IF(AND('Sheet 1'!I92="unrated",'Sheet 1'!I92&lt;=3),"20%",0)</f>
        <v>0</v>
      </c>
    </row>
    <row r="50" spans="1:20" ht="12.75">
      <c r="A50" s="9"/>
      <c r="B50" s="877" t="str">
        <f>IF('Sheet 1'!G104="N",'Sheet 1'!B104,"- ")</f>
        <v>- </v>
      </c>
      <c r="C50" s="878"/>
      <c r="D50" s="723">
        <f>IF(AND('Sheet 1'!G104="N",'Sheet 1'!D104='Sheet 5'!E50),0,IF('Sheet 1'!G104="",0,IF('Sheet 1'!G104="Y",0,1)))</f>
        <v>0</v>
      </c>
      <c r="E50" s="365">
        <f>IF('Sheet 1'!G104="N",'Sheet 1'!D104,0)</f>
        <v>0</v>
      </c>
      <c r="F50" s="199" t="str">
        <f>IF('Sheet 1'!I104=1,"20%",IF('Sheet 1'!I104=2,"50%",IF('Sheet 1'!I104=3,"100%",IF('Sheet 1'!I104=4,"100%",IF('Sheet 1'!I104=5,"150%",IF('Sheet 1'!I104=6,"150%",IF('Sheet 1'!I104="unrated","100%",IF('Sheet 1'!I104="","-"))))))))</f>
        <v>-</v>
      </c>
      <c r="G50" s="254">
        <f t="shared" si="2"/>
        <v>0</v>
      </c>
      <c r="H50" s="9"/>
      <c r="I50" s="189"/>
      <c r="J50" s="47"/>
      <c r="K50" s="47"/>
      <c r="M50" s="356" t="s">
        <v>670</v>
      </c>
      <c r="N50" s="665">
        <f>IF(AND('Sheet 1'!I92=1,'Sheet 1'!H92&gt;3),"20%",0)</f>
        <v>0</v>
      </c>
      <c r="O50" s="666">
        <f>IF(AND('Sheet 1'!I92=2,'Sheet 1'!H92&gt;3),"50%",0)</f>
        <v>0</v>
      </c>
      <c r="P50" s="666">
        <f>IF(AND('Sheet 1'!I92=3,'Sheet 1'!H92&gt;3),"50%",0)</f>
        <v>0</v>
      </c>
      <c r="Q50" s="666">
        <f>IF(AND('Sheet 1'!I92=4,'Sheet 1'!H92&gt;3),"100%",0)</f>
        <v>0</v>
      </c>
      <c r="R50" s="666">
        <f>IF(AND('Sheet 1'!I92=5,'Sheet 1'!H92&gt;3),"100%",0)</f>
        <v>0</v>
      </c>
      <c r="S50" s="666">
        <f>IF(AND('Sheet 1'!I92=6,'Sheet 1'!H92&gt;3),"150%",0)</f>
        <v>0</v>
      </c>
      <c r="T50" s="667">
        <f>IF(AND('Sheet 1'!I92="unrated",'Sheet 1'!H92&gt;3),"50%",0)</f>
        <v>0</v>
      </c>
    </row>
    <row r="51" spans="1:11" ht="12.75">
      <c r="A51" s="9"/>
      <c r="B51" s="877" t="str">
        <f>IF('Sheet 1'!G105="N",'Sheet 1'!B105,"- ")</f>
        <v>- </v>
      </c>
      <c r="C51" s="878"/>
      <c r="D51" s="723">
        <f>IF(AND('Sheet 1'!G105="N",'Sheet 1'!D105='Sheet 5'!E51),0,IF('Sheet 1'!G105="",0,IF('Sheet 1'!G105="Y",0,1)))</f>
        <v>0</v>
      </c>
      <c r="E51" s="365">
        <f>IF('Sheet 1'!G105="N",'Sheet 1'!D105,0)</f>
        <v>0</v>
      </c>
      <c r="F51" s="199" t="str">
        <f>IF('Sheet 1'!I105=1,"20%",IF('Sheet 1'!I105=2,"50%",IF('Sheet 1'!I105=3,"100%",IF('Sheet 1'!I105=4,"100%",IF('Sheet 1'!I105=5,"150%",IF('Sheet 1'!I105=6,"150%",IF('Sheet 1'!I105="unrated","100%",IF('Sheet 1'!I105="","-"))))))))</f>
        <v>-</v>
      </c>
      <c r="G51" s="254">
        <f t="shared" si="2"/>
        <v>0</v>
      </c>
      <c r="H51" s="9"/>
      <c r="I51" s="189"/>
      <c r="J51" s="47"/>
      <c r="K51" s="47"/>
    </row>
    <row r="52" spans="1:11" ht="12.75">
      <c r="A52" s="9"/>
      <c r="B52" s="104"/>
      <c r="C52" s="104"/>
      <c r="D52" s="267"/>
      <c r="E52" s="104"/>
      <c r="F52" s="104"/>
      <c r="G52" s="104"/>
      <c r="H52" s="9"/>
      <c r="I52" s="189"/>
      <c r="J52" s="47"/>
      <c r="K52" s="47"/>
    </row>
    <row r="53" spans="1:20" ht="12.75">
      <c r="A53" s="15">
        <v>6</v>
      </c>
      <c r="B53" s="487" t="s">
        <v>580</v>
      </c>
      <c r="C53" s="104"/>
      <c r="D53" s="267"/>
      <c r="E53" s="104"/>
      <c r="F53" s="104"/>
      <c r="G53" s="104"/>
      <c r="H53" s="9"/>
      <c r="I53" s="189"/>
      <c r="J53" s="47"/>
      <c r="K53" s="47"/>
      <c r="N53" s="660">
        <v>1</v>
      </c>
      <c r="O53" s="661">
        <v>2</v>
      </c>
      <c r="P53" s="661">
        <v>3</v>
      </c>
      <c r="Q53" s="661">
        <v>4</v>
      </c>
      <c r="R53" s="661">
        <v>5</v>
      </c>
      <c r="S53" s="661">
        <v>6</v>
      </c>
      <c r="T53" s="662" t="s">
        <v>668</v>
      </c>
    </row>
    <row r="54" spans="1:20" ht="12.75" customHeight="1">
      <c r="A54" s="9"/>
      <c r="B54" s="883" t="s">
        <v>581</v>
      </c>
      <c r="C54" s="884"/>
      <c r="D54" s="724"/>
      <c r="E54" s="343"/>
      <c r="F54" s="486"/>
      <c r="G54" s="156"/>
      <c r="H54" s="9"/>
      <c r="I54" s="189"/>
      <c r="J54" s="47"/>
      <c r="K54" s="47"/>
      <c r="M54" s="356" t="s">
        <v>669</v>
      </c>
      <c r="N54" s="663">
        <f>IF(AND('Sheet 1'!I93=1,'Sheet 1'!H93&lt;=3),"20%",0)</f>
        <v>0</v>
      </c>
      <c r="O54" s="3">
        <f>IF(AND('Sheet 1'!I93=2,'Sheet 1'!H93&lt;=3),"20%",0)</f>
        <v>0</v>
      </c>
      <c r="P54" s="3">
        <f>IF(AND('Sheet 1'!I93=3,'Sheet 1'!H93&lt;=3),"20%",0)</f>
        <v>0</v>
      </c>
      <c r="Q54" s="3">
        <f>IF(AND('Sheet 1'!I93=4,'Sheet 1'!H93&lt;=3),"50%",0)</f>
        <v>0</v>
      </c>
      <c r="R54" s="3">
        <f>IF(AND('Sheet 1'!I93=5,'Sheet 1'!H93&lt;=3),"50%",0)</f>
        <v>0</v>
      </c>
      <c r="S54" s="3">
        <f>IF(AND('Sheet 1'!I93=6,'Sheet 1'!H93&lt;=3),"150%",0)</f>
        <v>0</v>
      </c>
      <c r="T54" s="664">
        <f>IF(AND('Sheet 1'!I93="unrated",'Sheet 1'!I93&lt;=3),"20%",0)</f>
        <v>0</v>
      </c>
    </row>
    <row r="55" spans="1:20" ht="12.75">
      <c r="A55" s="9"/>
      <c r="B55" s="877" t="str">
        <f>IF('Sheet 1'!G117="N",'Sheet 1'!B117,"- ")</f>
        <v>- </v>
      </c>
      <c r="C55" s="878"/>
      <c r="D55" s="723">
        <f>IF(AND('Sheet 1'!G117="N",'Sheet 1'!D117='Sheet 5'!E55),0,IF('Sheet 1'!G117="",0,IF('Sheet 1'!G117="Y",0,1)))</f>
        <v>0</v>
      </c>
      <c r="E55" s="365">
        <f>IF('Sheet 1'!G117="N",'Sheet 1'!D117,0)</f>
        <v>0</v>
      </c>
      <c r="F55" s="199">
        <v>1.5</v>
      </c>
      <c r="G55" s="254">
        <f>E55*F55</f>
        <v>0</v>
      </c>
      <c r="H55" s="9"/>
      <c r="I55" s="189"/>
      <c r="J55" s="47"/>
      <c r="K55" s="47"/>
      <c r="M55" s="356" t="s">
        <v>670</v>
      </c>
      <c r="N55" s="665">
        <f>IF(AND('Sheet 1'!I93=1,'Sheet 1'!H93&gt;3),"20%",0)</f>
        <v>0</v>
      </c>
      <c r="O55" s="666">
        <f>IF(AND('Sheet 1'!I93=2,'Sheet 1'!H93&gt;3),"50%",0)</f>
        <v>0</v>
      </c>
      <c r="P55" s="666">
        <f>IF(AND('Sheet 1'!I93=3,'Sheet 1'!H93&gt;3),"50%",0)</f>
        <v>0</v>
      </c>
      <c r="Q55" s="666">
        <f>IF(AND('Sheet 1'!I93=4,'Sheet 1'!H93&gt;3),"100%",0)</f>
        <v>0</v>
      </c>
      <c r="R55" s="666">
        <f>IF(AND('Sheet 1'!I93=5,'Sheet 1'!H93&gt;3),"100%",0)</f>
        <v>0</v>
      </c>
      <c r="S55" s="666">
        <f>IF(AND('Sheet 1'!I93=6,'Sheet 1'!H93&gt;3),"150%",0)</f>
        <v>0</v>
      </c>
      <c r="T55" s="667">
        <f>IF(AND('Sheet 1'!I93="unrated",'Sheet 1'!H93&gt;3),"50%",0)</f>
        <v>0</v>
      </c>
    </row>
    <row r="56" spans="1:11" ht="12.75">
      <c r="A56" s="9"/>
      <c r="B56" s="877" t="str">
        <f>IF('Sheet 1'!G118="N",'Sheet 1'!B118,"- ")</f>
        <v>- </v>
      </c>
      <c r="C56" s="878"/>
      <c r="D56" s="723">
        <f>IF(AND('Sheet 1'!G118="N",'Sheet 1'!D118='Sheet 5'!E56),0,IF('Sheet 1'!G118="",0,IF('Sheet 1'!G118="Y",0,1)))</f>
        <v>0</v>
      </c>
      <c r="E56" s="365">
        <f>IF('Sheet 1'!G118="N",'Sheet 1'!D118,0)</f>
        <v>0</v>
      </c>
      <c r="F56" s="199">
        <v>1.5</v>
      </c>
      <c r="G56" s="254">
        <f aca="true" t="shared" si="3" ref="G56:G62">E56*F56</f>
        <v>0</v>
      </c>
      <c r="H56" s="9"/>
      <c r="I56" s="189"/>
      <c r="J56" s="47"/>
      <c r="K56" s="47"/>
    </row>
    <row r="57" spans="1:20" ht="12.75">
      <c r="A57" s="9"/>
      <c r="B57" s="877" t="str">
        <f>IF('Sheet 1'!G119="N",'Sheet 1'!B119,"- ")</f>
        <v>- </v>
      </c>
      <c r="C57" s="878"/>
      <c r="D57" s="723">
        <f>IF(AND('Sheet 1'!G119="N",'Sheet 1'!D119='Sheet 5'!E57),0,IF('Sheet 1'!G119="",0,IF('Sheet 1'!G119="Y",0,1)))</f>
        <v>0</v>
      </c>
      <c r="E57" s="365">
        <f>IF('Sheet 1'!G119="N",'Sheet 1'!D119,0)</f>
        <v>0</v>
      </c>
      <c r="F57" s="199">
        <v>1.5</v>
      </c>
      <c r="G57" s="254">
        <f t="shared" si="3"/>
        <v>0</v>
      </c>
      <c r="H57" s="9"/>
      <c r="I57" s="189"/>
      <c r="J57" s="47"/>
      <c r="K57" s="47"/>
      <c r="N57" s="660">
        <v>1</v>
      </c>
      <c r="O57" s="661">
        <v>2</v>
      </c>
      <c r="P57" s="661">
        <v>3</v>
      </c>
      <c r="Q57" s="661">
        <v>4</v>
      </c>
      <c r="R57" s="661">
        <v>5</v>
      </c>
      <c r="S57" s="661">
        <v>6</v>
      </c>
      <c r="T57" s="662" t="s">
        <v>668</v>
      </c>
    </row>
    <row r="58" spans="1:20" ht="12.75">
      <c r="A58" s="9"/>
      <c r="B58" s="877" t="str">
        <f>IF('Sheet 1'!G120="N",'Sheet 1'!B120,"- ")</f>
        <v>- </v>
      </c>
      <c r="C58" s="878"/>
      <c r="D58" s="723">
        <f>IF(AND('Sheet 1'!G120="N",'Sheet 1'!D120='Sheet 5'!E58),0,IF('Sheet 1'!G120="",0,IF('Sheet 1'!G120="Y",0,1)))</f>
        <v>0</v>
      </c>
      <c r="E58" s="365">
        <f>IF('Sheet 1'!G120="N",'Sheet 1'!D120,0)</f>
        <v>0</v>
      </c>
      <c r="F58" s="199">
        <v>1.5</v>
      </c>
      <c r="G58" s="254">
        <f t="shared" si="3"/>
        <v>0</v>
      </c>
      <c r="H58" s="9"/>
      <c r="I58" s="189"/>
      <c r="J58" s="47"/>
      <c r="K58" s="47"/>
      <c r="M58" s="356" t="s">
        <v>669</v>
      </c>
      <c r="N58" s="663">
        <f>IF(AND('Sheet 1'!I94=1,'Sheet 1'!H94&lt;=3),"20%",0)</f>
        <v>0</v>
      </c>
      <c r="O58" s="3">
        <f>IF(AND('Sheet 1'!I94=2,'Sheet 1'!H94&lt;=3),"20%",0)</f>
        <v>0</v>
      </c>
      <c r="P58" s="3">
        <f>IF(AND('Sheet 1'!I94=3,'Sheet 1'!H94&lt;=3),"20%",0)</f>
        <v>0</v>
      </c>
      <c r="Q58" s="3">
        <f>IF(AND('Sheet 1'!I94=4,'Sheet 1'!H94&lt;=3),"50%",0)</f>
        <v>0</v>
      </c>
      <c r="R58" s="3">
        <f>IF(AND('Sheet 1'!I94=5,'Sheet 1'!H94&lt;=3),"50%",0)</f>
        <v>0</v>
      </c>
      <c r="S58" s="3">
        <f>IF(AND('Sheet 1'!I94=6,'Sheet 1'!H94&lt;=3),"150%",0)</f>
        <v>0</v>
      </c>
      <c r="T58" s="664">
        <f>IF(AND('Sheet 1'!I94="unrated",'Sheet 1'!I94&lt;=3),"20%",0)</f>
        <v>0</v>
      </c>
    </row>
    <row r="59" spans="1:20" ht="12.75">
      <c r="A59" s="9"/>
      <c r="B59" s="877" t="str">
        <f>IF('Sheet 1'!G121="N",'Sheet 1'!B121,"- ")</f>
        <v>- </v>
      </c>
      <c r="C59" s="878"/>
      <c r="D59" s="723">
        <f>IF(AND('Sheet 1'!G121="N",'Sheet 1'!D121='Sheet 5'!E59),0,IF('Sheet 1'!G121="",0,IF('Sheet 1'!G121="Y",0,1)))</f>
        <v>0</v>
      </c>
      <c r="E59" s="365">
        <f>IF('Sheet 1'!G121="N",'Sheet 1'!D121,0)</f>
        <v>0</v>
      </c>
      <c r="F59" s="199">
        <v>1.5</v>
      </c>
      <c r="G59" s="254">
        <f t="shared" si="3"/>
        <v>0</v>
      </c>
      <c r="H59" s="9"/>
      <c r="I59" s="189"/>
      <c r="J59" s="47"/>
      <c r="K59" s="47"/>
      <c r="M59" s="356" t="s">
        <v>670</v>
      </c>
      <c r="N59" s="665">
        <f>IF(AND('Sheet 1'!I94=1,'Sheet 1'!H94&gt;3),"20%",0)</f>
        <v>0</v>
      </c>
      <c r="O59" s="666">
        <f>IF(AND('Sheet 1'!I94=2,'Sheet 1'!H94&gt;3),"50%",0)</f>
        <v>0</v>
      </c>
      <c r="P59" s="666">
        <f>IF(AND('Sheet 1'!I94=3,'Sheet 1'!H94&gt;3),"50%",0)</f>
        <v>0</v>
      </c>
      <c r="Q59" s="666">
        <f>IF(AND('Sheet 1'!I94=4,'Sheet 1'!H94&gt;3),"100%",0)</f>
        <v>0</v>
      </c>
      <c r="R59" s="666">
        <f>IF(AND('Sheet 1'!I94=5,'Sheet 1'!H94&gt;3),"100%",0)</f>
        <v>0</v>
      </c>
      <c r="S59" s="666">
        <f>IF(AND('Sheet 1'!I94=6,'Sheet 1'!H94&gt;3),"150%",0)</f>
        <v>0</v>
      </c>
      <c r="T59" s="667">
        <f>IF(AND('Sheet 1'!I94="unrated",'Sheet 1'!H94&gt;3),"50%",0)</f>
        <v>0</v>
      </c>
    </row>
    <row r="60" spans="1:11" ht="12.75">
      <c r="A60" s="9"/>
      <c r="B60" s="877" t="str">
        <f>IF('Sheet 1'!G122="N",'Sheet 1'!B122,"- ")</f>
        <v>- </v>
      </c>
      <c r="C60" s="878"/>
      <c r="D60" s="723">
        <f>IF(AND('Sheet 1'!G122="N",'Sheet 1'!D122='Sheet 5'!E60),0,IF('Sheet 1'!G122="",0,IF('Sheet 1'!G122="Y",0,1)))</f>
        <v>0</v>
      </c>
      <c r="E60" s="365">
        <f>IF('Sheet 1'!G122="N",'Sheet 1'!D122,0)</f>
        <v>0</v>
      </c>
      <c r="F60" s="199">
        <v>1.5</v>
      </c>
      <c r="G60" s="254">
        <f t="shared" si="3"/>
        <v>0</v>
      </c>
      <c r="H60" s="9"/>
      <c r="I60" s="189"/>
      <c r="J60" s="47"/>
      <c r="K60" s="47"/>
    </row>
    <row r="61" spans="1:20" ht="12.75">
      <c r="A61" s="9"/>
      <c r="B61" s="877" t="str">
        <f>IF('Sheet 1'!G123="N",'Sheet 1'!B123,"- ")</f>
        <v>- </v>
      </c>
      <c r="C61" s="878"/>
      <c r="D61" s="723">
        <f>IF(AND('Sheet 1'!G123="N",'Sheet 1'!D123='Sheet 5'!E61),0,IF('Sheet 1'!G123="",0,IF('Sheet 1'!G123="Y",0,1)))</f>
        <v>0</v>
      </c>
      <c r="E61" s="365">
        <f>IF('Sheet 1'!G123="N",'Sheet 1'!D123,0)</f>
        <v>0</v>
      </c>
      <c r="F61" s="199">
        <v>1.5</v>
      </c>
      <c r="G61" s="254">
        <f t="shared" si="3"/>
        <v>0</v>
      </c>
      <c r="H61" s="9"/>
      <c r="I61" s="189"/>
      <c r="J61" s="47"/>
      <c r="K61" s="47"/>
      <c r="N61" s="660">
        <v>1</v>
      </c>
      <c r="O61" s="661">
        <v>2</v>
      </c>
      <c r="P61" s="661">
        <v>3</v>
      </c>
      <c r="Q61" s="661">
        <v>4</v>
      </c>
      <c r="R61" s="661">
        <v>5</v>
      </c>
      <c r="S61" s="661">
        <v>6</v>
      </c>
      <c r="T61" s="662" t="s">
        <v>668</v>
      </c>
    </row>
    <row r="62" spans="1:20" ht="12.75">
      <c r="A62" s="9"/>
      <c r="B62" s="877" t="str">
        <f>IF('Sheet 1'!G134="N",'Sheet 1'!B134,"- ")</f>
        <v>- </v>
      </c>
      <c r="C62" s="878"/>
      <c r="D62" s="723">
        <f>IF(AND('Sheet 1'!G124="N",'Sheet 1'!D124='Sheet 5'!E62),0,IF('Sheet 1'!G124="",0,IF('Sheet 1'!G124="Y",0,1)))</f>
        <v>0</v>
      </c>
      <c r="E62" s="365">
        <f>IF('Sheet 1'!G124="N",'Sheet 1'!D124,0)</f>
        <v>0</v>
      </c>
      <c r="F62" s="199">
        <v>1.5</v>
      </c>
      <c r="G62" s="254">
        <f t="shared" si="3"/>
        <v>0</v>
      </c>
      <c r="H62" s="9"/>
      <c r="I62" s="189"/>
      <c r="J62" s="47"/>
      <c r="K62" s="47"/>
      <c r="M62" s="356" t="s">
        <v>669</v>
      </c>
      <c r="N62" s="663">
        <f>IF(AND('Sheet 1'!I95=1,'Sheet 1'!H95&lt;=3),"20%",0)</f>
        <v>0</v>
      </c>
      <c r="O62" s="3">
        <f>IF(AND('Sheet 1'!I95=2,'Sheet 1'!H95&lt;=3),"20%",0)</f>
        <v>0</v>
      </c>
      <c r="P62" s="3">
        <f>IF(AND('Sheet 1'!I95=3,'Sheet 1'!H95&lt;=3),"20%",0)</f>
        <v>0</v>
      </c>
      <c r="Q62" s="3">
        <f>IF(AND('Sheet 1'!I95=4,'Sheet 1'!H95&lt;=3),"50%",0)</f>
        <v>0</v>
      </c>
      <c r="R62" s="3">
        <f>IF(AND('Sheet 1'!I95=5,'Sheet 1'!H95&lt;=3),"50%",0)</f>
        <v>0</v>
      </c>
      <c r="S62" s="3">
        <f>IF(AND('Sheet 1'!I95=6,'Sheet 1'!H95&lt;=3),"150%",0)</f>
        <v>0</v>
      </c>
      <c r="T62" s="664">
        <f>IF(AND('Sheet 1'!I95="unrated",'Sheet 1'!I95&lt;=3),"20%",0)</f>
        <v>0</v>
      </c>
    </row>
    <row r="63" spans="1:20" ht="13.5">
      <c r="A63" s="9"/>
      <c r="B63" s="883" t="s">
        <v>582</v>
      </c>
      <c r="C63" s="884"/>
      <c r="D63" s="726"/>
      <c r="E63" s="668"/>
      <c r="F63" s="491"/>
      <c r="G63" s="147"/>
      <c r="H63" s="9"/>
      <c r="I63" s="189"/>
      <c r="J63" s="47"/>
      <c r="K63" s="47"/>
      <c r="M63" s="356" t="s">
        <v>670</v>
      </c>
      <c r="N63" s="665">
        <f>IF(AND('Sheet 1'!I95=1,'Sheet 1'!H95&gt;3),"20%",0)</f>
        <v>0</v>
      </c>
      <c r="O63" s="666">
        <f>IF(AND('Sheet 1'!I95=2,'Sheet 1'!H95&gt;3),"50%",0)</f>
        <v>0</v>
      </c>
      <c r="P63" s="666">
        <f>IF(AND('Sheet 1'!I98=3,'Sheet 1'!H98&gt;3),"50%",0)</f>
        <v>0</v>
      </c>
      <c r="Q63" s="666">
        <f>IF(AND('Sheet 1'!I95=4,'Sheet 1'!H95&gt;3),"100%",0)</f>
        <v>0</v>
      </c>
      <c r="R63" s="666">
        <f>IF(AND('Sheet 1'!I95=5,'Sheet 1'!H95&gt;3),"100%",0)</f>
        <v>0</v>
      </c>
      <c r="S63" s="666">
        <f>IF(AND('Sheet 1'!I95=6,'Sheet 1'!H95&gt;3),"150%",0)</f>
        <v>0</v>
      </c>
      <c r="T63" s="667">
        <f>IF(AND('Sheet 1'!I95="unrated",'Sheet 1'!H95&gt;3),"50%",0)</f>
        <v>0</v>
      </c>
    </row>
    <row r="64" spans="1:11" ht="12.75">
      <c r="A64" s="9"/>
      <c r="B64" s="877" t="str">
        <f>IF('Sheet 1'!G127="N",'Sheet 1'!B127,"-")</f>
        <v>-</v>
      </c>
      <c r="C64" s="878"/>
      <c r="D64" s="723">
        <f>IF(AND('Sheet 1'!G127="N",'Sheet 1'!D127='Sheet 5'!E64),0,IF('Sheet 1'!G127="",0,IF('Sheet 1'!G127="Y",0,1)))</f>
        <v>0</v>
      </c>
      <c r="E64" s="365">
        <f>IF('Sheet 1'!G127="N",'Sheet 1'!D127,0)</f>
        <v>0</v>
      </c>
      <c r="F64" s="199">
        <v>1</v>
      </c>
      <c r="G64" s="254">
        <f>E64*F64</f>
        <v>0</v>
      </c>
      <c r="H64" s="9"/>
      <c r="I64" s="189"/>
      <c r="J64" s="47"/>
      <c r="K64" s="47"/>
    </row>
    <row r="65" spans="1:11" ht="12.75">
      <c r="A65" s="9"/>
      <c r="B65" s="877" t="str">
        <f>IF('Sheet 1'!G128="N",'Sheet 1'!B128,"-")</f>
        <v>-</v>
      </c>
      <c r="C65" s="878"/>
      <c r="D65" s="723">
        <f>IF(AND('Sheet 1'!G128="N",'Sheet 1'!D128='Sheet 5'!E65),0,IF('Sheet 1'!G128="",0,IF('Sheet 1'!G128="Y",0,1)))</f>
        <v>0</v>
      </c>
      <c r="E65" s="365">
        <f>IF('Sheet 1'!G128="N",'Sheet 1'!D128,0)</f>
        <v>0</v>
      </c>
      <c r="F65" s="199">
        <v>1</v>
      </c>
      <c r="G65" s="254">
        <f aca="true" t="shared" si="4" ref="G65:G71">E65*F65</f>
        <v>0</v>
      </c>
      <c r="H65" s="9"/>
      <c r="I65" s="189"/>
      <c r="J65" s="47"/>
      <c r="K65" s="47"/>
    </row>
    <row r="66" spans="1:20" ht="12.75">
      <c r="A66" s="9"/>
      <c r="B66" s="877" t="str">
        <f>IF('Sheet 1'!G129="N",'Sheet 1'!B129,"-")</f>
        <v>-</v>
      </c>
      <c r="C66" s="878"/>
      <c r="D66" s="723">
        <f>IF(AND('Sheet 1'!G129="N",'Sheet 1'!D129='Sheet 5'!E66),0,IF('Sheet 1'!G129="",0,IF('Sheet 1'!G129="Y",0,1)))</f>
        <v>0</v>
      </c>
      <c r="E66" s="365">
        <f>IF('Sheet 1'!G129="N",'Sheet 1'!D129,0)</f>
        <v>0</v>
      </c>
      <c r="F66" s="199">
        <v>1</v>
      </c>
      <c r="G66" s="254">
        <f t="shared" si="4"/>
        <v>0</v>
      </c>
      <c r="H66" s="9"/>
      <c r="I66" s="189"/>
      <c r="J66" s="47"/>
      <c r="K66" s="47"/>
      <c r="N66" s="660">
        <v>1</v>
      </c>
      <c r="O66" s="661">
        <v>2</v>
      </c>
      <c r="P66" s="661">
        <v>3</v>
      </c>
      <c r="Q66" s="661">
        <v>4</v>
      </c>
      <c r="R66" s="661">
        <v>5</v>
      </c>
      <c r="S66" s="661">
        <v>6</v>
      </c>
      <c r="T66" s="662" t="s">
        <v>668</v>
      </c>
    </row>
    <row r="67" spans="1:20" ht="12.75">
      <c r="A67" s="9"/>
      <c r="B67" s="877" t="str">
        <f>IF('Sheet 1'!G130="N",'Sheet 1'!B130,"-")</f>
        <v>-</v>
      </c>
      <c r="C67" s="878"/>
      <c r="D67" s="723">
        <f>IF(AND('Sheet 1'!G130="N",'Sheet 1'!D130='Sheet 5'!E67),0,IF('Sheet 1'!G130="",0,IF('Sheet 1'!G130="Y",0,1)))</f>
        <v>0</v>
      </c>
      <c r="E67" s="365">
        <f>IF('Sheet 1'!G130="N",'Sheet 1'!D130,0)</f>
        <v>0</v>
      </c>
      <c r="F67" s="199">
        <v>1</v>
      </c>
      <c r="G67" s="254">
        <f t="shared" si="4"/>
        <v>0</v>
      </c>
      <c r="H67" s="9"/>
      <c r="I67" s="189"/>
      <c r="J67" s="47"/>
      <c r="K67" s="47"/>
      <c r="M67" s="356" t="s">
        <v>669</v>
      </c>
      <c r="N67" s="663">
        <f>IF(AND('Sheet 1'!I96=1,'Sheet 1'!H96&lt;=3),"20%",0)</f>
        <v>0</v>
      </c>
      <c r="O67" s="3">
        <f>IF(AND('Sheet 1'!I96=2,'Sheet 1'!H96&lt;=3),"20%",0)</f>
        <v>0</v>
      </c>
      <c r="P67" s="3">
        <f>IF(AND('Sheet 1'!I96=3,'Sheet 1'!H96&lt;=3),"20%",0)</f>
        <v>0</v>
      </c>
      <c r="Q67" s="3">
        <f>IF(AND('Sheet 1'!I96=4,'Sheet 1'!H96&lt;=3),"50%",0)</f>
        <v>0</v>
      </c>
      <c r="R67" s="3">
        <f>IF(AND('Sheet 1'!I96=5,'Sheet 1'!H96&lt;=3),"50%",0)</f>
        <v>0</v>
      </c>
      <c r="S67" s="3">
        <f>IF(AND('Sheet 1'!I96=6,'Sheet 1'!H96&lt;=3),"150%",0)</f>
        <v>0</v>
      </c>
      <c r="T67" s="664">
        <f>IF(AND('Sheet 1'!I96="unrated",'Sheet 1'!I96&lt;=3),"20%",0)</f>
        <v>0</v>
      </c>
    </row>
    <row r="68" spans="1:20" ht="12.75">
      <c r="A68" s="9"/>
      <c r="B68" s="877" t="str">
        <f>IF('Sheet 1'!G131="N",'Sheet 1'!B131,"-")</f>
        <v>-</v>
      </c>
      <c r="C68" s="878"/>
      <c r="D68" s="723">
        <f>IF(AND('Sheet 1'!G131="N",'Sheet 1'!D131='Sheet 5'!E68),0,IF('Sheet 1'!G131="",0,IF('Sheet 1'!G131="Y",0,1)))</f>
        <v>0</v>
      </c>
      <c r="E68" s="365">
        <f>IF('Sheet 1'!G131="N",'Sheet 1'!D131,0)</f>
        <v>0</v>
      </c>
      <c r="F68" s="199">
        <v>1</v>
      </c>
      <c r="G68" s="254">
        <f t="shared" si="4"/>
        <v>0</v>
      </c>
      <c r="H68" s="9"/>
      <c r="I68" s="189"/>
      <c r="J68" s="47"/>
      <c r="K68" s="47"/>
      <c r="M68" s="356" t="s">
        <v>670</v>
      </c>
      <c r="N68" s="665">
        <f>IF(AND('Sheet 1'!I96=1,'Sheet 1'!H96&gt;3),"20%",0)</f>
        <v>0</v>
      </c>
      <c r="O68" s="666">
        <f>IF(AND('Sheet 1'!I96=2,'Sheet 1'!H96&gt;3),"50%",0)</f>
        <v>0</v>
      </c>
      <c r="P68" s="666">
        <f>IF(AND('Sheet 1'!I96=3,'Sheet 1'!H96&gt;3),"50%",0)</f>
        <v>0</v>
      </c>
      <c r="Q68" s="666">
        <f>IF(AND('Sheet 1'!I96=4,'Sheet 1'!H96&gt;3),"100%",0)</f>
        <v>0</v>
      </c>
      <c r="R68" s="666">
        <f>IF(AND('Sheet 1'!I96=5,'Sheet 1'!H96&gt;3),"100%",0)</f>
        <v>0</v>
      </c>
      <c r="S68" s="666">
        <f>IF(AND('Sheet 1'!I96=6,'Sheet 1'!H96&gt;3),"150%",0)</f>
        <v>0</v>
      </c>
      <c r="T68" s="667">
        <f>IF(AND('Sheet 1'!I96="unrated",'Sheet 1'!H96&gt;3),"50%",0)</f>
        <v>0</v>
      </c>
    </row>
    <row r="69" spans="1:11" ht="12.75">
      <c r="A69" s="9"/>
      <c r="B69" s="877" t="str">
        <f>IF('Sheet 1'!G132="N",'Sheet 1'!B132,"-")</f>
        <v>-</v>
      </c>
      <c r="C69" s="878"/>
      <c r="D69" s="723">
        <f>IF(AND('Sheet 1'!G132="N",'Sheet 1'!D132='Sheet 5'!E69),0,IF('Sheet 1'!G132="",0,IF('Sheet 1'!G132="Y",0,1)))</f>
        <v>0</v>
      </c>
      <c r="E69" s="365">
        <f>IF('Sheet 1'!G132="N",'Sheet 1'!D132,0)</f>
        <v>0</v>
      </c>
      <c r="F69" s="199">
        <v>1</v>
      </c>
      <c r="G69" s="254">
        <f t="shared" si="4"/>
        <v>0</v>
      </c>
      <c r="H69" s="9"/>
      <c r="I69" s="189"/>
      <c r="J69" s="47"/>
      <c r="K69" s="47"/>
    </row>
    <row r="70" spans="1:11" ht="12.75">
      <c r="A70" s="9"/>
      <c r="B70" s="877" t="str">
        <f>IF('Sheet 1'!G133="N",'Sheet 1'!B133,"-")</f>
        <v>-</v>
      </c>
      <c r="C70" s="878"/>
      <c r="D70" s="723">
        <f>IF(AND('Sheet 1'!G133="N",'Sheet 1'!D133='Sheet 5'!E70),0,IF('Sheet 1'!G133="",0,IF('Sheet 1'!G133="Y",0,1)))</f>
        <v>0</v>
      </c>
      <c r="E70" s="365">
        <f>IF('Sheet 1'!G133="N",'Sheet 1'!D133,0)</f>
        <v>0</v>
      </c>
      <c r="F70" s="199">
        <v>1</v>
      </c>
      <c r="G70" s="254">
        <f t="shared" si="4"/>
        <v>0</v>
      </c>
      <c r="H70" s="9"/>
      <c r="I70" s="189"/>
      <c r="J70" s="47"/>
      <c r="K70" s="47"/>
    </row>
    <row r="71" spans="1:11" ht="12.75">
      <c r="A71" s="9"/>
      <c r="B71" s="877" t="str">
        <f>IF('Sheet 1'!G134="N",'Sheet 1'!B134,"-")</f>
        <v>-</v>
      </c>
      <c r="C71" s="878"/>
      <c r="D71" s="723">
        <f>IF(AND('Sheet 1'!G134="N",'Sheet 1'!D134='Sheet 5'!E71),0,IF('Sheet 1'!G134="",0,IF('Sheet 1'!G134="Y",0,1)))</f>
        <v>0</v>
      </c>
      <c r="E71" s="365">
        <f>IF('Sheet 1'!G134="N",'Sheet 1'!D134,0)</f>
        <v>0</v>
      </c>
      <c r="F71" s="199">
        <v>1</v>
      </c>
      <c r="G71" s="254">
        <f t="shared" si="4"/>
        <v>0</v>
      </c>
      <c r="H71" s="9"/>
      <c r="I71" s="189"/>
      <c r="J71" s="47"/>
      <c r="K71" s="47"/>
    </row>
    <row r="72" spans="1:11" ht="12.75">
      <c r="A72" s="9"/>
      <c r="B72" s="104"/>
      <c r="C72" s="104"/>
      <c r="D72" s="267"/>
      <c r="E72" s="104"/>
      <c r="F72" s="104"/>
      <c r="G72" s="104"/>
      <c r="H72" s="9"/>
      <c r="I72" s="189"/>
      <c r="J72" s="47"/>
      <c r="K72" s="47"/>
    </row>
    <row r="73" spans="1:11" ht="12.75">
      <c r="A73" s="15">
        <v>7</v>
      </c>
      <c r="B73" s="487" t="s">
        <v>584</v>
      </c>
      <c r="C73" s="104"/>
      <c r="D73" s="267"/>
      <c r="E73" s="104"/>
      <c r="F73" s="104"/>
      <c r="G73" s="104"/>
      <c r="H73" s="9"/>
      <c r="I73" s="189"/>
      <c r="J73" s="47"/>
      <c r="K73" s="47"/>
    </row>
    <row r="74" spans="1:11" ht="12.75" customHeight="1">
      <c r="A74" s="9"/>
      <c r="B74" s="879" t="s">
        <v>598</v>
      </c>
      <c r="C74" s="880"/>
      <c r="D74" s="724"/>
      <c r="E74" s="342"/>
      <c r="F74" s="116"/>
      <c r="G74" s="105"/>
      <c r="H74" s="9"/>
      <c r="I74" s="189"/>
      <c r="J74" s="47"/>
      <c r="K74" s="47"/>
    </row>
    <row r="75" spans="1:11" ht="13.5">
      <c r="A75" s="9"/>
      <c r="B75" s="885" t="s">
        <v>585</v>
      </c>
      <c r="C75" s="886"/>
      <c r="D75" s="724"/>
      <c r="E75" s="343"/>
      <c r="F75" s="486"/>
      <c r="G75" s="156"/>
      <c r="H75" s="9"/>
      <c r="I75" s="189"/>
      <c r="J75" s="47"/>
      <c r="K75" s="47"/>
    </row>
    <row r="76" spans="1:11" ht="12.75">
      <c r="A76" s="9"/>
      <c r="B76" s="877" t="str">
        <f>IF('Sheet 1'!G136="N",'Sheet 1'!B136,"- ")</f>
        <v>- </v>
      </c>
      <c r="C76" s="878"/>
      <c r="D76" s="723">
        <f>IF(AND('Sheet 1'!G136="N",'Sheet 1'!D136='Sheet 5'!E76),0,IF('Sheet 1'!G136="",0,IF('Sheet 1'!G136="Y",0,1)))</f>
        <v>0</v>
      </c>
      <c r="E76" s="365">
        <f>IF('Sheet 1'!G136="N",'Sheet 1'!D136,0)</f>
        <v>0</v>
      </c>
      <c r="F76" s="199">
        <v>1</v>
      </c>
      <c r="G76" s="254">
        <f aca="true" t="shared" si="5" ref="G76:G83">E76*F76</f>
        <v>0</v>
      </c>
      <c r="H76" s="9"/>
      <c r="I76" s="189"/>
      <c r="J76" s="47"/>
      <c r="K76" s="47"/>
    </row>
    <row r="77" spans="1:11" ht="12.75">
      <c r="A77" s="9"/>
      <c r="B77" s="877" t="str">
        <f>IF('Sheet 1'!G137="N",'Sheet 1'!B137,"- ")</f>
        <v>- </v>
      </c>
      <c r="C77" s="878"/>
      <c r="D77" s="723">
        <f>IF(AND('Sheet 1'!G137="N",'Sheet 1'!D137='Sheet 5'!E77),0,IF('Sheet 1'!G137="",0,IF('Sheet 1'!G137="Y",0,1)))</f>
        <v>0</v>
      </c>
      <c r="E77" s="365">
        <f>IF('Sheet 1'!G137="N",'Sheet 1'!D137,0)</f>
        <v>0</v>
      </c>
      <c r="F77" s="199">
        <v>1</v>
      </c>
      <c r="G77" s="254">
        <f t="shared" si="5"/>
        <v>0</v>
      </c>
      <c r="H77" s="9"/>
      <c r="I77" s="189"/>
      <c r="J77" s="47"/>
      <c r="K77" s="47"/>
    </row>
    <row r="78" spans="1:11" ht="12.75">
      <c r="A78" s="9"/>
      <c r="B78" s="877" t="str">
        <f>IF('Sheet 1'!G138="N",'Sheet 1'!B138,"- ")</f>
        <v>- </v>
      </c>
      <c r="C78" s="878"/>
      <c r="D78" s="723">
        <f>IF(AND('Sheet 1'!G138="N",'Sheet 1'!D138='Sheet 5'!E78),0,IF('Sheet 1'!G138="",0,IF('Sheet 1'!G138="Y",0,1)))</f>
        <v>0</v>
      </c>
      <c r="E78" s="365">
        <f>IF('Sheet 1'!G138="N",'Sheet 1'!D138,0)</f>
        <v>0</v>
      </c>
      <c r="F78" s="199">
        <v>1</v>
      </c>
      <c r="G78" s="254">
        <f t="shared" si="5"/>
        <v>0</v>
      </c>
      <c r="H78" s="9"/>
      <c r="I78" s="189"/>
      <c r="J78" s="47"/>
      <c r="K78" s="47"/>
    </row>
    <row r="79" spans="1:11" ht="12.75">
      <c r="A79" s="9"/>
      <c r="B79" s="877" t="str">
        <f>IF('Sheet 1'!G139="N",'Sheet 1'!B139,"- ")</f>
        <v>- </v>
      </c>
      <c r="C79" s="878"/>
      <c r="D79" s="723">
        <f>IF(AND('Sheet 1'!G139="N",'Sheet 1'!D139='Sheet 5'!E79),0,IF('Sheet 1'!G139="",0,IF('Sheet 1'!G139="Y",0,1)))</f>
        <v>0</v>
      </c>
      <c r="E79" s="365">
        <f>IF('Sheet 1'!G139="N",'Sheet 1'!D139,0)</f>
        <v>0</v>
      </c>
      <c r="F79" s="199">
        <v>1</v>
      </c>
      <c r="G79" s="254">
        <f t="shared" si="5"/>
        <v>0</v>
      </c>
      <c r="H79" s="9"/>
      <c r="I79" s="189"/>
      <c r="J79" s="47"/>
      <c r="K79" s="47"/>
    </row>
    <row r="80" spans="1:11" ht="12.75">
      <c r="A80" s="9"/>
      <c r="B80" s="877" t="str">
        <f>IF('Sheet 1'!G140="N",'Sheet 1'!B140,"- ")</f>
        <v>- </v>
      </c>
      <c r="C80" s="878"/>
      <c r="D80" s="723">
        <f>IF(AND('Sheet 1'!G140="N",'Sheet 1'!D140='Sheet 5'!E80),0,IF('Sheet 1'!G140="",0,IF('Sheet 1'!G140="Y",0,1)))</f>
        <v>0</v>
      </c>
      <c r="E80" s="365">
        <f>IF('Sheet 1'!G140="N",'Sheet 1'!D140,0)</f>
        <v>0</v>
      </c>
      <c r="F80" s="199">
        <v>1</v>
      </c>
      <c r="G80" s="254">
        <f t="shared" si="5"/>
        <v>0</v>
      </c>
      <c r="H80" s="9"/>
      <c r="I80" s="189"/>
      <c r="J80" s="47"/>
      <c r="K80" s="47"/>
    </row>
    <row r="81" spans="1:11" ht="12.75">
      <c r="A81" s="9"/>
      <c r="B81" s="877" t="str">
        <f>IF('Sheet 1'!G141="N",'Sheet 1'!B141,"- ")</f>
        <v>- </v>
      </c>
      <c r="C81" s="878"/>
      <c r="D81" s="723">
        <f>IF(AND('Sheet 1'!G141="N",'Sheet 1'!D141='Sheet 5'!E81),0,IF('Sheet 1'!G141="",0,IF('Sheet 1'!G141="Y",0,1)))</f>
        <v>0</v>
      </c>
      <c r="E81" s="365">
        <f>IF('Sheet 1'!G141="N",'Sheet 1'!D141,0)</f>
        <v>0</v>
      </c>
      <c r="F81" s="199">
        <v>1</v>
      </c>
      <c r="G81" s="254">
        <f t="shared" si="5"/>
        <v>0</v>
      </c>
      <c r="H81" s="9"/>
      <c r="I81" s="189"/>
      <c r="J81" s="47"/>
      <c r="K81" s="47"/>
    </row>
    <row r="82" spans="1:11" ht="12.75">
      <c r="A82" s="9"/>
      <c r="B82" s="877" t="str">
        <f>IF('Sheet 1'!G142="N",'Sheet 1'!B142,"- ")</f>
        <v>- </v>
      </c>
      <c r="C82" s="878"/>
      <c r="D82" s="723">
        <f>IF(AND('Sheet 1'!G142="N",'Sheet 1'!D142='Sheet 5'!E82),0,IF('Sheet 1'!G142="",0,IF('Sheet 1'!G142="Y",0,1)))</f>
        <v>0</v>
      </c>
      <c r="E82" s="365">
        <f>IF('Sheet 1'!G142="N",'Sheet 1'!D142,0)</f>
        <v>0</v>
      </c>
      <c r="F82" s="199">
        <v>1</v>
      </c>
      <c r="G82" s="254">
        <f t="shared" si="5"/>
        <v>0</v>
      </c>
      <c r="H82" s="9"/>
      <c r="I82" s="189"/>
      <c r="J82" s="47"/>
      <c r="K82" s="47"/>
    </row>
    <row r="83" spans="1:11" ht="12.75">
      <c r="A83" s="9"/>
      <c r="B83" s="877" t="str">
        <f>IF('Sheet 1'!G143="N",'Sheet 1'!B143,"- ")</f>
        <v>- </v>
      </c>
      <c r="C83" s="878"/>
      <c r="D83" s="723">
        <f>IF(AND('Sheet 1'!G143="N",'Sheet 1'!D143='Sheet 5'!E83),0,IF('Sheet 1'!G143="",0,IF('Sheet 1'!G143="Y",0,1)))</f>
        <v>0</v>
      </c>
      <c r="E83" s="365">
        <f>IF('Sheet 1'!G143="N",'Sheet 1'!D143,0)</f>
        <v>0</v>
      </c>
      <c r="F83" s="199">
        <v>1</v>
      </c>
      <c r="G83" s="254">
        <f t="shared" si="5"/>
        <v>0</v>
      </c>
      <c r="H83" s="9"/>
      <c r="I83" s="189"/>
      <c r="J83" s="47"/>
      <c r="K83" s="47"/>
    </row>
    <row r="84" spans="1:20" ht="12.75" customHeight="1">
      <c r="A84" s="9"/>
      <c r="B84" s="879" t="s">
        <v>586</v>
      </c>
      <c r="C84" s="880"/>
      <c r="D84" s="724"/>
      <c r="E84" s="339"/>
      <c r="F84" s="395"/>
      <c r="G84" s="157"/>
      <c r="H84" s="9"/>
      <c r="I84" s="189"/>
      <c r="J84" s="47"/>
      <c r="K84" s="47"/>
      <c r="M84" s="356" t="s">
        <v>669</v>
      </c>
      <c r="N84" s="663">
        <f>IF(AND('Sheet 1'!I93=1,'Sheet 1'!H93&lt;=3),"20%",0)</f>
        <v>0</v>
      </c>
      <c r="O84" s="3">
        <f>IF(AND('Sheet 1'!I93=2,'Sheet 1'!H93&lt;=3),"20%",0)</f>
        <v>0</v>
      </c>
      <c r="P84" s="3">
        <f>IF(AND('Sheet 1'!I93=3,'Sheet 1'!H93&lt;=3),"20%",0)</f>
        <v>0</v>
      </c>
      <c r="Q84" s="3">
        <f>IF(AND('Sheet 1'!I93=4,'Sheet 1'!H93&lt;=3),"50%",0)</f>
        <v>0</v>
      </c>
      <c r="R84" s="3">
        <f>IF(AND('Sheet 1'!I93=5,'Sheet 1'!H93&lt;=3),"50%",0)</f>
        <v>0</v>
      </c>
      <c r="S84" s="3">
        <f>IF(AND('Sheet 1'!I93=6,'Sheet 1'!H93&lt;=3),"150%",0)</f>
        <v>0</v>
      </c>
      <c r="T84" s="664">
        <f>IF(AND('Sheet 1'!I93="unrated",'Sheet 1'!I93&lt;=3),"20%",0)</f>
        <v>0</v>
      </c>
    </row>
    <row r="85" spans="1:20" ht="13.5">
      <c r="A85" s="9"/>
      <c r="B85" s="885" t="s">
        <v>587</v>
      </c>
      <c r="C85" s="886"/>
      <c r="D85" s="724"/>
      <c r="E85" s="343"/>
      <c r="F85" s="486"/>
      <c r="G85" s="156"/>
      <c r="H85" s="9"/>
      <c r="I85" s="189"/>
      <c r="J85" s="47"/>
      <c r="K85" s="47"/>
      <c r="N85" s="663"/>
      <c r="O85" s="3"/>
      <c r="P85" s="3"/>
      <c r="Q85" s="3"/>
      <c r="R85" s="3"/>
      <c r="S85" s="3"/>
      <c r="T85" s="664"/>
    </row>
    <row r="86" spans="1:20" ht="12.75">
      <c r="A86" s="9"/>
      <c r="B86" s="877" t="str">
        <f>IF('Sheet 1'!G145="N",'Sheet 1'!B145,"- ")</f>
        <v>- </v>
      </c>
      <c r="C86" s="878"/>
      <c r="D86" s="723">
        <f>IF(AND('Sheet 1'!G145="N",'Sheet 1'!D145='Sheet 5'!E86),0,IF('Sheet 1'!G145="",0,IF('Sheet 1'!G145="Y",0,1)))</f>
        <v>0</v>
      </c>
      <c r="E86" s="365">
        <f>IF('Sheet 1'!G145="N",'Sheet 1'!D145,0)</f>
        <v>0</v>
      </c>
      <c r="F86" s="199">
        <v>1.5</v>
      </c>
      <c r="G86" s="254">
        <f>E86*F86</f>
        <v>0</v>
      </c>
      <c r="H86" s="9"/>
      <c r="I86" s="189"/>
      <c r="J86" s="47"/>
      <c r="K86" s="47"/>
      <c r="M86" s="356" t="s">
        <v>670</v>
      </c>
      <c r="N86" s="665">
        <f>IF(AND('Sheet 1'!I93=1,'Sheet 1'!H93&gt;3),"20%",0)</f>
        <v>0</v>
      </c>
      <c r="O86" s="666">
        <f>IF(AND('Sheet 1'!I93=2,'Sheet 1'!H93&gt;3),"50%",0)</f>
        <v>0</v>
      </c>
      <c r="P86" s="666">
        <f>IF(AND('Sheet 1'!I93=3,'Sheet 1'!H93&gt;3),"50%",0)</f>
        <v>0</v>
      </c>
      <c r="Q86" s="666">
        <f>IF(AND('Sheet 1'!I93=4,'Sheet 1'!H93&gt;3),"100%",0)</f>
        <v>0</v>
      </c>
      <c r="R86" s="666">
        <f>IF(AND('Sheet 1'!I93=5,'Sheet 1'!H93&gt;3),"100%",0)</f>
        <v>0</v>
      </c>
      <c r="S86" s="666">
        <f>IF(AND('Sheet 1'!I93=6,'Sheet 1'!H93&gt;3),"150%",0)</f>
        <v>0</v>
      </c>
      <c r="T86" s="667">
        <f>IF(AND('Sheet 1'!I93="unrated",'Sheet 1'!H93&gt;3),"50%",0)</f>
        <v>0</v>
      </c>
    </row>
    <row r="87" spans="1:11" ht="12.75">
      <c r="A87" s="9"/>
      <c r="B87" s="877" t="str">
        <f>IF('Sheet 1'!G146="N",'Sheet 1'!B146,"- ")</f>
        <v>- </v>
      </c>
      <c r="C87" s="878"/>
      <c r="D87" s="723">
        <f>IF(AND('Sheet 1'!G146="N",'Sheet 1'!D146='Sheet 5'!E87),0,IF('Sheet 1'!G146="",0,IF('Sheet 1'!G146="Y",0,1)))</f>
        <v>0</v>
      </c>
      <c r="E87" s="365">
        <f>IF('Sheet 1'!G146="N",'Sheet 1'!D146,0)</f>
        <v>0</v>
      </c>
      <c r="F87" s="199">
        <v>1.5</v>
      </c>
      <c r="G87" s="254">
        <f aca="true" t="shared" si="6" ref="G87:G93">E87*F87</f>
        <v>0</v>
      </c>
      <c r="H87" s="9"/>
      <c r="I87" s="189"/>
      <c r="J87" s="47"/>
      <c r="K87" s="47"/>
    </row>
    <row r="88" spans="1:11" ht="12.75">
      <c r="A88" s="9"/>
      <c r="B88" s="877" t="str">
        <f>IF('Sheet 1'!G147="N",'Sheet 1'!B147,"- ")</f>
        <v>- </v>
      </c>
      <c r="C88" s="878"/>
      <c r="D88" s="723">
        <f>IF(AND('Sheet 1'!G147="N",'Sheet 1'!D147='Sheet 5'!E88),0,IF('Sheet 1'!G147="",0,IF('Sheet 1'!G147="Y",0,1)))</f>
        <v>0</v>
      </c>
      <c r="E88" s="365">
        <f>IF('Sheet 1'!G147="N",'Sheet 1'!D147,0)</f>
        <v>0</v>
      </c>
      <c r="F88" s="199">
        <v>1.5</v>
      </c>
      <c r="G88" s="254">
        <f t="shared" si="6"/>
        <v>0</v>
      </c>
      <c r="H88" s="9"/>
      <c r="I88" s="189"/>
      <c r="J88" s="47"/>
      <c r="K88" s="47"/>
    </row>
    <row r="89" spans="1:20" ht="12.75">
      <c r="A89" s="9"/>
      <c r="B89" s="877" t="str">
        <f>IF('Sheet 1'!G148="N",'Sheet 1'!B148,"- ")</f>
        <v>- </v>
      </c>
      <c r="C89" s="878"/>
      <c r="D89" s="723">
        <f>IF(AND('Sheet 1'!G148="N",'Sheet 1'!D148='Sheet 5'!E89),0,IF('Sheet 1'!G148="",0,IF('Sheet 1'!G148="Y",0,1)))</f>
        <v>0</v>
      </c>
      <c r="E89" s="365">
        <f>IF('Sheet 1'!G148="N",'Sheet 1'!D148,0)</f>
        <v>0</v>
      </c>
      <c r="F89" s="199">
        <v>1.5</v>
      </c>
      <c r="G89" s="254">
        <f t="shared" si="6"/>
        <v>0</v>
      </c>
      <c r="H89" s="9"/>
      <c r="I89" s="189"/>
      <c r="J89" s="47"/>
      <c r="K89" s="47"/>
      <c r="N89" s="660">
        <v>1</v>
      </c>
      <c r="O89" s="661">
        <v>2</v>
      </c>
      <c r="P89" s="661">
        <v>3</v>
      </c>
      <c r="Q89" s="661">
        <v>4</v>
      </c>
      <c r="R89" s="661">
        <v>5</v>
      </c>
      <c r="S89" s="661">
        <v>6</v>
      </c>
      <c r="T89" s="662" t="s">
        <v>668</v>
      </c>
    </row>
    <row r="90" spans="1:20" ht="12.75">
      <c r="A90" s="9"/>
      <c r="B90" s="877" t="str">
        <f>IF('Sheet 1'!G149="N",'Sheet 1'!B149,"- ")</f>
        <v>- </v>
      </c>
      <c r="C90" s="878"/>
      <c r="D90" s="723">
        <f>IF(AND('Sheet 1'!G149="N",'Sheet 1'!D149='Sheet 5'!E90),0,IF('Sheet 1'!G149="",0,IF('Sheet 1'!G149="Y",0,1)))</f>
        <v>0</v>
      </c>
      <c r="E90" s="365">
        <f>IF('Sheet 1'!G149="N",'Sheet 1'!D149,0)</f>
        <v>0</v>
      </c>
      <c r="F90" s="199">
        <v>1.5</v>
      </c>
      <c r="G90" s="254">
        <f t="shared" si="6"/>
        <v>0</v>
      </c>
      <c r="H90" s="9"/>
      <c r="I90" s="189"/>
      <c r="J90" s="47"/>
      <c r="K90" s="47"/>
      <c r="M90" s="356" t="s">
        <v>669</v>
      </c>
      <c r="N90" s="663">
        <f>IF(AND('Sheet 1'!I94=1,'Sheet 1'!H94&lt;=3),"20%",0)</f>
        <v>0</v>
      </c>
      <c r="O90" s="3">
        <f>IF(AND('Sheet 1'!I94=2,'Sheet 1'!H94&lt;=3),"20%",0)</f>
        <v>0</v>
      </c>
      <c r="P90" s="3">
        <f>IF(AND('Sheet 1'!I94=3,'Sheet 1'!H94&lt;=3),"20%",0)</f>
        <v>0</v>
      </c>
      <c r="Q90" s="3">
        <f>IF(AND('Sheet 1'!I94=4,'Sheet 1'!H94&lt;=3),"50%",0)</f>
        <v>0</v>
      </c>
      <c r="R90" s="3">
        <f>IF(AND('Sheet 1'!I94=5,'Sheet 1'!H94&lt;=3),"50%",0)</f>
        <v>0</v>
      </c>
      <c r="S90" s="3">
        <f>IF(AND('Sheet 1'!I94=6,'Sheet 1'!H94&lt;=3),"150%",0)</f>
        <v>0</v>
      </c>
      <c r="T90" s="664">
        <f>IF(AND('Sheet 1'!I94="unrated",'Sheet 1'!I94&lt;=3),"20%",0)</f>
        <v>0</v>
      </c>
    </row>
    <row r="91" spans="1:20" ht="12.75">
      <c r="A91" s="9"/>
      <c r="B91" s="877" t="str">
        <f>IF('Sheet 1'!G150="N",'Sheet 1'!B150,"- ")</f>
        <v>- </v>
      </c>
      <c r="C91" s="878"/>
      <c r="D91" s="723">
        <f>IF(AND('Sheet 1'!G150="N",'Sheet 1'!D150='Sheet 5'!E91),0,IF('Sheet 1'!G150="",0,IF('Sheet 1'!G150="Y",0,1)))</f>
        <v>0</v>
      </c>
      <c r="E91" s="365">
        <f>IF('Sheet 1'!G150="N",'Sheet 1'!D150,0)</f>
        <v>0</v>
      </c>
      <c r="F91" s="199">
        <v>1.5</v>
      </c>
      <c r="G91" s="254">
        <f t="shared" si="6"/>
        <v>0</v>
      </c>
      <c r="H91" s="9"/>
      <c r="I91" s="189"/>
      <c r="J91" s="47"/>
      <c r="K91" s="47"/>
      <c r="M91" s="356" t="s">
        <v>670</v>
      </c>
      <c r="N91" s="665">
        <f>IF(AND('Sheet 1'!I94=1,'Sheet 1'!H94&gt;3),"20%",0)</f>
        <v>0</v>
      </c>
      <c r="O91" s="666">
        <f>IF(AND('Sheet 1'!I94=2,'Sheet 1'!H94&gt;3),"50%",0)</f>
        <v>0</v>
      </c>
      <c r="P91" s="666">
        <f>IF(AND('Sheet 1'!I94=3,'Sheet 1'!H94&gt;3),"50%",0)</f>
        <v>0</v>
      </c>
      <c r="Q91" s="666">
        <f>IF(AND('Sheet 1'!I94=4,'Sheet 1'!H94&gt;3),"100%",0)</f>
        <v>0</v>
      </c>
      <c r="R91" s="666">
        <f>IF(AND('Sheet 1'!I94=5,'Sheet 1'!H94&gt;3),"100%",0)</f>
        <v>0</v>
      </c>
      <c r="S91" s="666">
        <f>IF(AND('Sheet 1'!I94=6,'Sheet 1'!H94&gt;3),"150%",0)</f>
        <v>0</v>
      </c>
      <c r="T91" s="667">
        <f>IF(AND('Sheet 1'!I94="unrated",'Sheet 1'!H94&gt;3),"50%",0)</f>
        <v>0</v>
      </c>
    </row>
    <row r="92" spans="1:11" ht="12.75">
      <c r="A92" s="9"/>
      <c r="B92" s="877" t="str">
        <f>IF('Sheet 1'!G151="N",'Sheet 1'!B151,"- ")</f>
        <v>- </v>
      </c>
      <c r="C92" s="878"/>
      <c r="D92" s="723">
        <f>IF(AND('Sheet 1'!G151="N",'Sheet 1'!D151='Sheet 5'!E92),0,IF('Sheet 1'!G151="",0,IF('Sheet 1'!G151="Y",0,1)))</f>
        <v>0</v>
      </c>
      <c r="E92" s="365">
        <f>IF('Sheet 1'!G151="N",'Sheet 1'!D151,0)</f>
        <v>0</v>
      </c>
      <c r="F92" s="199">
        <v>1.5</v>
      </c>
      <c r="G92" s="254">
        <f t="shared" si="6"/>
        <v>0</v>
      </c>
      <c r="H92" s="9"/>
      <c r="I92" s="189"/>
      <c r="J92" s="47"/>
      <c r="K92" s="47"/>
    </row>
    <row r="93" spans="1:11" ht="12.75">
      <c r="A93" s="9"/>
      <c r="B93" s="877" t="str">
        <f>IF('Sheet 1'!G152="N",'Sheet 1'!B152,"- ")</f>
        <v>- </v>
      </c>
      <c r="C93" s="878"/>
      <c r="D93" s="723">
        <f>IF(AND('Sheet 1'!G152="N",'Sheet 1'!D152='Sheet 5'!E93),0,IF('Sheet 1'!G152="",0,IF('Sheet 1'!G152="Y",0,1)))</f>
        <v>0</v>
      </c>
      <c r="E93" s="365">
        <f>IF('Sheet 1'!G152="N",'Sheet 1'!D152,0)</f>
        <v>0</v>
      </c>
      <c r="F93" s="199">
        <v>1.5</v>
      </c>
      <c r="G93" s="254">
        <f t="shared" si="6"/>
        <v>0</v>
      </c>
      <c r="H93" s="9"/>
      <c r="I93" s="189"/>
      <c r="J93" s="47"/>
      <c r="K93" s="47"/>
    </row>
    <row r="94" spans="1:20" ht="12.75" customHeight="1">
      <c r="A94" s="9"/>
      <c r="B94" s="879" t="s">
        <v>599</v>
      </c>
      <c r="C94" s="880"/>
      <c r="D94" s="726"/>
      <c r="E94" s="668"/>
      <c r="F94" s="395"/>
      <c r="G94" s="157"/>
      <c r="H94" s="9"/>
      <c r="I94" s="189"/>
      <c r="J94" s="47"/>
      <c r="K94" s="47"/>
      <c r="M94" s="356" t="s">
        <v>669</v>
      </c>
      <c r="N94" s="663">
        <f>IF(AND('Sheet 1'!I102=1,'Sheet 1'!H102&lt;=3),"20%",0)</f>
        <v>0</v>
      </c>
      <c r="O94" s="3">
        <f>IF(AND('Sheet 1'!I102=2,'Sheet 1'!H102&lt;=3),"20%",0)</f>
        <v>0</v>
      </c>
      <c r="P94" s="3">
        <f>IF(AND('Sheet 1'!I102=3,'Sheet 1'!H102&lt;=3),"20%",0)</f>
        <v>0</v>
      </c>
      <c r="Q94" s="3">
        <f>IF(AND('Sheet 1'!I102=4,'Sheet 1'!H102&lt;=3),"50%",0)</f>
        <v>0</v>
      </c>
      <c r="R94" s="3">
        <f>IF(AND('Sheet 1'!I102=5,'Sheet 1'!H102&lt;=3),"50%",0)</f>
        <v>0</v>
      </c>
      <c r="S94" s="3">
        <f>IF(AND('Sheet 1'!I102=6,'Sheet 1'!H102&lt;=3),"150%",0)</f>
        <v>0</v>
      </c>
      <c r="T94" s="664">
        <f>IF(AND('Sheet 1'!I102="unrated",'Sheet 1'!I102&lt;=3),"20%",0)</f>
        <v>0</v>
      </c>
    </row>
    <row r="95" spans="1:20" ht="12.75">
      <c r="A95" s="9"/>
      <c r="B95" s="877" t="str">
        <f>IF('Sheet 1'!B154&lt;&gt;"",'Sheet 1'!B154,"- ")</f>
        <v>- </v>
      </c>
      <c r="C95" s="878"/>
      <c r="D95" s="723">
        <f>IF('Sheet 1'!D154='Sheet 5'!E95,0,1)</f>
        <v>0</v>
      </c>
      <c r="E95" s="749">
        <f>'Sheet 1'!D154</f>
        <v>0</v>
      </c>
      <c r="F95" s="199">
        <v>1</v>
      </c>
      <c r="G95" s="254">
        <f>E95*F95</f>
        <v>0</v>
      </c>
      <c r="H95" s="9"/>
      <c r="I95" s="189"/>
      <c r="J95" s="47"/>
      <c r="K95" s="47"/>
      <c r="M95" s="356" t="s">
        <v>670</v>
      </c>
      <c r="N95" s="665">
        <f>IF(AND('Sheet 1'!I102=1,'Sheet 1'!H102&gt;3),"20%",0)</f>
        <v>0</v>
      </c>
      <c r="O95" s="666">
        <f>IF(AND('Sheet 1'!I102=2,'Sheet 1'!H102&gt;3),"50%",0)</f>
        <v>0</v>
      </c>
      <c r="P95" s="666">
        <f>IF(AND('Sheet 1'!I102=3,'Sheet 1'!H102&gt;3),"50%",0)</f>
        <v>0</v>
      </c>
      <c r="Q95" s="666">
        <f>IF(AND('Sheet 1'!I102=4,'Sheet 1'!H102&gt;3),"100%",0)</f>
        <v>0</v>
      </c>
      <c r="R95" s="666">
        <f>IF(AND('Sheet 1'!I102=5,'Sheet 1'!H102&gt;3),"100%",0)</f>
        <v>0</v>
      </c>
      <c r="S95" s="666">
        <f>IF(AND('Sheet 1'!I102=6,'Sheet 1'!H102&gt;3),"150%",0)</f>
        <v>0</v>
      </c>
      <c r="T95" s="667">
        <f>IF(AND('Sheet 1'!I102="unrated",'Sheet 1'!H102&gt;3),"50%",0)</f>
        <v>0</v>
      </c>
    </row>
    <row r="96" spans="1:11" ht="12.75">
      <c r="A96" s="9"/>
      <c r="B96" s="877" t="str">
        <f>IF('Sheet 1'!B155&lt;&gt;"",'Sheet 1'!B155,"- ")</f>
        <v>- </v>
      </c>
      <c r="C96" s="878"/>
      <c r="D96" s="723">
        <f>IF('Sheet 1'!D155='Sheet 5'!E96,0,1)</f>
        <v>0</v>
      </c>
      <c r="E96" s="749">
        <f>'Sheet 1'!D155</f>
        <v>0</v>
      </c>
      <c r="F96" s="199">
        <v>1</v>
      </c>
      <c r="G96" s="254">
        <f aca="true" t="shared" si="7" ref="G96:G102">E96*F96</f>
        <v>0</v>
      </c>
      <c r="H96" s="9"/>
      <c r="I96" s="189"/>
      <c r="J96" s="47"/>
      <c r="K96" s="47"/>
    </row>
    <row r="97" spans="1:11" ht="12.75">
      <c r="A97" s="9"/>
      <c r="B97" s="877" t="str">
        <f>IF('Sheet 1'!B156&lt;&gt;"",'Sheet 1'!B156,"- ")</f>
        <v>- </v>
      </c>
      <c r="C97" s="878"/>
      <c r="D97" s="723">
        <f>IF('Sheet 1'!D156='Sheet 5'!E97,0,1)</f>
        <v>0</v>
      </c>
      <c r="E97" s="749">
        <f>'Sheet 1'!D156</f>
        <v>0</v>
      </c>
      <c r="F97" s="199">
        <v>1</v>
      </c>
      <c r="G97" s="254">
        <f t="shared" si="7"/>
        <v>0</v>
      </c>
      <c r="H97" s="9"/>
      <c r="I97" s="189"/>
      <c r="J97" s="47"/>
      <c r="K97" s="47"/>
    </row>
    <row r="98" spans="1:20" ht="12.75">
      <c r="A98" s="9"/>
      <c r="B98" s="877" t="str">
        <f>IF('Sheet 1'!B157&lt;&gt;"",'Sheet 1'!B157,"- ")</f>
        <v>- </v>
      </c>
      <c r="C98" s="878"/>
      <c r="D98" s="723">
        <f>IF('Sheet 1'!D157='Sheet 5'!E98,0,1)</f>
        <v>0</v>
      </c>
      <c r="E98" s="749">
        <f>'Sheet 1'!D157</f>
        <v>0</v>
      </c>
      <c r="F98" s="199">
        <v>1</v>
      </c>
      <c r="G98" s="254">
        <f t="shared" si="7"/>
        <v>0</v>
      </c>
      <c r="H98" s="9"/>
      <c r="I98" s="189"/>
      <c r="J98" s="47"/>
      <c r="K98" s="47"/>
      <c r="N98" s="660">
        <v>1</v>
      </c>
      <c r="O98" s="661">
        <v>2</v>
      </c>
      <c r="P98" s="661">
        <v>3</v>
      </c>
      <c r="Q98" s="661">
        <v>4</v>
      </c>
      <c r="R98" s="661">
        <v>5</v>
      </c>
      <c r="S98" s="661">
        <v>6</v>
      </c>
      <c r="T98" s="662" t="s">
        <v>668</v>
      </c>
    </row>
    <row r="99" spans="1:20" ht="12.75">
      <c r="A99" s="9"/>
      <c r="B99" s="877" t="str">
        <f>IF('Sheet 1'!B158&lt;&gt;"",'Sheet 1'!B158,"- ")</f>
        <v>- </v>
      </c>
      <c r="C99" s="878"/>
      <c r="D99" s="723">
        <f>IF('Sheet 1'!D158='Sheet 5'!E99,0,1)</f>
        <v>0</v>
      </c>
      <c r="E99" s="749">
        <f>'Sheet 1'!D158</f>
        <v>0</v>
      </c>
      <c r="F99" s="199">
        <v>1</v>
      </c>
      <c r="G99" s="254">
        <f t="shared" si="7"/>
        <v>0</v>
      </c>
      <c r="H99" s="9"/>
      <c r="I99" s="189"/>
      <c r="J99" s="47"/>
      <c r="K99" s="47"/>
      <c r="M99" s="356" t="s">
        <v>669</v>
      </c>
      <c r="N99" s="663">
        <f>IF(AND('Sheet 1'!I103=1,'Sheet 1'!H103&lt;=3),"20%",0)</f>
        <v>0</v>
      </c>
      <c r="O99" s="3">
        <f>IF(AND('Sheet 1'!I103=2,'Sheet 1'!H103&lt;=3),"20%",0)</f>
        <v>0</v>
      </c>
      <c r="P99" s="3">
        <f>IF(AND('Sheet 1'!I103=3,'Sheet 1'!H103&lt;=3),"20%",0)</f>
        <v>0</v>
      </c>
      <c r="Q99" s="3">
        <f>IF(AND('Sheet 1'!I103=4,'Sheet 1'!H103&lt;=3),"50%",0)</f>
        <v>0</v>
      </c>
      <c r="R99" s="3">
        <f>IF(AND('Sheet 1'!I103=5,'Sheet 1'!H103&lt;=3),"50%",0)</f>
        <v>0</v>
      </c>
      <c r="S99" s="3">
        <f>IF(AND('Sheet 1'!I103=6,'Sheet 1'!H103&lt;=3),"150%",0)</f>
        <v>0</v>
      </c>
      <c r="T99" s="664">
        <f>IF(AND('Sheet 1'!I103="unrated",'Sheet 1'!I103&lt;=3),"20%",0)</f>
        <v>0</v>
      </c>
    </row>
    <row r="100" spans="1:20" ht="12.75">
      <c r="A100" s="9"/>
      <c r="B100" s="877" t="str">
        <f>IF('Sheet 1'!B159&lt;&gt;"",'Sheet 1'!B159,"- ")</f>
        <v>- </v>
      </c>
      <c r="C100" s="878"/>
      <c r="D100" s="723">
        <f>IF('Sheet 1'!D159='Sheet 5'!E100,0,1)</f>
        <v>0</v>
      </c>
      <c r="E100" s="749">
        <f>'Sheet 1'!D159</f>
        <v>0</v>
      </c>
      <c r="F100" s="199">
        <v>1</v>
      </c>
      <c r="G100" s="254">
        <f t="shared" si="7"/>
        <v>0</v>
      </c>
      <c r="H100" s="9"/>
      <c r="I100" s="189"/>
      <c r="J100" s="47"/>
      <c r="K100" s="47"/>
      <c r="M100" s="356" t="s">
        <v>670</v>
      </c>
      <c r="N100" s="665">
        <f>IF(AND('Sheet 1'!I103=1,'Sheet 1'!H103&gt;3),"20%",0)</f>
        <v>0</v>
      </c>
      <c r="O100" s="666">
        <f>IF(AND('Sheet 1'!I103=2,'Sheet 1'!H103&gt;3),"50%",0)</f>
        <v>0</v>
      </c>
      <c r="P100" s="666">
        <f>IF(AND('Sheet 1'!I103=3,'Sheet 1'!H103&gt;3),"50%",0)</f>
        <v>0</v>
      </c>
      <c r="Q100" s="666">
        <f>IF(AND('Sheet 1'!I103=4,'Sheet 1'!H103&gt;3),"100%",0)</f>
        <v>0</v>
      </c>
      <c r="R100" s="666">
        <f>IF(AND('Sheet 1'!I103=5,'Sheet 1'!H103&gt;3),"100%",0)</f>
        <v>0</v>
      </c>
      <c r="S100" s="666">
        <f>IF(AND('Sheet 1'!I103=6,'Sheet 1'!H103&gt;3),"150%",0)</f>
        <v>0</v>
      </c>
      <c r="T100" s="667">
        <f>IF(AND('Sheet 1'!I103="unrated",'Sheet 1'!H103&gt;3),"50%",0)</f>
        <v>0</v>
      </c>
    </row>
    <row r="101" spans="1:11" ht="12.75">
      <c r="A101" s="9"/>
      <c r="B101" s="877" t="str">
        <f>IF('Sheet 1'!B160&lt;&gt;"",'Sheet 1'!B160,"- ")</f>
        <v>- </v>
      </c>
      <c r="C101" s="878"/>
      <c r="D101" s="723">
        <f>IF('Sheet 1'!D160='Sheet 5'!E101,0,1)</f>
        <v>0</v>
      </c>
      <c r="E101" s="749">
        <f>'Sheet 1'!D160</f>
        <v>0</v>
      </c>
      <c r="F101" s="199">
        <v>1</v>
      </c>
      <c r="G101" s="254">
        <f t="shared" si="7"/>
        <v>0</v>
      </c>
      <c r="H101" s="9"/>
      <c r="I101" s="189"/>
      <c r="J101" s="47"/>
      <c r="K101" s="47"/>
    </row>
    <row r="102" spans="1:11" ht="12.75">
      <c r="A102" s="9"/>
      <c r="B102" s="877" t="str">
        <f>IF('Sheet 1'!B161&lt;&gt;"",'Sheet 1'!B161,"- ")</f>
        <v>- </v>
      </c>
      <c r="C102" s="878"/>
      <c r="D102" s="723">
        <f>IF('Sheet 1'!D161='Sheet 5'!E102,0,1)</f>
        <v>0</v>
      </c>
      <c r="E102" s="749">
        <f>'Sheet 1'!D161</f>
        <v>0</v>
      </c>
      <c r="F102" s="199">
        <v>1</v>
      </c>
      <c r="G102" s="254">
        <f t="shared" si="7"/>
        <v>0</v>
      </c>
      <c r="H102" s="9"/>
      <c r="I102" s="189"/>
      <c r="J102" s="47"/>
      <c r="K102" s="47"/>
    </row>
    <row r="103" spans="1:11" ht="12.75">
      <c r="A103" s="9"/>
      <c r="B103" s="104"/>
      <c r="C103" s="104"/>
      <c r="D103" s="267"/>
      <c r="E103" s="104"/>
      <c r="F103" s="104"/>
      <c r="G103" s="104"/>
      <c r="H103" s="9"/>
      <c r="I103" s="189"/>
      <c r="J103" s="47"/>
      <c r="K103" s="47"/>
    </row>
    <row r="104" spans="1:11" ht="12.75">
      <c r="A104" s="15">
        <v>8</v>
      </c>
      <c r="B104" s="487" t="s">
        <v>600</v>
      </c>
      <c r="C104" s="104"/>
      <c r="D104" s="267"/>
      <c r="E104" s="104"/>
      <c r="F104" s="104"/>
      <c r="G104" s="104"/>
      <c r="H104" s="9"/>
      <c r="I104" s="189"/>
      <c r="J104" s="47"/>
      <c r="K104" s="47"/>
    </row>
    <row r="105" spans="1:11" ht="13.5">
      <c r="A105" s="9"/>
      <c r="B105" s="490" t="s">
        <v>568</v>
      </c>
      <c r="C105" s="152"/>
      <c r="D105" s="122"/>
      <c r="E105" s="343"/>
      <c r="F105" s="486"/>
      <c r="G105" s="156"/>
      <c r="H105" s="9"/>
      <c r="I105" s="189"/>
      <c r="J105" s="47"/>
      <c r="K105" s="47"/>
    </row>
    <row r="106" spans="1:11" ht="12.75">
      <c r="A106" s="9"/>
      <c r="B106" s="163" t="s">
        <v>676</v>
      </c>
      <c r="C106" s="165"/>
      <c r="D106" s="725">
        <f>IF(E106='Sheet 1'!D192,0,1)</f>
        <v>0</v>
      </c>
      <c r="E106" s="365">
        <f>'Sheet 1'!D192</f>
        <v>0</v>
      </c>
      <c r="F106" s="199">
        <v>0.2</v>
      </c>
      <c r="G106" s="254">
        <f>E106*F106</f>
        <v>0</v>
      </c>
      <c r="H106" s="9"/>
      <c r="I106" s="189"/>
      <c r="J106" s="47"/>
      <c r="K106" s="47"/>
    </row>
    <row r="107" spans="1:15" ht="12.75">
      <c r="A107" s="9"/>
      <c r="B107" s="163" t="s">
        <v>677</v>
      </c>
      <c r="C107" s="152"/>
      <c r="D107" s="725">
        <f>IF(E107='Sheet 1'!D193,0,1)</f>
        <v>0</v>
      </c>
      <c r="E107" s="365">
        <f>'Sheet 1'!D193</f>
        <v>0</v>
      </c>
      <c r="F107" s="199">
        <v>0.5</v>
      </c>
      <c r="G107" s="254">
        <f>E107*F107</f>
        <v>0</v>
      </c>
      <c r="H107" s="9"/>
      <c r="I107" s="189"/>
      <c r="J107" s="47"/>
      <c r="K107" s="47"/>
      <c r="O107" s="356" t="s">
        <v>667</v>
      </c>
    </row>
    <row r="108" spans="1:11" ht="12.75">
      <c r="A108" s="9"/>
      <c r="B108" s="104"/>
      <c r="C108" s="104"/>
      <c r="D108" s="267"/>
      <c r="E108" s="104"/>
      <c r="F108" s="104"/>
      <c r="G108" s="104"/>
      <c r="H108" s="9"/>
      <c r="I108" s="189"/>
      <c r="J108" s="47"/>
      <c r="K108" s="47"/>
    </row>
    <row r="109" spans="1:11" ht="12.75">
      <c r="A109" s="15">
        <v>9</v>
      </c>
      <c r="B109" s="487" t="s">
        <v>601</v>
      </c>
      <c r="C109" s="104"/>
      <c r="D109" s="267"/>
      <c r="E109" s="104"/>
      <c r="F109" s="104"/>
      <c r="G109" s="104"/>
      <c r="H109" s="9"/>
      <c r="I109" s="189"/>
      <c r="J109" s="47"/>
      <c r="K109" s="47"/>
    </row>
    <row r="110" spans="1:11" ht="13.5">
      <c r="A110" s="15"/>
      <c r="B110" s="490" t="s">
        <v>602</v>
      </c>
      <c r="C110" s="454"/>
      <c r="D110" s="267"/>
      <c r="E110" s="104"/>
      <c r="F110" s="104"/>
      <c r="G110" s="104"/>
      <c r="H110" s="9"/>
      <c r="I110" s="189"/>
      <c r="J110" s="47"/>
      <c r="K110" s="47"/>
    </row>
    <row r="111" spans="1:11" ht="13.5">
      <c r="A111" s="9"/>
      <c r="B111" s="488" t="s">
        <v>603</v>
      </c>
      <c r="C111" s="152"/>
      <c r="D111" s="725"/>
      <c r="E111" s="365"/>
      <c r="F111" s="199"/>
      <c r="G111" s="254"/>
      <c r="H111" s="9"/>
      <c r="I111" s="189"/>
      <c r="J111" s="47"/>
      <c r="K111" s="47"/>
    </row>
    <row r="112" spans="1:11" ht="12.75">
      <c r="A112" s="9"/>
      <c r="B112" s="881" t="s">
        <v>680</v>
      </c>
      <c r="C112" s="882"/>
      <c r="D112" s="727">
        <f>IF(E112='Sheet 1'!D184,0,1)</f>
        <v>0</v>
      </c>
      <c r="E112" s="365">
        <f>'Sheet 1'!D184</f>
        <v>0</v>
      </c>
      <c r="F112" s="199">
        <v>1</v>
      </c>
      <c r="G112" s="254">
        <f>E112*F112</f>
        <v>0</v>
      </c>
      <c r="H112" s="9"/>
      <c r="I112" s="189"/>
      <c r="J112" s="47"/>
      <c r="K112" s="47"/>
    </row>
    <row r="113" spans="1:11" ht="12.75">
      <c r="A113" s="9"/>
      <c r="B113" s="881" t="s">
        <v>683</v>
      </c>
      <c r="C113" s="882"/>
      <c r="D113" s="728"/>
      <c r="E113" s="156"/>
      <c r="F113" s="378"/>
      <c r="G113" s="254"/>
      <c r="H113" s="9"/>
      <c r="I113" s="189"/>
      <c r="J113" s="47"/>
      <c r="K113" s="47"/>
    </row>
    <row r="114" spans="1:11" ht="12.75">
      <c r="A114" s="9"/>
      <c r="B114" s="881" t="s">
        <v>681</v>
      </c>
      <c r="C114" s="882"/>
      <c r="D114" s="727">
        <f>IF('Sheet 1'!D186=E114,0,1)</f>
        <v>0</v>
      </c>
      <c r="E114" s="365">
        <f>'Sheet 1'!D186</f>
        <v>0</v>
      </c>
      <c r="F114" s="199">
        <v>1</v>
      </c>
      <c r="G114" s="254">
        <f aca="true" t="shared" si="8" ref="G114:G119">E114*F114</f>
        <v>0</v>
      </c>
      <c r="H114" s="9"/>
      <c r="I114" s="189"/>
      <c r="J114" s="47"/>
      <c r="K114" s="47"/>
    </row>
    <row r="115" spans="1:11" ht="12.75">
      <c r="A115" s="9"/>
      <c r="B115" s="881" t="s">
        <v>682</v>
      </c>
      <c r="C115" s="882"/>
      <c r="D115" s="727">
        <f>IF('Sheet 1'!D187=E115,0,1)</f>
        <v>0</v>
      </c>
      <c r="E115" s="365">
        <f>'Sheet 1'!D187</f>
        <v>0</v>
      </c>
      <c r="F115" s="199">
        <v>1</v>
      </c>
      <c r="G115" s="254">
        <f t="shared" si="8"/>
        <v>0</v>
      </c>
      <c r="H115" s="9"/>
      <c r="I115" s="189"/>
      <c r="J115" s="47"/>
      <c r="K115" s="47"/>
    </row>
    <row r="116" spans="1:11" ht="12.75">
      <c r="A116" s="9"/>
      <c r="B116" s="881" t="s">
        <v>684</v>
      </c>
      <c r="C116" s="882"/>
      <c r="D116" s="727">
        <f>IF('Sheet 1'!D188=E116,0,1)</f>
        <v>0</v>
      </c>
      <c r="E116" s="365">
        <f>'Sheet 1'!D188</f>
        <v>0</v>
      </c>
      <c r="F116" s="199">
        <v>1</v>
      </c>
      <c r="G116" s="254">
        <f t="shared" si="8"/>
        <v>0</v>
      </c>
      <c r="H116" s="9"/>
      <c r="I116" s="189"/>
      <c r="J116" s="47"/>
      <c r="K116" s="47"/>
    </row>
    <row r="117" spans="1:11" ht="12.75">
      <c r="A117" s="9"/>
      <c r="B117" s="881" t="s">
        <v>569</v>
      </c>
      <c r="C117" s="882"/>
      <c r="D117" s="727">
        <f>IF('Sheet 1'!D189=E117,0,1)</f>
        <v>0</v>
      </c>
      <c r="E117" s="365">
        <f>'Sheet 1'!D189</f>
        <v>0</v>
      </c>
      <c r="F117" s="199">
        <v>1</v>
      </c>
      <c r="G117" s="254">
        <f t="shared" si="8"/>
        <v>0</v>
      </c>
      <c r="H117" s="9"/>
      <c r="I117" s="189"/>
      <c r="J117" s="47"/>
      <c r="K117" s="47"/>
    </row>
    <row r="118" spans="1:11" ht="12.75">
      <c r="A118" s="9"/>
      <c r="B118" s="336" t="s">
        <v>570</v>
      </c>
      <c r="C118" s="152"/>
      <c r="D118" s="727">
        <f>IF('Sheet 1'!D190=E118,0,1)</f>
        <v>0</v>
      </c>
      <c r="E118" s="365">
        <f>'Sheet 1'!D190</f>
        <v>0</v>
      </c>
      <c r="F118" s="199">
        <v>1</v>
      </c>
      <c r="G118" s="254">
        <f t="shared" si="8"/>
        <v>0</v>
      </c>
      <c r="H118" s="9"/>
      <c r="I118" s="189"/>
      <c r="J118" s="47"/>
      <c r="K118" s="47"/>
    </row>
    <row r="119" spans="1:11" ht="12.75">
      <c r="A119" s="9"/>
      <c r="B119" s="337" t="s">
        <v>571</v>
      </c>
      <c r="C119" s="164"/>
      <c r="D119" s="727">
        <f>IF('Sheet 1'!D197=E119,0,1)</f>
        <v>0</v>
      </c>
      <c r="E119" s="365">
        <f>'Sheet 1'!D197</f>
        <v>0</v>
      </c>
      <c r="F119" s="199">
        <v>1</v>
      </c>
      <c r="G119" s="254">
        <f t="shared" si="8"/>
        <v>0</v>
      </c>
      <c r="H119" s="9"/>
      <c r="I119" s="189"/>
      <c r="J119" s="47"/>
      <c r="K119" s="47"/>
    </row>
    <row r="120" spans="1:11" ht="12.75">
      <c r="A120" s="15"/>
      <c r="B120" s="487"/>
      <c r="C120" s="104"/>
      <c r="D120" s="267">
        <f>SUM(D13:D119)</f>
        <v>0</v>
      </c>
      <c r="E120" s="104"/>
      <c r="F120" s="104"/>
      <c r="G120" s="104"/>
      <c r="H120" s="9"/>
      <c r="I120" s="189"/>
      <c r="J120" s="47"/>
      <c r="K120" s="47"/>
    </row>
    <row r="121" spans="1:11" ht="6.75" customHeight="1">
      <c r="A121" s="2"/>
      <c r="B121" s="376"/>
      <c r="C121" s="157"/>
      <c r="D121" s="729"/>
      <c r="E121" s="339"/>
      <c r="F121" s="395"/>
      <c r="G121" s="165"/>
      <c r="H121" s="2"/>
      <c r="I121" s="47"/>
      <c r="J121" s="47"/>
      <c r="K121" s="47"/>
    </row>
    <row r="122" spans="1:11" ht="13.5">
      <c r="A122" s="2"/>
      <c r="B122" s="669" t="s">
        <v>604</v>
      </c>
      <c r="C122" s="105"/>
      <c r="D122" s="122"/>
      <c r="E122" s="342"/>
      <c r="F122" s="116"/>
      <c r="G122" s="254">
        <f>SUM(G13:G119)</f>
        <v>0</v>
      </c>
      <c r="H122" s="2"/>
      <c r="I122" s="47"/>
      <c r="J122" s="47"/>
      <c r="K122" s="47"/>
    </row>
    <row r="123" spans="1:11" ht="7.5" customHeight="1" thickBot="1">
      <c r="A123" s="2"/>
      <c r="B123" s="332"/>
      <c r="C123" s="105"/>
      <c r="D123" s="122"/>
      <c r="E123" s="342"/>
      <c r="F123" s="116"/>
      <c r="G123" s="340"/>
      <c r="H123" s="2"/>
      <c r="I123" s="47"/>
      <c r="J123" s="47"/>
      <c r="K123" s="47"/>
    </row>
    <row r="124" spans="1:11" ht="16.5" thickBot="1">
      <c r="A124" s="2"/>
      <c r="B124" s="670" t="s">
        <v>605</v>
      </c>
      <c r="C124" s="105"/>
      <c r="D124" s="122"/>
      <c r="E124" s="342"/>
      <c r="F124" s="116"/>
      <c r="G124" s="671">
        <f>G122*0.08</f>
        <v>0</v>
      </c>
      <c r="H124" s="2"/>
      <c r="I124" s="47"/>
      <c r="J124" s="47"/>
      <c r="K124" s="47"/>
    </row>
    <row r="125" spans="1:11" ht="7.5" customHeight="1">
      <c r="A125" s="2"/>
      <c r="B125" s="672"/>
      <c r="C125" s="156"/>
      <c r="D125" s="730"/>
      <c r="E125" s="343"/>
      <c r="F125" s="486"/>
      <c r="G125" s="164"/>
      <c r="H125" s="2"/>
      <c r="I125" s="47"/>
      <c r="J125" s="47"/>
      <c r="K125" s="47"/>
    </row>
    <row r="126" spans="1:11" ht="18.75">
      <c r="A126" s="2"/>
      <c r="B126" s="673"/>
      <c r="C126" s="157"/>
      <c r="D126" s="122"/>
      <c r="E126" s="339"/>
      <c r="F126" s="395"/>
      <c r="G126" s="157"/>
      <c r="H126" s="2"/>
      <c r="I126" s="47"/>
      <c r="J126" s="47"/>
      <c r="K126" s="47"/>
    </row>
    <row r="127" spans="1:11" ht="18.75">
      <c r="A127" s="2"/>
      <c r="B127" s="674"/>
      <c r="C127" s="105"/>
      <c r="D127" s="122"/>
      <c r="E127" s="342"/>
      <c r="F127" s="116"/>
      <c r="G127" s="105"/>
      <c r="H127" s="2"/>
      <c r="I127" s="47"/>
      <c r="J127" s="47"/>
      <c r="K127" s="47"/>
    </row>
    <row r="128" spans="1:11" ht="12.75" hidden="1">
      <c r="A128" s="2"/>
      <c r="B128" s="47"/>
      <c r="C128" s="47"/>
      <c r="E128" s="47"/>
      <c r="F128" s="47"/>
      <c r="G128" s="47"/>
      <c r="H128" s="47"/>
      <c r="I128" s="47"/>
      <c r="J128" s="47"/>
      <c r="K128" s="47"/>
    </row>
    <row r="129" spans="1:11" ht="12.75" hidden="1">
      <c r="A129" s="2"/>
      <c r="B129" s="47"/>
      <c r="C129" s="47"/>
      <c r="E129" s="47"/>
      <c r="F129" s="47"/>
      <c r="G129" s="47"/>
      <c r="H129" s="47"/>
      <c r="I129" s="47"/>
      <c r="J129" s="47"/>
      <c r="K129" s="47"/>
    </row>
  </sheetData>
  <sheetProtection password="C948" sheet="1" objects="1" scenarios="1"/>
  <mergeCells count="82">
    <mergeCell ref="B58:C58"/>
    <mergeCell ref="B59:C59"/>
    <mergeCell ref="B47:C47"/>
    <mergeCell ref="B48:C48"/>
    <mergeCell ref="B76:C76"/>
    <mergeCell ref="B36:C36"/>
    <mergeCell ref="B117:C117"/>
    <mergeCell ref="B37:C37"/>
    <mergeCell ref="B77:C77"/>
    <mergeCell ref="B69:C69"/>
    <mergeCell ref="B56:C56"/>
    <mergeCell ref="B57:C57"/>
    <mergeCell ref="B21:C21"/>
    <mergeCell ref="B22:C22"/>
    <mergeCell ref="B75:C75"/>
    <mergeCell ref="B24:C24"/>
    <mergeCell ref="B25:C25"/>
    <mergeCell ref="B34:C34"/>
    <mergeCell ref="B35:C35"/>
    <mergeCell ref="B51:C51"/>
    <mergeCell ref="B44:C44"/>
    <mergeCell ref="B45:C45"/>
    <mergeCell ref="B88:C88"/>
    <mergeCell ref="B91:C91"/>
    <mergeCell ref="B9:C9"/>
    <mergeCell ref="B17:C17"/>
    <mergeCell ref="B18:C18"/>
    <mergeCell ref="B19:C19"/>
    <mergeCell ref="B50:C50"/>
    <mergeCell ref="B46:C46"/>
    <mergeCell ref="B49:C49"/>
    <mergeCell ref="B20:C20"/>
    <mergeCell ref="B95:C95"/>
    <mergeCell ref="B96:C96"/>
    <mergeCell ref="B23:C23"/>
    <mergeCell ref="B74:C74"/>
    <mergeCell ref="B61:C61"/>
    <mergeCell ref="B70:C70"/>
    <mergeCell ref="B71:C71"/>
    <mergeCell ref="B93:C93"/>
    <mergeCell ref="B86:C86"/>
    <mergeCell ref="B87:C87"/>
    <mergeCell ref="B63:C63"/>
    <mergeCell ref="B82:C82"/>
    <mergeCell ref="B89:C89"/>
    <mergeCell ref="B90:C90"/>
    <mergeCell ref="B98:C98"/>
    <mergeCell ref="B78:C78"/>
    <mergeCell ref="B79:C79"/>
    <mergeCell ref="B80:C80"/>
    <mergeCell ref="B81:C81"/>
    <mergeCell ref="B85:C85"/>
    <mergeCell ref="B28:C28"/>
    <mergeCell ref="B29:C29"/>
    <mergeCell ref="B30:C30"/>
    <mergeCell ref="B31:C31"/>
    <mergeCell ref="B32:C32"/>
    <mergeCell ref="B102:C102"/>
    <mergeCell ref="B97:C97"/>
    <mergeCell ref="B92:C92"/>
    <mergeCell ref="B99:C99"/>
    <mergeCell ref="B100:C100"/>
    <mergeCell ref="B55:C55"/>
    <mergeCell ref="B66:C66"/>
    <mergeCell ref="B84:C84"/>
    <mergeCell ref="B94:C94"/>
    <mergeCell ref="B112:C112"/>
    <mergeCell ref="B83:C83"/>
    <mergeCell ref="B101:C101"/>
    <mergeCell ref="B62:C62"/>
    <mergeCell ref="B65:C65"/>
    <mergeCell ref="B64:C64"/>
    <mergeCell ref="B67:C67"/>
    <mergeCell ref="B68:C68"/>
    <mergeCell ref="B42:C42"/>
    <mergeCell ref="B60:C60"/>
    <mergeCell ref="B116:C116"/>
    <mergeCell ref="B33:C33"/>
    <mergeCell ref="B113:C113"/>
    <mergeCell ref="B114:C114"/>
    <mergeCell ref="B115:C115"/>
    <mergeCell ref="B54:C54"/>
  </mergeCells>
  <conditionalFormatting sqref="E2">
    <cfRule type="expression" priority="1" dxfId="4" stopIfTrue="1">
      <formula>$H$5="NO"</formula>
    </cfRule>
    <cfRule type="expression" priority="2" dxfId="4" stopIfTrue="1">
      <formula>$H$5=0</formula>
    </cfRule>
  </conditionalFormatting>
  <conditionalFormatting sqref="C2:D2 A1:B2 F4:I4 I3 I2:K2">
    <cfRule type="expression" priority="3" dxfId="4" stopIfTrue="1">
      <formula>#REF!="NO"</formula>
    </cfRule>
    <cfRule type="expression" priority="4" dxfId="4" stopIfTrue="1">
      <formula>#REF!=0</formula>
    </cfRule>
  </conditionalFormatting>
  <conditionalFormatting sqref="F2:G2">
    <cfRule type="expression" priority="5" dxfId="4" stopIfTrue="1">
      <formula>$H$3="NO"</formula>
    </cfRule>
    <cfRule type="expression" priority="6" dxfId="4" stopIfTrue="1">
      <formula>$H$3=0</formula>
    </cfRule>
  </conditionalFormatting>
  <dataValidations count="4">
    <dataValidation allowBlank="1" showErrorMessage="1" sqref="E84:E102 B55:E62 B44:E51 B29:E36 B76:E83 D63:D71 B18:E25 B95:C102 B64:C71 E64:E71 B86:C93 D86:D102"/>
    <dataValidation type="whole" allowBlank="1" showInputMessage="1" showErrorMessage="1" promptTitle="INPUT SHEET" prompt="Enter a positive whole number" errorTitle="INPUT SHEET" error="Enter a positive whole number&#10;" sqref="E111 E12">
      <formula1>0</formula1>
      <formula2>9999999999999990000</formula2>
    </dataValidation>
    <dataValidation type="whole" allowBlank="1" showInputMessage="1" showErrorMessage="1" errorTitle="INPUT SHEET" error="Enter a positive whole number&#10;" sqref="E112 E114:E119 E74:E75">
      <formula1>0</formula1>
      <formula2>9999999999999990000</formula2>
    </dataValidation>
    <dataValidation type="whole" allowBlank="1" showErrorMessage="1" promptTitle="INPUT SHEET" prompt="Enter a positive whole number" errorTitle="INPUT SHEET" error="Enter a positive whole number&#10;" sqref="E13:E14">
      <formula1>0</formula1>
      <formula2>9999999999999990000</formula2>
    </dataValidation>
  </dataValidations>
  <printOptions/>
  <pageMargins left="0.1968503937007874" right="0.2755905511811024" top="0.35433070866141736" bottom="1.1811023622047245" header="0.5118110236220472" footer="0.3937007874015748"/>
  <pageSetup horizontalDpi="600" verticalDpi="600" orientation="portrait" paperSize="9" scale="85" r:id="rId2"/>
  <headerFooter alignWithMargins="0">
    <oddFooter>&amp;L&amp;"Times New Roman,Italic"&amp;8Investment Services Rules for Investment Services Providers
&amp;"Times New Roman,Regular"Part A: The Application Process
Schedule C: Financial Resources Statement&amp;R&amp;"Times New Roman,Regular"&amp;8&amp;A
&amp;P - &amp;N</oddFooter>
  </headerFooter>
  <rowBreaks count="1" manualBreakCount="1">
    <brk id="62" max="9" man="1"/>
  </rowBreaks>
  <colBreaks count="1" manualBreakCount="1">
    <brk id="10" max="65535" man="1"/>
  </colBreaks>
  <legacyDrawing r:id="rId1"/>
</worksheet>
</file>

<file path=xl/worksheets/sheet11.xml><?xml version="1.0" encoding="utf-8"?>
<worksheet xmlns="http://schemas.openxmlformats.org/spreadsheetml/2006/main" xmlns:r="http://schemas.openxmlformats.org/officeDocument/2006/relationships">
  <sheetPr codeName="Sheet25"/>
  <dimension ref="A1:AA99"/>
  <sheetViews>
    <sheetView zoomScalePageLayoutView="0" workbookViewId="0" topLeftCell="A1">
      <selection activeCell="A1" sqref="A1"/>
    </sheetView>
  </sheetViews>
  <sheetFormatPr defaultColWidth="0" defaultRowHeight="12.75" zeroHeight="1"/>
  <cols>
    <col min="1" max="1" width="3.421875" style="356" bestFit="1" customWidth="1"/>
    <col min="2" max="2" width="44.00390625" style="356" customWidth="1"/>
    <col min="3" max="3" width="1.8515625" style="732" customWidth="1"/>
    <col min="4" max="4" width="12.7109375" style="356" customWidth="1"/>
    <col min="5" max="5" width="12.28125" style="356" customWidth="1"/>
    <col min="6" max="6" width="3.57421875" style="372" customWidth="1"/>
    <col min="7" max="7" width="7.7109375" style="356" customWidth="1"/>
    <col min="8" max="8" width="1.8515625" style="356" customWidth="1"/>
    <col min="9" max="9" width="7.7109375" style="356" customWidth="1"/>
    <col min="10" max="11" width="0.85546875" style="356" customWidth="1"/>
    <col min="12" max="12" width="7.7109375" style="356" customWidth="1"/>
    <col min="13" max="13" width="1.28515625" style="356" customWidth="1"/>
    <col min="14" max="14" width="12.140625" style="356" customWidth="1"/>
    <col min="15" max="15" width="0.9921875" style="732" customWidth="1"/>
    <col min="16" max="17" width="3.28125" style="356" hidden="1" customWidth="1"/>
    <col min="18" max="26" width="0" style="356" hidden="1" customWidth="1"/>
    <col min="27" max="27" width="9.57421875" style="356" hidden="1" customWidth="1"/>
    <col min="28" max="16384" width="0" style="356" hidden="1" customWidth="1"/>
  </cols>
  <sheetData>
    <row r="1" spans="1:17" ht="12.75">
      <c r="A1" s="169"/>
      <c r="B1" s="197"/>
      <c r="C1" s="578"/>
      <c r="D1" s="169"/>
      <c r="E1" s="169"/>
      <c r="F1" s="578"/>
      <c r="G1" s="169"/>
      <c r="H1" s="97"/>
      <c r="I1" s="97"/>
      <c r="J1" s="169"/>
      <c r="K1" s="97"/>
      <c r="L1" s="97"/>
      <c r="M1" s="169"/>
      <c r="N1" s="169"/>
      <c r="O1" s="578"/>
      <c r="P1" s="269"/>
      <c r="Q1" s="269"/>
    </row>
    <row r="2" spans="1:17" ht="15.75">
      <c r="A2" s="169"/>
      <c r="B2" s="496" t="s">
        <v>91</v>
      </c>
      <c r="C2" s="578"/>
      <c r="D2" s="169"/>
      <c r="E2" s="536"/>
      <c r="F2" s="628"/>
      <c r="G2" s="536"/>
      <c r="H2" s="536"/>
      <c r="I2" s="536"/>
      <c r="J2" s="536"/>
      <c r="K2" s="536"/>
      <c r="L2" s="536"/>
      <c r="M2" s="536" t="s">
        <v>771</v>
      </c>
      <c r="N2" s="396"/>
      <c r="O2" s="579"/>
      <c r="P2" s="269"/>
      <c r="Q2" s="269"/>
    </row>
    <row r="3" spans="1:17" ht="6" customHeight="1">
      <c r="A3" s="169"/>
      <c r="B3" s="197"/>
      <c r="C3" s="578"/>
      <c r="D3" s="169"/>
      <c r="E3" s="2"/>
      <c r="F3" s="629"/>
      <c r="G3" s="2"/>
      <c r="H3" s="75"/>
      <c r="I3" s="75"/>
      <c r="J3" s="75"/>
      <c r="K3" s="75"/>
      <c r="L3" s="75"/>
      <c r="M3" s="75"/>
      <c r="N3" s="368">
        <f>+IF('COVER SHEET'!$B$14="",0,IF('COVER SHEET'!$B$14="Interim Financial Return",0,IF(#REF!="",0,#REF!)))</f>
        <v>0</v>
      </c>
      <c r="O3" s="368"/>
      <c r="P3" s="269"/>
      <c r="Q3" s="269"/>
    </row>
    <row r="4" spans="1:17" ht="15.75">
      <c r="A4" s="169"/>
      <c r="B4" s="496" t="s">
        <v>79</v>
      </c>
      <c r="C4" s="578"/>
      <c r="D4" s="169"/>
      <c r="E4" s="2"/>
      <c r="F4" s="629"/>
      <c r="G4" s="2"/>
      <c r="H4" s="75"/>
      <c r="I4" s="75"/>
      <c r="J4" s="75"/>
      <c r="K4" s="75"/>
      <c r="L4" s="75"/>
      <c r="M4" s="75"/>
      <c r="N4" s="2"/>
      <c r="P4" s="269"/>
      <c r="Q4" s="269"/>
    </row>
    <row r="5" spans="1:17" ht="13.5" thickBot="1">
      <c r="A5" s="93"/>
      <c r="B5" s="398" t="s">
        <v>92</v>
      </c>
      <c r="C5" s="623"/>
      <c r="D5" s="94"/>
      <c r="E5" s="95"/>
      <c r="F5" s="630"/>
      <c r="G5" s="95"/>
      <c r="H5" s="95"/>
      <c r="I5" s="95"/>
      <c r="J5" s="95"/>
      <c r="K5" s="95"/>
      <c r="L5" s="95"/>
      <c r="M5" s="95"/>
      <c r="N5" s="497" t="s">
        <v>27</v>
      </c>
      <c r="O5" s="581"/>
      <c r="P5" s="269"/>
      <c r="Q5" s="269"/>
    </row>
    <row r="6" spans="1:17" ht="18.75">
      <c r="A6" s="97"/>
      <c r="B6" s="98"/>
      <c r="C6" s="269"/>
      <c r="D6" s="97"/>
      <c r="E6" s="97"/>
      <c r="F6" s="269"/>
      <c r="G6" s="97"/>
      <c r="H6" s="97"/>
      <c r="I6" s="292"/>
      <c r="J6" s="97"/>
      <c r="K6" s="97"/>
      <c r="L6" s="292"/>
      <c r="M6" s="97"/>
      <c r="N6" s="96"/>
      <c r="O6" s="265"/>
      <c r="P6" s="265"/>
      <c r="Q6" s="265"/>
    </row>
    <row r="7" spans="1:17" ht="12.75">
      <c r="A7" s="15" t="s">
        <v>382</v>
      </c>
      <c r="B7" s="99" t="s">
        <v>316</v>
      </c>
      <c r="C7" s="265"/>
      <c r="D7" s="96"/>
      <c r="E7" s="801">
        <f>+IF('Details Applicant'!$C$29="","",'Details Applicant'!$C$29)</f>
      </c>
      <c r="F7" s="315"/>
      <c r="G7" s="101"/>
      <c r="H7" s="100"/>
      <c r="I7" s="100"/>
      <c r="J7" s="100"/>
      <c r="K7" s="100"/>
      <c r="L7" s="100"/>
      <c r="M7" s="100"/>
      <c r="N7" s="293"/>
      <c r="O7" s="315"/>
      <c r="P7" s="315"/>
      <c r="Q7" s="315"/>
    </row>
    <row r="8" spans="1:17" ht="12.75">
      <c r="A8" s="345"/>
      <c r="B8" s="99"/>
      <c r="C8" s="265"/>
      <c r="D8" s="96"/>
      <c r="E8" s="101"/>
      <c r="F8" s="315"/>
      <c r="G8" s="101"/>
      <c r="H8" s="102"/>
      <c r="I8" s="102"/>
      <c r="J8" s="102"/>
      <c r="K8" s="102"/>
      <c r="L8" s="102"/>
      <c r="M8" s="102"/>
      <c r="N8" s="293"/>
      <c r="O8" s="315"/>
      <c r="P8" s="315"/>
      <c r="Q8" s="315"/>
    </row>
    <row r="9" spans="1:17" ht="12.75">
      <c r="A9" s="15" t="s">
        <v>383</v>
      </c>
      <c r="B9" s="99" t="s">
        <v>606</v>
      </c>
      <c r="C9" s="265"/>
      <c r="D9" s="96"/>
      <c r="E9" s="495">
        <f>IF('Details Applicant'!C24="","",'Details Applicant'!C24)</f>
      </c>
      <c r="F9" s="631"/>
      <c r="G9" s="414"/>
      <c r="H9" s="102"/>
      <c r="I9" s="102"/>
      <c r="J9" s="102"/>
      <c r="K9" s="102"/>
      <c r="L9" s="102"/>
      <c r="M9" s="102"/>
      <c r="N9" s="101"/>
      <c r="O9" s="315"/>
      <c r="P9" s="315"/>
      <c r="Q9" s="315"/>
    </row>
    <row r="10" spans="1:17" ht="12.75">
      <c r="A10" s="345"/>
      <c r="B10" s="99"/>
      <c r="C10" s="265"/>
      <c r="D10" s="101"/>
      <c r="E10" s="102"/>
      <c r="F10" s="122"/>
      <c r="G10" s="102"/>
      <c r="H10" s="102"/>
      <c r="I10" s="102"/>
      <c r="J10" s="102"/>
      <c r="K10" s="102"/>
      <c r="L10" s="102"/>
      <c r="M10" s="102"/>
      <c r="N10" s="101"/>
      <c r="O10" s="315"/>
      <c r="P10" s="315"/>
      <c r="Q10" s="315"/>
    </row>
    <row r="11" spans="1:27" ht="63.75">
      <c r="A11" s="345"/>
      <c r="B11" s="485" t="s">
        <v>347</v>
      </c>
      <c r="C11" s="511"/>
      <c r="D11" s="485" t="s">
        <v>339</v>
      </c>
      <c r="E11" s="485" t="s">
        <v>340</v>
      </c>
      <c r="F11" s="540"/>
      <c r="G11" s="485" t="s">
        <v>690</v>
      </c>
      <c r="H11" s="511"/>
      <c r="I11" s="485" t="s">
        <v>730</v>
      </c>
      <c r="J11" s="511"/>
      <c r="K11" s="532"/>
      <c r="L11" s="485" t="s">
        <v>317</v>
      </c>
      <c r="M11" s="511"/>
      <c r="N11" s="485" t="s">
        <v>731</v>
      </c>
      <c r="O11" s="511"/>
      <c r="P11" s="267"/>
      <c r="Q11" s="267"/>
      <c r="AA11" s="103" t="s">
        <v>317</v>
      </c>
    </row>
    <row r="12" spans="2:17" ht="12.75">
      <c r="B12" s="105"/>
      <c r="C12" s="268"/>
      <c r="D12" s="255" t="s">
        <v>273</v>
      </c>
      <c r="E12" s="255" t="s">
        <v>273</v>
      </c>
      <c r="F12" s="582"/>
      <c r="G12" s="255"/>
      <c r="H12" s="268"/>
      <c r="I12" s="115"/>
      <c r="J12" s="268"/>
      <c r="K12" s="268"/>
      <c r="L12" s="115"/>
      <c r="M12" s="268"/>
      <c r="N12" s="255" t="s">
        <v>273</v>
      </c>
      <c r="O12" s="582"/>
      <c r="P12" s="316"/>
      <c r="Q12" s="316"/>
    </row>
    <row r="13" spans="1:26" ht="30.75" customHeight="1">
      <c r="A13" s="505" t="s">
        <v>384</v>
      </c>
      <c r="B13" s="506" t="s">
        <v>544</v>
      </c>
      <c r="C13" s="624"/>
      <c r="D13" s="93"/>
      <c r="E13" s="93"/>
      <c r="F13" s="110"/>
      <c r="G13" s="93"/>
      <c r="H13" s="110"/>
      <c r="I13" s="116"/>
      <c r="J13" s="110"/>
      <c r="K13" s="110"/>
      <c r="L13" s="116"/>
      <c r="M13" s="110"/>
      <c r="N13" s="93"/>
      <c r="O13" s="110"/>
      <c r="P13" s="122"/>
      <c r="Q13" s="122"/>
      <c r="S13" s="356" t="s">
        <v>697</v>
      </c>
      <c r="T13" s="356" t="s">
        <v>691</v>
      </c>
      <c r="U13" s="356" t="s">
        <v>692</v>
      </c>
      <c r="V13" s="356" t="s">
        <v>693</v>
      </c>
      <c r="W13" s="356" t="s">
        <v>694</v>
      </c>
      <c r="X13" s="356" t="s">
        <v>695</v>
      </c>
      <c r="Y13" s="356" t="s">
        <v>696</v>
      </c>
      <c r="Z13" s="356" t="s">
        <v>338</v>
      </c>
    </row>
    <row r="14" spans="1:27" ht="12.75">
      <c r="A14" s="345"/>
      <c r="B14" s="166" t="str">
        <f>IF('Sheet 1'!G80="Y",'Sheet 1'!B80:C80,"-")</f>
        <v>-</v>
      </c>
      <c r="C14" s="111">
        <f>IF(AND('Sheet 1'!G80="Y",'Sheet 1'!D80=D14),0,IF('Sheet 1'!G80="",0,IF('Sheet 1'!G80="N",0,1)))</f>
        <v>0</v>
      </c>
      <c r="D14" s="73">
        <f>IF('Sheet 1'!G80="Y",'Sheet 1'!D80,"")</f>
      </c>
      <c r="E14" s="73">
        <f>IF('Sheet 1'!G80="Y",'Sheet 1'!F80,"")</f>
      </c>
      <c r="F14" s="111">
        <f>IF(AND('Sheet 1'!G80="Y",'Sheet 1'!F80=E14),0,IF('Sheet 1'!G80="",0,IF('Sheet 1'!G80="N",0,1)))</f>
        <v>0</v>
      </c>
      <c r="G14" s="417" t="str">
        <f>IF('Sheet 1'!G80="Y",'Sheet 1'!H80,"-")</f>
        <v>-</v>
      </c>
      <c r="H14" s="418" t="s">
        <v>273</v>
      </c>
      <c r="I14" s="417" t="str">
        <f>IF('Sheet 1'!G80="Y",'Sheet 1'!I80,"-")</f>
        <v>-</v>
      </c>
      <c r="J14" s="111" t="s">
        <v>273</v>
      </c>
      <c r="K14" s="111" t="s">
        <v>273</v>
      </c>
      <c r="L14" s="399">
        <f>AA14</f>
      </c>
      <c r="M14" s="111" t="s">
        <v>273</v>
      </c>
      <c r="N14" s="419">
        <f>IF(L14="","",(E14*L14))</f>
      </c>
      <c r="O14" s="583">
        <f>IF(N14&gt;0,N14,"")</f>
      </c>
      <c r="P14" s="111">
        <f>IF(N14&lt;0,N14,"")</f>
      </c>
      <c r="Q14" s="111">
        <f>IF(D14="","",1)</f>
      </c>
      <c r="S14" s="356">
        <f aca="true" t="shared" si="0" ref="S14:S21">IF(G14="-",0,IF(AND(G14&gt;=7,G14&lt;=24),2,IF(G14&lt;=6,1,IF(G14&gt;=25,3,""))))</f>
        <v>0</v>
      </c>
      <c r="T14" s="733">
        <f>IF(I14=0,I14="Risk Free",0%)</f>
        <v>0</v>
      </c>
      <c r="U14" s="734">
        <f>IF(AND(S14=1,I14=2),0.25%,IF(AND(S14=2,I14=2),1%,IF(AND(S14=3,I14=2),1.6%,0)))</f>
        <v>0</v>
      </c>
      <c r="V14" s="734">
        <f>IF(AND(S14=1,I14=3),0.25%,IF(AND(S14=2,I14=3),1%,IF(AND(S14=3,I14=3),1.6%,0)))</f>
        <v>0</v>
      </c>
      <c r="W14" s="734">
        <f>IF(I14=4,8%,0)</f>
        <v>0</v>
      </c>
      <c r="X14" s="734">
        <f>IF(I14=5,8%,0)</f>
        <v>0</v>
      </c>
      <c r="Y14" s="734">
        <f>IF(I14=6,12%,0)</f>
        <v>0</v>
      </c>
      <c r="Z14" s="734">
        <f>IF(I14="unrated",8%,0)</f>
        <v>0</v>
      </c>
      <c r="AA14" s="734">
        <f>IF(SUM(T14:Z14)=0,"",SUM(T14:Z14))</f>
      </c>
    </row>
    <row r="15" spans="1:27" ht="12.75">
      <c r="A15" s="345"/>
      <c r="B15" s="166" t="str">
        <f>IF('Sheet 1'!G81="Y",'Sheet 1'!B81:C81,"-")</f>
        <v>-</v>
      </c>
      <c r="C15" s="111">
        <f>IF(AND('Sheet 1'!G81="Y",'Sheet 1'!D81=D15),0,IF('Sheet 1'!G81="",0,IF('Sheet 1'!G81="N",0,1)))</f>
        <v>0</v>
      </c>
      <c r="D15" s="73">
        <f>IF('Sheet 1'!G81="Y",'Sheet 1'!D81,"")</f>
      </c>
      <c r="E15" s="73">
        <f>IF('Sheet 1'!G81="Y",'Sheet 1'!F81,"")</f>
      </c>
      <c r="F15" s="111">
        <f>IF(AND('Sheet 1'!G81="Y",'Sheet 1'!F81=E15),0,IF('Sheet 1'!G81="",0,IF('Sheet 1'!G81="N",0,1)))</f>
        <v>0</v>
      </c>
      <c r="G15" s="417" t="str">
        <f>IF('Sheet 1'!G81="Y",'Sheet 1'!H81,"-")</f>
        <v>-</v>
      </c>
      <c r="H15" s="418" t="s">
        <v>273</v>
      </c>
      <c r="I15" s="417" t="str">
        <f>IF('Sheet 1'!G81="Y",'Sheet 1'!I81,"-")</f>
        <v>-</v>
      </c>
      <c r="J15" s="111" t="s">
        <v>273</v>
      </c>
      <c r="K15" s="111" t="s">
        <v>273</v>
      </c>
      <c r="L15" s="399">
        <f aca="true" t="shared" si="1" ref="L15:L21">AA15</f>
      </c>
      <c r="M15" s="111" t="s">
        <v>273</v>
      </c>
      <c r="N15" s="419">
        <f aca="true" t="shared" si="2" ref="N15:N21">IF(L15="","",(E15*L15))</f>
      </c>
      <c r="O15" s="583">
        <f aca="true" t="shared" si="3" ref="O15:O55">IF(N15&gt;0,N15,"")</f>
      </c>
      <c r="P15" s="111">
        <f aca="true" t="shared" si="4" ref="P15:P21">IF(N15&lt;0,N15,"")</f>
      </c>
      <c r="Q15" s="111">
        <f aca="true" t="shared" si="5" ref="Q15:Q55">IF(D15="","",1)</f>
      </c>
      <c r="S15" s="356">
        <f t="shared" si="0"/>
        <v>0</v>
      </c>
      <c r="T15" s="733" t="str">
        <f>IF(I15=0,I15="Risk Free","0.00%")</f>
        <v>0.00%</v>
      </c>
      <c r="U15" s="734">
        <f aca="true" t="shared" si="6" ref="U15:U21">IF(AND(S15=1,I15=2),0.25%,IF(AND(S15=2,I15=2),1%,IF(AND(S15=3,I15=2),1.6%,0)))</f>
        <v>0</v>
      </c>
      <c r="V15" s="734">
        <f aca="true" t="shared" si="7" ref="V15:V21">IF(AND(S15=1,I15=3),0.25%,IF(AND(S15=2,I15=3),1%,IF(AND(S15=3,I15=3),1.6%,0)))</f>
        <v>0</v>
      </c>
      <c r="W15" s="734">
        <f aca="true" t="shared" si="8" ref="W15:W21">IF(I15=4,8%,0)</f>
        <v>0</v>
      </c>
      <c r="X15" s="734">
        <f aca="true" t="shared" si="9" ref="X15:X21">IF(I15=5,8%,0)</f>
        <v>0</v>
      </c>
      <c r="Y15" s="734">
        <f aca="true" t="shared" si="10" ref="Y15:Y21">IF(I15=6,12%,0)</f>
        <v>0</v>
      </c>
      <c r="Z15" s="734">
        <f aca="true" t="shared" si="11" ref="Z15:Z21">IF(I15="unrated",8%,0)</f>
        <v>0</v>
      </c>
      <c r="AA15" s="734">
        <f aca="true" t="shared" si="12" ref="AA15:AA21">IF(SUM(T15:Z15)=0,"",SUM(T15:Z15))</f>
      </c>
    </row>
    <row r="16" spans="1:27" ht="12.75">
      <c r="A16" s="345"/>
      <c r="B16" s="166" t="str">
        <f>IF('Sheet 1'!G82="Y",'Sheet 1'!B82:C82,"-")</f>
        <v>-</v>
      </c>
      <c r="C16" s="111">
        <f>IF(AND('Sheet 1'!G82="Y",'Sheet 1'!D82=D16),0,IF('Sheet 1'!G82="",0,IF('Sheet 1'!G82="N",0,1)))</f>
        <v>0</v>
      </c>
      <c r="D16" s="73">
        <f>IF('Sheet 1'!G82="Y",'Sheet 1'!D82,"")</f>
      </c>
      <c r="E16" s="73">
        <f>IF('Sheet 1'!G82="Y",'Sheet 1'!F82,"")</f>
      </c>
      <c r="F16" s="111">
        <f>IF(AND('Sheet 1'!G82="Y",'Sheet 1'!F82=E16),0,IF('Sheet 1'!G82="",0,IF('Sheet 1'!G82="N",0,1)))</f>
        <v>0</v>
      </c>
      <c r="G16" s="417" t="str">
        <f>IF('Sheet 1'!G82="Y",'Sheet 1'!H82,"-")</f>
        <v>-</v>
      </c>
      <c r="H16" s="418" t="s">
        <v>273</v>
      </c>
      <c r="I16" s="417" t="str">
        <f>IF('Sheet 1'!G82="Y",'Sheet 1'!I82,"-")</f>
        <v>-</v>
      </c>
      <c r="J16" s="111" t="s">
        <v>273</v>
      </c>
      <c r="K16" s="111" t="s">
        <v>273</v>
      </c>
      <c r="L16" s="399">
        <f t="shared" si="1"/>
      </c>
      <c r="M16" s="111" t="s">
        <v>273</v>
      </c>
      <c r="N16" s="419">
        <f t="shared" si="2"/>
      </c>
      <c r="O16" s="583">
        <f t="shared" si="3"/>
      </c>
      <c r="P16" s="111">
        <f t="shared" si="4"/>
      </c>
      <c r="Q16" s="111">
        <f t="shared" si="5"/>
      </c>
      <c r="S16" s="356">
        <f t="shared" si="0"/>
        <v>0</v>
      </c>
      <c r="T16" s="733" t="str">
        <f aca="true" t="shared" si="13" ref="T16:T21">IF(I16=0,I16="Risk Free","0.00%")</f>
        <v>0.00%</v>
      </c>
      <c r="U16" s="734">
        <f t="shared" si="6"/>
        <v>0</v>
      </c>
      <c r="V16" s="734">
        <f t="shared" si="7"/>
        <v>0</v>
      </c>
      <c r="W16" s="734">
        <f t="shared" si="8"/>
        <v>0</v>
      </c>
      <c r="X16" s="734">
        <f t="shared" si="9"/>
        <v>0</v>
      </c>
      <c r="Y16" s="734">
        <f t="shared" si="10"/>
        <v>0</v>
      </c>
      <c r="Z16" s="734">
        <f t="shared" si="11"/>
        <v>0</v>
      </c>
      <c r="AA16" s="734">
        <f t="shared" si="12"/>
      </c>
    </row>
    <row r="17" spans="1:27" ht="12.75">
      <c r="A17" s="345"/>
      <c r="B17" s="166" t="str">
        <f>IF('Sheet 1'!G83="Y",'Sheet 1'!B83:C83,"-")</f>
        <v>-</v>
      </c>
      <c r="C17" s="111">
        <f>IF(AND('Sheet 1'!G83="Y",'Sheet 1'!D83=D17),0,IF('Sheet 1'!G83="",0,IF('Sheet 1'!G83="N",0,1)))</f>
        <v>0</v>
      </c>
      <c r="D17" s="73">
        <f>IF('Sheet 1'!G83="Y",'Sheet 1'!D83,"")</f>
      </c>
      <c r="E17" s="73">
        <f>IF('Sheet 1'!G83="Y",'Sheet 1'!F83,"")</f>
      </c>
      <c r="F17" s="111">
        <f>IF(AND('Sheet 1'!G83="Y",'Sheet 1'!F83=E17),0,IF('Sheet 1'!G83="",0,IF('Sheet 1'!G83="N",0,1)))</f>
        <v>0</v>
      </c>
      <c r="G17" s="417" t="str">
        <f>IF('Sheet 1'!G83="Y",'Sheet 1'!H83,"-")</f>
        <v>-</v>
      </c>
      <c r="H17" s="418" t="s">
        <v>273</v>
      </c>
      <c r="I17" s="417" t="str">
        <f>IF('Sheet 1'!G83="Y",'Sheet 1'!I83,"-")</f>
        <v>-</v>
      </c>
      <c r="J17" s="111" t="s">
        <v>273</v>
      </c>
      <c r="K17" s="111" t="s">
        <v>273</v>
      </c>
      <c r="L17" s="399">
        <f t="shared" si="1"/>
      </c>
      <c r="M17" s="111" t="s">
        <v>273</v>
      </c>
      <c r="N17" s="419">
        <f t="shared" si="2"/>
      </c>
      <c r="O17" s="583">
        <f t="shared" si="3"/>
      </c>
      <c r="P17" s="111">
        <f t="shared" si="4"/>
      </c>
      <c r="Q17" s="111">
        <f t="shared" si="5"/>
      </c>
      <c r="S17" s="356">
        <f t="shared" si="0"/>
        <v>0</v>
      </c>
      <c r="T17" s="733" t="str">
        <f t="shared" si="13"/>
        <v>0.00%</v>
      </c>
      <c r="U17" s="734">
        <f t="shared" si="6"/>
        <v>0</v>
      </c>
      <c r="V17" s="734">
        <f t="shared" si="7"/>
        <v>0</v>
      </c>
      <c r="W17" s="734">
        <f t="shared" si="8"/>
        <v>0</v>
      </c>
      <c r="X17" s="734">
        <f t="shared" si="9"/>
        <v>0</v>
      </c>
      <c r="Y17" s="734">
        <f t="shared" si="10"/>
        <v>0</v>
      </c>
      <c r="Z17" s="734">
        <f t="shared" si="11"/>
        <v>0</v>
      </c>
      <c r="AA17" s="734">
        <f t="shared" si="12"/>
      </c>
    </row>
    <row r="18" spans="1:27" ht="12.75">
      <c r="A18" s="345"/>
      <c r="B18" s="166" t="str">
        <f>IF('Sheet 1'!G84="Y",'Sheet 1'!B84:C84,"-")</f>
        <v>-</v>
      </c>
      <c r="C18" s="111">
        <f>IF(AND('Sheet 1'!G84="Y",'Sheet 1'!D84=D18),0,IF('Sheet 1'!G84="",0,IF('Sheet 1'!G84="N",0,1)))</f>
        <v>0</v>
      </c>
      <c r="D18" s="73">
        <f>IF('Sheet 1'!G84="Y",'Sheet 1'!D84,"")</f>
      </c>
      <c r="E18" s="73">
        <f>IF('Sheet 1'!G84="Y",'Sheet 1'!F84,"")</f>
      </c>
      <c r="F18" s="111">
        <f>IF(AND('Sheet 1'!G84="Y",'Sheet 1'!F84=E18),0,IF('Sheet 1'!G84="",0,IF('Sheet 1'!G84="N",0,1)))</f>
        <v>0</v>
      </c>
      <c r="G18" s="417" t="str">
        <f>IF('Sheet 1'!G84="Y",'Sheet 1'!H84,"-")</f>
        <v>-</v>
      </c>
      <c r="H18" s="418" t="s">
        <v>273</v>
      </c>
      <c r="I18" s="417" t="str">
        <f>IF('Sheet 1'!G84="Y",'Sheet 1'!I84,"-")</f>
        <v>-</v>
      </c>
      <c r="J18" s="111" t="s">
        <v>273</v>
      </c>
      <c r="K18" s="111" t="s">
        <v>273</v>
      </c>
      <c r="L18" s="399">
        <f t="shared" si="1"/>
      </c>
      <c r="M18" s="111" t="s">
        <v>273</v>
      </c>
      <c r="N18" s="419">
        <f t="shared" si="2"/>
      </c>
      <c r="O18" s="583">
        <f t="shared" si="3"/>
      </c>
      <c r="P18" s="111">
        <f t="shared" si="4"/>
      </c>
      <c r="Q18" s="111">
        <f t="shared" si="5"/>
      </c>
      <c r="S18" s="356">
        <f t="shared" si="0"/>
        <v>0</v>
      </c>
      <c r="T18" s="733" t="str">
        <f t="shared" si="13"/>
        <v>0.00%</v>
      </c>
      <c r="U18" s="734">
        <f t="shared" si="6"/>
        <v>0</v>
      </c>
      <c r="V18" s="734">
        <f t="shared" si="7"/>
        <v>0</v>
      </c>
      <c r="W18" s="734">
        <f t="shared" si="8"/>
        <v>0</v>
      </c>
      <c r="X18" s="734">
        <f t="shared" si="9"/>
        <v>0</v>
      </c>
      <c r="Y18" s="734">
        <f t="shared" si="10"/>
        <v>0</v>
      </c>
      <c r="Z18" s="734">
        <f t="shared" si="11"/>
        <v>0</v>
      </c>
      <c r="AA18" s="734">
        <f t="shared" si="12"/>
      </c>
    </row>
    <row r="19" spans="1:27" ht="12.75" customHeight="1">
      <c r="A19" s="345"/>
      <c r="B19" s="166" t="str">
        <f>IF('Sheet 1'!G85="Y",'Sheet 1'!B85:C85,"-")</f>
        <v>-</v>
      </c>
      <c r="C19" s="111">
        <f>IF(AND('Sheet 1'!G85="Y",'Sheet 1'!D85=D19),0,IF('Sheet 1'!G85="",0,IF('Sheet 1'!G85="N",0,1)))</f>
        <v>0</v>
      </c>
      <c r="D19" s="73">
        <f>IF('Sheet 1'!G85="Y",'Sheet 1'!D85,"")</f>
      </c>
      <c r="E19" s="73">
        <f>IF('Sheet 1'!G85="Y",'Sheet 1'!F85,"")</f>
      </c>
      <c r="F19" s="111">
        <f>IF(AND('Sheet 1'!G85="Y",'Sheet 1'!F85=E19),0,IF('Sheet 1'!G85="",0,IF('Sheet 1'!G85="N",0,1)))</f>
        <v>0</v>
      </c>
      <c r="G19" s="417" t="str">
        <f>IF('Sheet 1'!G85="Y",'Sheet 1'!H85,"-")</f>
        <v>-</v>
      </c>
      <c r="H19" s="418" t="s">
        <v>273</v>
      </c>
      <c r="I19" s="417" t="str">
        <f>IF('Sheet 1'!G85="Y",'Sheet 1'!I85,"-")</f>
        <v>-</v>
      </c>
      <c r="J19" s="111" t="s">
        <v>273</v>
      </c>
      <c r="K19" s="111" t="s">
        <v>273</v>
      </c>
      <c r="L19" s="399">
        <f t="shared" si="1"/>
      </c>
      <c r="M19" s="111" t="s">
        <v>273</v>
      </c>
      <c r="N19" s="419">
        <f t="shared" si="2"/>
      </c>
      <c r="O19" s="583">
        <f t="shared" si="3"/>
      </c>
      <c r="P19" s="111">
        <f t="shared" si="4"/>
      </c>
      <c r="Q19" s="111">
        <f t="shared" si="5"/>
      </c>
      <c r="S19" s="356">
        <f t="shared" si="0"/>
        <v>0</v>
      </c>
      <c r="T19" s="733" t="str">
        <f t="shared" si="13"/>
        <v>0.00%</v>
      </c>
      <c r="U19" s="734">
        <f t="shared" si="6"/>
        <v>0</v>
      </c>
      <c r="V19" s="734">
        <f t="shared" si="7"/>
        <v>0</v>
      </c>
      <c r="W19" s="734">
        <f t="shared" si="8"/>
        <v>0</v>
      </c>
      <c r="X19" s="734">
        <f t="shared" si="9"/>
        <v>0</v>
      </c>
      <c r="Y19" s="734">
        <f t="shared" si="10"/>
        <v>0</v>
      </c>
      <c r="Z19" s="734">
        <f t="shared" si="11"/>
        <v>0</v>
      </c>
      <c r="AA19" s="734">
        <f t="shared" si="12"/>
      </c>
    </row>
    <row r="20" spans="1:27" ht="12.75">
      <c r="A20" s="345"/>
      <c r="B20" s="166" t="str">
        <f>IF('Sheet 1'!G86="Y",'Sheet 1'!B86:C86,"-")</f>
        <v>-</v>
      </c>
      <c r="C20" s="111">
        <f>IF(AND('Sheet 1'!G86="Y",'Sheet 1'!D86=D20),0,IF('Sheet 1'!G86="",0,IF('Sheet 1'!G86="N",0,1)))</f>
        <v>0</v>
      </c>
      <c r="D20" s="73">
        <f>IF('Sheet 1'!G86="Y",'Sheet 1'!D86,"")</f>
      </c>
      <c r="E20" s="73">
        <f>IF('Sheet 1'!G86="Y",'Sheet 1'!F86,"")</f>
      </c>
      <c r="F20" s="111">
        <f>IF(AND('Sheet 1'!G86="Y",'Sheet 1'!F86=E20),0,IF('Sheet 1'!G86="",0,IF('Sheet 1'!G86="N",0,1)))</f>
        <v>0</v>
      </c>
      <c r="G20" s="417" t="str">
        <f>IF('Sheet 1'!G86="Y",'Sheet 1'!H86,"-")</f>
        <v>-</v>
      </c>
      <c r="H20" s="418" t="s">
        <v>273</v>
      </c>
      <c r="I20" s="417" t="str">
        <f>IF('Sheet 1'!G86="Y",'Sheet 1'!I86,"-")</f>
        <v>-</v>
      </c>
      <c r="J20" s="111" t="s">
        <v>273</v>
      </c>
      <c r="K20" s="111" t="s">
        <v>273</v>
      </c>
      <c r="L20" s="399">
        <f t="shared" si="1"/>
      </c>
      <c r="M20" s="111" t="s">
        <v>273</v>
      </c>
      <c r="N20" s="419">
        <f t="shared" si="2"/>
      </c>
      <c r="O20" s="583">
        <f t="shared" si="3"/>
      </c>
      <c r="P20" s="111">
        <f t="shared" si="4"/>
      </c>
      <c r="Q20" s="111">
        <f t="shared" si="5"/>
      </c>
      <c r="S20" s="356">
        <f t="shared" si="0"/>
        <v>0</v>
      </c>
      <c r="T20" s="733" t="str">
        <f t="shared" si="13"/>
        <v>0.00%</v>
      </c>
      <c r="U20" s="734">
        <f t="shared" si="6"/>
        <v>0</v>
      </c>
      <c r="V20" s="734">
        <f t="shared" si="7"/>
        <v>0</v>
      </c>
      <c r="W20" s="734">
        <f t="shared" si="8"/>
        <v>0</v>
      </c>
      <c r="X20" s="734">
        <f t="shared" si="9"/>
        <v>0</v>
      </c>
      <c r="Y20" s="734">
        <f t="shared" si="10"/>
        <v>0</v>
      </c>
      <c r="Z20" s="734">
        <f t="shared" si="11"/>
        <v>0</v>
      </c>
      <c r="AA20" s="734">
        <f t="shared" si="12"/>
      </c>
    </row>
    <row r="21" spans="1:27" ht="12.75">
      <c r="A21" s="345"/>
      <c r="B21" s="166" t="str">
        <f>IF('Sheet 1'!G87="Y",'Sheet 1'!B87:C87,"-")</f>
        <v>-</v>
      </c>
      <c r="C21" s="111">
        <f>IF(AND('Sheet 1'!G87="Y",'Sheet 1'!D87=D21),0,IF('Sheet 1'!G87="",0,IF('Sheet 1'!G87="N",0,1)))</f>
        <v>0</v>
      </c>
      <c r="D21" s="73">
        <f>IF('Sheet 1'!G87="Y",'Sheet 1'!D87,"")</f>
      </c>
      <c r="E21" s="73">
        <f>IF('Sheet 1'!G87="Y",'Sheet 1'!F87,"")</f>
      </c>
      <c r="F21" s="111">
        <f>IF(AND('Sheet 1'!G87="Y",'Sheet 1'!F87=E21),0,IF('Sheet 1'!G87="",0,IF('Sheet 1'!G87="N",0,1)))</f>
        <v>0</v>
      </c>
      <c r="G21" s="417" t="str">
        <f>IF('Sheet 1'!G87="Y",'Sheet 1'!H87,"-")</f>
        <v>-</v>
      </c>
      <c r="H21" s="418" t="s">
        <v>273</v>
      </c>
      <c r="I21" s="417" t="str">
        <f>IF('Sheet 1'!G87="Y",'Sheet 1'!I87,"-")</f>
        <v>-</v>
      </c>
      <c r="J21" s="111" t="s">
        <v>273</v>
      </c>
      <c r="K21" s="111" t="s">
        <v>273</v>
      </c>
      <c r="L21" s="399">
        <f t="shared" si="1"/>
      </c>
      <c r="M21" s="111" t="s">
        <v>273</v>
      </c>
      <c r="N21" s="419">
        <f t="shared" si="2"/>
      </c>
      <c r="O21" s="583">
        <f t="shared" si="3"/>
      </c>
      <c r="P21" s="111">
        <f t="shared" si="4"/>
      </c>
      <c r="Q21" s="111">
        <f t="shared" si="5"/>
      </c>
      <c r="S21" s="356">
        <f t="shared" si="0"/>
        <v>0</v>
      </c>
      <c r="T21" s="733" t="str">
        <f t="shared" si="13"/>
        <v>0.00%</v>
      </c>
      <c r="U21" s="734">
        <f t="shared" si="6"/>
        <v>0</v>
      </c>
      <c r="V21" s="734">
        <f t="shared" si="7"/>
        <v>0</v>
      </c>
      <c r="W21" s="734">
        <f t="shared" si="8"/>
        <v>0</v>
      </c>
      <c r="X21" s="734">
        <f t="shared" si="9"/>
        <v>0</v>
      </c>
      <c r="Y21" s="734">
        <f t="shared" si="10"/>
        <v>0</v>
      </c>
      <c r="Z21" s="734">
        <f t="shared" si="11"/>
        <v>0</v>
      </c>
      <c r="AA21" s="734">
        <f t="shared" si="12"/>
      </c>
    </row>
    <row r="22" spans="1:27" ht="12.75">
      <c r="A22" s="345"/>
      <c r="B22" s="113"/>
      <c r="C22" s="111"/>
      <c r="D22" s="87"/>
      <c r="E22" s="87"/>
      <c r="F22" s="632"/>
      <c r="G22" s="420"/>
      <c r="H22" s="418"/>
      <c r="I22" s="420"/>
      <c r="J22" s="111"/>
      <c r="K22" s="111"/>
      <c r="L22" s="421"/>
      <c r="M22" s="111"/>
      <c r="N22" s="422"/>
      <c r="O22" s="583">
        <f t="shared" si="3"/>
      </c>
      <c r="P22" s="111"/>
      <c r="Q22" s="111">
        <f t="shared" si="5"/>
      </c>
      <c r="U22" s="734"/>
      <c r="V22" s="734"/>
      <c r="W22" s="734"/>
      <c r="X22" s="734"/>
      <c r="Y22" s="734"/>
      <c r="Z22" s="734"/>
      <c r="AA22" s="734"/>
    </row>
    <row r="23" spans="1:17" ht="13.5">
      <c r="A23" s="15">
        <v>4</v>
      </c>
      <c r="B23" s="500" t="s">
        <v>573</v>
      </c>
      <c r="C23" s="624"/>
      <c r="D23" s="110"/>
      <c r="E23" s="122"/>
      <c r="F23" s="122"/>
      <c r="G23" s="122"/>
      <c r="H23" s="111"/>
      <c r="I23" s="117"/>
      <c r="J23" s="111"/>
      <c r="K23" s="111"/>
      <c r="L23" s="117"/>
      <c r="M23" s="111"/>
      <c r="N23" s="93"/>
      <c r="O23" s="583">
        <f t="shared" si="3"/>
      </c>
      <c r="P23" s="111"/>
      <c r="Q23" s="111">
        <f t="shared" si="5"/>
      </c>
    </row>
    <row r="24" spans="1:26" ht="13.5">
      <c r="A24" s="107"/>
      <c r="B24" s="501" t="s">
        <v>85</v>
      </c>
      <c r="C24" s="624"/>
      <c r="D24" s="93"/>
      <c r="E24" s="93"/>
      <c r="F24" s="110"/>
      <c r="G24" s="93"/>
      <c r="H24" s="111"/>
      <c r="I24" s="116"/>
      <c r="J24" s="111"/>
      <c r="K24" s="111"/>
      <c r="L24" s="116"/>
      <c r="M24" s="111"/>
      <c r="N24" s="105"/>
      <c r="O24" s="583">
        <f t="shared" si="3"/>
      </c>
      <c r="P24" s="111"/>
      <c r="Q24" s="111">
        <f t="shared" si="5"/>
      </c>
      <c r="S24" s="356" t="s">
        <v>697</v>
      </c>
      <c r="T24" s="356" t="s">
        <v>691</v>
      </c>
      <c r="U24" s="356" t="s">
        <v>692</v>
      </c>
      <c r="V24" s="356" t="s">
        <v>693</v>
      </c>
      <c r="W24" s="356" t="s">
        <v>694</v>
      </c>
      <c r="X24" s="356" t="s">
        <v>695</v>
      </c>
      <c r="Y24" s="356" t="s">
        <v>696</v>
      </c>
      <c r="Z24" s="356" t="s">
        <v>338</v>
      </c>
    </row>
    <row r="25" spans="1:27" ht="12.75">
      <c r="A25" s="345"/>
      <c r="B25" s="166" t="str">
        <f>IF('Sheet 1'!G89="Y",'Sheet 1'!B89:C89,"-")</f>
        <v>-</v>
      </c>
      <c r="C25" s="111">
        <f>IF(AND('Sheet 1'!G89="Y",'Sheet 1'!D89=D25),0,IF('Sheet 1'!G89="",0,IF('Sheet 1'!G89="N",0,1)))</f>
        <v>0</v>
      </c>
      <c r="D25" s="73">
        <f>IF('Sheet 1'!G89="Y",'Sheet 1'!D89,"")</f>
      </c>
      <c r="E25" s="73">
        <f>IF('Sheet 1'!G89="Y",'Sheet 1'!F89,"")</f>
      </c>
      <c r="F25" s="111">
        <f>IF(AND('Sheet 1'!G89="Y",'Sheet 1'!F89=E25),0,IF('Sheet 1'!G89="",0,IF('Sheet 1'!G89="N",0,1)))</f>
        <v>0</v>
      </c>
      <c r="G25" s="417" t="str">
        <f>IF('Sheet 1'!G89="Y",'Sheet 1'!H89,"-")</f>
        <v>-</v>
      </c>
      <c r="H25" s="111" t="s">
        <v>273</v>
      </c>
      <c r="I25" s="417" t="str">
        <f>IF('Sheet 1'!G89="Y",'Sheet 1'!I89,"-")</f>
        <v>-</v>
      </c>
      <c r="J25" s="111" t="s">
        <v>273</v>
      </c>
      <c r="K25" s="111" t="s">
        <v>273</v>
      </c>
      <c r="L25" s="399">
        <f aca="true" t="shared" si="14" ref="L25:L32">AA25</f>
      </c>
      <c r="M25" s="111" t="s">
        <v>273</v>
      </c>
      <c r="N25" s="419">
        <f aca="true" t="shared" si="15" ref="N25:N32">IF(L25="","",(E25*L25))</f>
      </c>
      <c r="O25" s="583">
        <f t="shared" si="3"/>
      </c>
      <c r="P25" s="111">
        <f>IF(N25&lt;0,N25,"")</f>
      </c>
      <c r="Q25" s="111">
        <f t="shared" si="5"/>
      </c>
      <c r="S25" s="356">
        <f>IF(G25="-",0,IF(AND(G25&gt;=7,G25&lt;=24),2,IF(G25&lt;=6,1,IF(G25&gt;=25,3,""))))</f>
        <v>0</v>
      </c>
      <c r="T25" s="734">
        <f>IF(AND(S25=1,I25=1),0.25%,IF(AND(S25=2,I25=1),1%,IF(AND(S25=3,I25=1),1.6%,0)))</f>
        <v>0</v>
      </c>
      <c r="U25" s="734">
        <f>IF(AND(S25=1,I25=2),0.25%,IF(AND(S25=2,I25=2),1%,IF(AND(S25=3,I25=2),1.6%,0)))</f>
        <v>0</v>
      </c>
      <c r="V25" s="734">
        <f>IF(AND(S25=1,I25=3),0.25%,IF(AND(S25=2,I25=3),1%,IF(AND(S25=3,I25=3),1.6%,0)))</f>
        <v>0</v>
      </c>
      <c r="W25" s="735">
        <f>IF(I25=4,8%,0)</f>
        <v>0</v>
      </c>
      <c r="X25" s="735">
        <f>IF(I25=5,12%,0)</f>
        <v>0</v>
      </c>
      <c r="Y25" s="735">
        <f>IF(I25=6,12%,0)</f>
        <v>0</v>
      </c>
      <c r="Z25" s="734">
        <f>IF(I25="unrated",8%,0)</f>
        <v>0</v>
      </c>
      <c r="AA25" s="735">
        <f>IF(SUM(T25:Z25)=0,"",SUM(T25:Z25))</f>
      </c>
    </row>
    <row r="26" spans="1:27" ht="12.75">
      <c r="A26" s="345"/>
      <c r="B26" s="166" t="str">
        <f>IF('Sheet 1'!G90="Y",'Sheet 1'!B90:C90,"-")</f>
        <v>-</v>
      </c>
      <c r="C26" s="111">
        <f>IF(AND('Sheet 1'!G90="Y",'Sheet 1'!D90=D26),0,IF('Sheet 1'!G90="",0,IF('Sheet 1'!G90="N",0,1)))</f>
        <v>0</v>
      </c>
      <c r="D26" s="73">
        <f>IF('Sheet 1'!G90="Y",'Sheet 1'!D90,"")</f>
      </c>
      <c r="E26" s="73">
        <f>IF('Sheet 1'!G90="Y",'Sheet 1'!F90,"")</f>
      </c>
      <c r="F26" s="111">
        <f>IF(AND('Sheet 1'!G90="Y",'Sheet 1'!F90=E26),0,IF('Sheet 1'!G90="",0,IF('Sheet 1'!G90="N",0,1)))</f>
        <v>0</v>
      </c>
      <c r="G26" s="417" t="str">
        <f>IF('Sheet 1'!G90="Y",'Sheet 1'!H90,"-")</f>
        <v>-</v>
      </c>
      <c r="H26" s="111" t="s">
        <v>273</v>
      </c>
      <c r="I26" s="417" t="str">
        <f>IF('Sheet 1'!G90="Y",'Sheet 1'!I90,"-")</f>
        <v>-</v>
      </c>
      <c r="J26" s="111" t="s">
        <v>273</v>
      </c>
      <c r="K26" s="111" t="s">
        <v>273</v>
      </c>
      <c r="L26" s="399">
        <f t="shared" si="14"/>
      </c>
      <c r="M26" s="111" t="s">
        <v>273</v>
      </c>
      <c r="N26" s="419">
        <f t="shared" si="15"/>
      </c>
      <c r="O26" s="583">
        <f t="shared" si="3"/>
      </c>
      <c r="P26" s="111">
        <f aca="true" t="shared" si="16" ref="P26:P32">IF(N26&lt;0,N26,"")</f>
      </c>
      <c r="Q26" s="111">
        <f t="shared" si="5"/>
      </c>
      <c r="S26" s="356">
        <f aca="true" t="shared" si="17" ref="S26:S32">IF(G26="-",0,IF(AND(G26&gt;=7,G26&lt;=24),2,IF(G26&lt;=6,1,IF(G26&gt;=25,3,""))))</f>
        <v>0</v>
      </c>
      <c r="T26" s="734">
        <f aca="true" t="shared" si="18" ref="T26:T32">IF(AND(S26=1,I26=1),0.25%,IF(AND(S26=2,I26=1),1%,IF(AND(S26=3,I26=1),1.6%,0)))</f>
        <v>0</v>
      </c>
      <c r="U26" s="734">
        <f aca="true" t="shared" si="19" ref="U26:U32">IF(AND(S26=1,I26=2),0.25%,IF(AND(S26=2,I26=2),1%,IF(AND(S26=3,I26=2),1.6%,0)))</f>
        <v>0</v>
      </c>
      <c r="V26" s="734">
        <f aca="true" t="shared" si="20" ref="V26:V32">IF(AND(S26=1,I26=3),0.25%,IF(AND(S26=2,I26=3),1%,IF(AND(S26=3,I26=3),1.6%,0)))</f>
        <v>0</v>
      </c>
      <c r="W26" s="735">
        <f aca="true" t="shared" si="21" ref="W26:W32">IF(I26=4,8%,0)</f>
        <v>0</v>
      </c>
      <c r="X26" s="735">
        <f aca="true" t="shared" si="22" ref="X26:X32">IF(I26=5,12%,0)</f>
        <v>0</v>
      </c>
      <c r="Y26" s="735">
        <f aca="true" t="shared" si="23" ref="Y26:Y32">IF(I26=6,12%,0)</f>
        <v>0</v>
      </c>
      <c r="Z26" s="734">
        <f aca="true" t="shared" si="24" ref="Z26:Z32">IF(I26="unrated",8%,0)</f>
        <v>0</v>
      </c>
      <c r="AA26" s="735">
        <f aca="true" t="shared" si="25" ref="AA26:AA32">IF(SUM(T26:Z26)=0,"",SUM(T26:Z26))</f>
      </c>
    </row>
    <row r="27" spans="1:27" ht="12.75">
      <c r="A27" s="345"/>
      <c r="B27" s="166" t="str">
        <f>IF('Sheet 1'!G91="Y",'Sheet 1'!B91:C91,"-")</f>
        <v>-</v>
      </c>
      <c r="C27" s="111">
        <f>IF(AND('Sheet 1'!G91="Y",'Sheet 1'!D91=D27),0,IF('Sheet 1'!G91="",0,IF('Sheet 1'!G91="N",0,1)))</f>
        <v>0</v>
      </c>
      <c r="D27" s="73">
        <f>IF('Sheet 1'!G91="Y",'Sheet 1'!D91,"")</f>
      </c>
      <c r="E27" s="73">
        <f>IF('Sheet 1'!G91="Y",'Sheet 1'!F91,"")</f>
      </c>
      <c r="F27" s="111">
        <f>IF(AND('Sheet 1'!G91="Y",'Sheet 1'!F91=E27),0,IF('Sheet 1'!G91="",0,IF('Sheet 1'!G91="N",0,1)))</f>
        <v>0</v>
      </c>
      <c r="G27" s="417" t="str">
        <f>IF('Sheet 1'!G91="Y",'Sheet 1'!H91,"-")</f>
        <v>-</v>
      </c>
      <c r="H27" s="111" t="s">
        <v>273</v>
      </c>
      <c r="I27" s="417" t="str">
        <f>IF('Sheet 1'!G91="Y",'Sheet 1'!I91,"-")</f>
        <v>-</v>
      </c>
      <c r="J27" s="111" t="s">
        <v>273</v>
      </c>
      <c r="K27" s="111" t="s">
        <v>273</v>
      </c>
      <c r="L27" s="399">
        <f t="shared" si="14"/>
      </c>
      <c r="M27" s="111" t="s">
        <v>273</v>
      </c>
      <c r="N27" s="419">
        <f t="shared" si="15"/>
      </c>
      <c r="O27" s="583">
        <f t="shared" si="3"/>
      </c>
      <c r="P27" s="111">
        <f t="shared" si="16"/>
      </c>
      <c r="Q27" s="111">
        <f t="shared" si="5"/>
      </c>
      <c r="S27" s="356">
        <f t="shared" si="17"/>
        <v>0</v>
      </c>
      <c r="T27" s="734">
        <f t="shared" si="18"/>
        <v>0</v>
      </c>
      <c r="U27" s="734">
        <f t="shared" si="19"/>
        <v>0</v>
      </c>
      <c r="V27" s="734">
        <f t="shared" si="20"/>
        <v>0</v>
      </c>
      <c r="W27" s="735">
        <f t="shared" si="21"/>
        <v>0</v>
      </c>
      <c r="X27" s="735">
        <f t="shared" si="22"/>
        <v>0</v>
      </c>
      <c r="Y27" s="735">
        <f t="shared" si="23"/>
        <v>0</v>
      </c>
      <c r="Z27" s="734">
        <f t="shared" si="24"/>
        <v>0</v>
      </c>
      <c r="AA27" s="735">
        <f t="shared" si="25"/>
      </c>
    </row>
    <row r="28" spans="1:27" ht="12.75">
      <c r="A28" s="345"/>
      <c r="B28" s="166" t="str">
        <f>IF('Sheet 1'!G92="Y",'Sheet 1'!B92:C92,"-")</f>
        <v>-</v>
      </c>
      <c r="C28" s="111">
        <f>IF(AND('Sheet 1'!G92="Y",'Sheet 1'!D92=D28),0,IF('Sheet 1'!G92="",0,IF('Sheet 1'!G92="N",0,1)))</f>
        <v>0</v>
      </c>
      <c r="D28" s="73">
        <f>IF('Sheet 1'!G92="Y",'Sheet 1'!D92,"")</f>
      </c>
      <c r="E28" s="73">
        <f>IF('Sheet 1'!G92="Y",'Sheet 1'!F92,"")</f>
      </c>
      <c r="F28" s="111">
        <f>IF(AND('Sheet 1'!G92="Y",'Sheet 1'!F92=E28),0,IF('Sheet 1'!G92="",0,IF('Sheet 1'!G92="N",0,1)))</f>
        <v>0</v>
      </c>
      <c r="G28" s="417" t="str">
        <f>IF('Sheet 1'!G92="Y",'Sheet 1'!H92,"-")</f>
        <v>-</v>
      </c>
      <c r="H28" s="111" t="s">
        <v>273</v>
      </c>
      <c r="I28" s="417" t="str">
        <f>IF('Sheet 1'!G92="Y",'Sheet 1'!I92,"-")</f>
        <v>-</v>
      </c>
      <c r="J28" s="111" t="s">
        <v>273</v>
      </c>
      <c r="K28" s="111" t="s">
        <v>273</v>
      </c>
      <c r="L28" s="399">
        <f t="shared" si="14"/>
      </c>
      <c r="M28" s="111" t="s">
        <v>273</v>
      </c>
      <c r="N28" s="419">
        <f t="shared" si="15"/>
      </c>
      <c r="O28" s="583">
        <f t="shared" si="3"/>
      </c>
      <c r="P28" s="111">
        <f t="shared" si="16"/>
      </c>
      <c r="Q28" s="111">
        <f t="shared" si="5"/>
      </c>
      <c r="S28" s="356">
        <f t="shared" si="17"/>
        <v>0</v>
      </c>
      <c r="T28" s="734">
        <f t="shared" si="18"/>
        <v>0</v>
      </c>
      <c r="U28" s="734">
        <f t="shared" si="19"/>
        <v>0</v>
      </c>
      <c r="V28" s="734">
        <f t="shared" si="20"/>
        <v>0</v>
      </c>
      <c r="W28" s="735">
        <f t="shared" si="21"/>
        <v>0</v>
      </c>
      <c r="X28" s="735">
        <f t="shared" si="22"/>
        <v>0</v>
      </c>
      <c r="Y28" s="735">
        <f t="shared" si="23"/>
        <v>0</v>
      </c>
      <c r="Z28" s="734">
        <f t="shared" si="24"/>
        <v>0</v>
      </c>
      <c r="AA28" s="735">
        <f t="shared" si="25"/>
      </c>
    </row>
    <row r="29" spans="1:27" ht="12.75">
      <c r="A29" s="345"/>
      <c r="B29" s="166" t="str">
        <f>IF('Sheet 1'!G93="Y",'Sheet 1'!B93:C93,"-")</f>
        <v>-</v>
      </c>
      <c r="C29" s="111">
        <f>IF(AND('Sheet 1'!G93="Y",'Sheet 1'!D93=D29),0,IF('Sheet 1'!G93="",0,IF('Sheet 1'!G93="N",0,1)))</f>
        <v>0</v>
      </c>
      <c r="D29" s="73">
        <f>IF('Sheet 1'!G93="Y",'Sheet 1'!D93,"")</f>
      </c>
      <c r="E29" s="73">
        <f>IF('Sheet 1'!G93="Y",'Sheet 1'!F93,"")</f>
      </c>
      <c r="F29" s="111">
        <f>IF(AND('Sheet 1'!G93="Y",'Sheet 1'!F93=E29),0,IF('Sheet 1'!G93="",0,IF('Sheet 1'!G93="N",0,1)))</f>
        <v>0</v>
      </c>
      <c r="G29" s="417" t="str">
        <f>IF('Sheet 1'!G93="Y",'Sheet 1'!H93,"-")</f>
        <v>-</v>
      </c>
      <c r="H29" s="111" t="s">
        <v>273</v>
      </c>
      <c r="I29" s="417" t="str">
        <f>IF('Sheet 1'!G93="Y",'Sheet 1'!I93,"-")</f>
        <v>-</v>
      </c>
      <c r="J29" s="111" t="s">
        <v>273</v>
      </c>
      <c r="K29" s="111" t="s">
        <v>273</v>
      </c>
      <c r="L29" s="399">
        <f t="shared" si="14"/>
      </c>
      <c r="M29" s="111" t="s">
        <v>273</v>
      </c>
      <c r="N29" s="419">
        <f t="shared" si="15"/>
      </c>
      <c r="O29" s="583">
        <f t="shared" si="3"/>
      </c>
      <c r="P29" s="111">
        <f t="shared" si="16"/>
      </c>
      <c r="Q29" s="111">
        <f t="shared" si="5"/>
      </c>
      <c r="S29" s="356">
        <f t="shared" si="17"/>
        <v>0</v>
      </c>
      <c r="T29" s="734">
        <f t="shared" si="18"/>
        <v>0</v>
      </c>
      <c r="U29" s="734">
        <f t="shared" si="19"/>
        <v>0</v>
      </c>
      <c r="V29" s="734">
        <f t="shared" si="20"/>
        <v>0</v>
      </c>
      <c r="W29" s="735">
        <f t="shared" si="21"/>
        <v>0</v>
      </c>
      <c r="X29" s="735">
        <f t="shared" si="22"/>
        <v>0</v>
      </c>
      <c r="Y29" s="735">
        <f t="shared" si="23"/>
        <v>0</v>
      </c>
      <c r="Z29" s="734">
        <f t="shared" si="24"/>
        <v>0</v>
      </c>
      <c r="AA29" s="735">
        <f t="shared" si="25"/>
      </c>
    </row>
    <row r="30" spans="1:27" ht="12.75">
      <c r="A30" s="345"/>
      <c r="B30" s="166" t="str">
        <f>IF('Sheet 1'!G94="Y",'Sheet 1'!B94:C94,"-")</f>
        <v>-</v>
      </c>
      <c r="C30" s="111">
        <f>IF(AND('Sheet 1'!G94="Y",'Sheet 1'!D94=D30),0,IF('Sheet 1'!G94="",0,IF('Sheet 1'!G94="N",0,1)))</f>
        <v>0</v>
      </c>
      <c r="D30" s="73">
        <f>IF('Sheet 1'!G94="Y",'Sheet 1'!D94,"")</f>
      </c>
      <c r="E30" s="73">
        <f>IF('Sheet 1'!G94="Y",'Sheet 1'!F94,"")</f>
      </c>
      <c r="F30" s="111">
        <f>IF(AND('Sheet 1'!G94="Y",'Sheet 1'!F94=E30),0,IF('Sheet 1'!G94="",0,IF('Sheet 1'!G94="N",0,1)))</f>
        <v>0</v>
      </c>
      <c r="G30" s="417" t="str">
        <f>IF('Sheet 1'!G94="Y",'Sheet 1'!H94,"-")</f>
        <v>-</v>
      </c>
      <c r="H30" s="111" t="s">
        <v>273</v>
      </c>
      <c r="I30" s="417" t="str">
        <f>IF('Sheet 1'!G94="Y",'Sheet 1'!I94,"-")</f>
        <v>-</v>
      </c>
      <c r="J30" s="111" t="s">
        <v>273</v>
      </c>
      <c r="K30" s="111" t="s">
        <v>273</v>
      </c>
      <c r="L30" s="399">
        <f t="shared" si="14"/>
      </c>
      <c r="M30" s="111" t="s">
        <v>273</v>
      </c>
      <c r="N30" s="419">
        <f t="shared" si="15"/>
      </c>
      <c r="O30" s="583">
        <f t="shared" si="3"/>
      </c>
      <c r="P30" s="111">
        <f t="shared" si="16"/>
      </c>
      <c r="Q30" s="111">
        <f t="shared" si="5"/>
      </c>
      <c r="S30" s="356">
        <f t="shared" si="17"/>
        <v>0</v>
      </c>
      <c r="T30" s="734">
        <f t="shared" si="18"/>
        <v>0</v>
      </c>
      <c r="U30" s="734">
        <f t="shared" si="19"/>
        <v>0</v>
      </c>
      <c r="V30" s="734">
        <f t="shared" si="20"/>
        <v>0</v>
      </c>
      <c r="W30" s="735">
        <f t="shared" si="21"/>
        <v>0</v>
      </c>
      <c r="X30" s="735">
        <f t="shared" si="22"/>
        <v>0</v>
      </c>
      <c r="Y30" s="735">
        <f t="shared" si="23"/>
        <v>0</v>
      </c>
      <c r="Z30" s="734">
        <f t="shared" si="24"/>
        <v>0</v>
      </c>
      <c r="AA30" s="735">
        <f t="shared" si="25"/>
      </c>
    </row>
    <row r="31" spans="1:27" ht="12.75">
      <c r="A31" s="345"/>
      <c r="B31" s="166" t="str">
        <f>IF('Sheet 1'!G95="Y",'Sheet 1'!B95:C95,"-")</f>
        <v>-</v>
      </c>
      <c r="C31" s="111">
        <f>IF(AND('Sheet 1'!G95="Y",'Sheet 1'!D95=D31),0,IF('Sheet 1'!G95="",0,IF('Sheet 1'!G95="N",0,1)))</f>
        <v>0</v>
      </c>
      <c r="D31" s="73">
        <f>IF('Sheet 1'!G95="Y",'Sheet 1'!D95,"")</f>
      </c>
      <c r="E31" s="73">
        <f>IF('Sheet 1'!G95="Y",'Sheet 1'!F95,"")</f>
      </c>
      <c r="F31" s="111">
        <f>IF(AND('Sheet 1'!G95="Y",'Sheet 1'!F95=E31),0,IF('Sheet 1'!G95="",0,IF('Sheet 1'!G95="N",0,1)))</f>
        <v>0</v>
      </c>
      <c r="G31" s="417" t="str">
        <f>IF('Sheet 1'!G95="Y",'Sheet 1'!H95,"-")</f>
        <v>-</v>
      </c>
      <c r="H31" s="111" t="s">
        <v>273</v>
      </c>
      <c r="I31" s="417" t="str">
        <f>IF('Sheet 1'!G95="Y",'Sheet 1'!I95,"-")</f>
        <v>-</v>
      </c>
      <c r="J31" s="111" t="s">
        <v>273</v>
      </c>
      <c r="K31" s="111" t="s">
        <v>273</v>
      </c>
      <c r="L31" s="399">
        <f t="shared" si="14"/>
      </c>
      <c r="M31" s="111" t="s">
        <v>273</v>
      </c>
      <c r="N31" s="419">
        <f t="shared" si="15"/>
      </c>
      <c r="O31" s="583">
        <f t="shared" si="3"/>
      </c>
      <c r="P31" s="111">
        <f t="shared" si="16"/>
      </c>
      <c r="Q31" s="111">
        <f t="shared" si="5"/>
      </c>
      <c r="S31" s="356">
        <f t="shared" si="17"/>
        <v>0</v>
      </c>
      <c r="T31" s="734">
        <f t="shared" si="18"/>
        <v>0</v>
      </c>
      <c r="U31" s="734">
        <f t="shared" si="19"/>
        <v>0</v>
      </c>
      <c r="V31" s="734">
        <f t="shared" si="20"/>
        <v>0</v>
      </c>
      <c r="W31" s="735">
        <f t="shared" si="21"/>
        <v>0</v>
      </c>
      <c r="X31" s="735">
        <f t="shared" si="22"/>
        <v>0</v>
      </c>
      <c r="Y31" s="735">
        <f t="shared" si="23"/>
        <v>0</v>
      </c>
      <c r="Z31" s="734">
        <f t="shared" si="24"/>
        <v>0</v>
      </c>
      <c r="AA31" s="735">
        <f t="shared" si="25"/>
      </c>
    </row>
    <row r="32" spans="1:27" ht="12.75">
      <c r="A32" s="345"/>
      <c r="B32" s="166" t="str">
        <f>IF('Sheet 1'!G96="Y",'Sheet 1'!B96:C96,"-")</f>
        <v>-</v>
      </c>
      <c r="C32" s="111">
        <f>IF(AND('Sheet 1'!G96="Y",'Sheet 1'!D96=D32),0,IF('Sheet 1'!G96="",0,IF('Sheet 1'!G96="N",0,1)))</f>
        <v>0</v>
      </c>
      <c r="D32" s="73">
        <f>IF('Sheet 1'!G96="Y",'Sheet 1'!D96,"")</f>
      </c>
      <c r="E32" s="73">
        <f>IF('Sheet 1'!G96="Y",'Sheet 1'!F96,"")</f>
      </c>
      <c r="F32" s="111">
        <f>IF(AND('Sheet 1'!G96="Y",'Sheet 1'!F96=E32),0,IF('Sheet 1'!G96="",0,IF('Sheet 1'!G96="N",0,1)))</f>
        <v>0</v>
      </c>
      <c r="G32" s="417" t="str">
        <f>IF('Sheet 1'!G96="Y",'Sheet 1'!H96,"-")</f>
        <v>-</v>
      </c>
      <c r="H32" s="111" t="s">
        <v>273</v>
      </c>
      <c r="I32" s="417" t="str">
        <f>IF('Sheet 1'!G96="Y",'Sheet 1'!I96,"-")</f>
        <v>-</v>
      </c>
      <c r="J32" s="111" t="s">
        <v>273</v>
      </c>
      <c r="K32" s="111" t="s">
        <v>273</v>
      </c>
      <c r="L32" s="399">
        <f t="shared" si="14"/>
      </c>
      <c r="M32" s="111" t="s">
        <v>273</v>
      </c>
      <c r="N32" s="419">
        <f t="shared" si="15"/>
      </c>
      <c r="O32" s="583">
        <f t="shared" si="3"/>
      </c>
      <c r="P32" s="111">
        <f t="shared" si="16"/>
      </c>
      <c r="Q32" s="111">
        <f t="shared" si="5"/>
      </c>
      <c r="S32" s="356">
        <f t="shared" si="17"/>
        <v>0</v>
      </c>
      <c r="T32" s="734">
        <f t="shared" si="18"/>
        <v>0</v>
      </c>
      <c r="U32" s="734">
        <f t="shared" si="19"/>
        <v>0</v>
      </c>
      <c r="V32" s="734">
        <f t="shared" si="20"/>
        <v>0</v>
      </c>
      <c r="W32" s="735">
        <f t="shared" si="21"/>
        <v>0</v>
      </c>
      <c r="X32" s="735">
        <f t="shared" si="22"/>
        <v>0</v>
      </c>
      <c r="Y32" s="735">
        <f t="shared" si="23"/>
        <v>0</v>
      </c>
      <c r="Z32" s="734">
        <f t="shared" si="24"/>
        <v>0</v>
      </c>
      <c r="AA32" s="735">
        <f t="shared" si="25"/>
      </c>
    </row>
    <row r="33" spans="1:27" ht="12.75">
      <c r="A33" s="345"/>
      <c r="B33" s="113"/>
      <c r="C33" s="111"/>
      <c r="D33" s="87"/>
      <c r="E33" s="87"/>
      <c r="F33" s="584"/>
      <c r="G33" s="420"/>
      <c r="H33" s="111"/>
      <c r="I33" s="420"/>
      <c r="J33" s="111"/>
      <c r="K33" s="111"/>
      <c r="L33" s="421"/>
      <c r="M33" s="111"/>
      <c r="N33" s="422"/>
      <c r="O33" s="583">
        <f t="shared" si="3"/>
      </c>
      <c r="P33" s="111"/>
      <c r="Q33" s="111">
        <f t="shared" si="5"/>
      </c>
      <c r="T33" s="734"/>
      <c r="U33" s="734"/>
      <c r="V33" s="734"/>
      <c r="W33" s="735"/>
      <c r="X33" s="735"/>
      <c r="Y33" s="735"/>
      <c r="Z33" s="734"/>
      <c r="AA33" s="735"/>
    </row>
    <row r="34" spans="1:17" ht="13.5">
      <c r="A34" s="15">
        <v>5</v>
      </c>
      <c r="B34" s="500" t="s">
        <v>574</v>
      </c>
      <c r="C34" s="624"/>
      <c r="D34" s="110"/>
      <c r="E34" s="105"/>
      <c r="F34" s="122"/>
      <c r="G34" s="105"/>
      <c r="H34" s="111"/>
      <c r="I34" s="116"/>
      <c r="J34" s="111"/>
      <c r="K34" s="111"/>
      <c r="L34" s="116"/>
      <c r="M34" s="111"/>
      <c r="N34" s="93"/>
      <c r="O34" s="583">
        <f t="shared" si="3"/>
      </c>
      <c r="P34" s="111"/>
      <c r="Q34" s="111">
        <f t="shared" si="5"/>
      </c>
    </row>
    <row r="35" spans="1:26" ht="13.5">
      <c r="A35" s="107"/>
      <c r="B35" s="492" t="s">
        <v>84</v>
      </c>
      <c r="C35" s="624"/>
      <c r="D35" s="93"/>
      <c r="E35" s="93"/>
      <c r="F35" s="110"/>
      <c r="G35" s="93"/>
      <c r="H35" s="110"/>
      <c r="I35" s="116"/>
      <c r="J35" s="110"/>
      <c r="K35" s="110"/>
      <c r="L35" s="116"/>
      <c r="M35" s="110"/>
      <c r="N35" s="93"/>
      <c r="O35" s="583">
        <f t="shared" si="3"/>
      </c>
      <c r="P35" s="122"/>
      <c r="Q35" s="111">
        <f t="shared" si="5"/>
      </c>
      <c r="S35" s="356" t="s">
        <v>697</v>
      </c>
      <c r="T35" s="356" t="s">
        <v>691</v>
      </c>
      <c r="U35" s="356" t="s">
        <v>692</v>
      </c>
      <c r="V35" s="356" t="s">
        <v>693</v>
      </c>
      <c r="W35" s="356" t="s">
        <v>694</v>
      </c>
      <c r="X35" s="356" t="s">
        <v>695</v>
      </c>
      <c r="Y35" s="356" t="s">
        <v>696</v>
      </c>
      <c r="Z35" s="356" t="s">
        <v>338</v>
      </c>
    </row>
    <row r="36" spans="1:27" ht="12.75">
      <c r="A36" s="345"/>
      <c r="B36" s="166" t="str">
        <f>IF('Sheet 1'!G98="Y",'Sheet 1'!B98:C98,"-")</f>
        <v>-</v>
      </c>
      <c r="C36" s="111">
        <f>IF(AND('Sheet 1'!G98="Y",'Sheet 1'!D98=D36),0,IF('Sheet 1'!G98="",0,IF('Sheet 1'!G98="N",0,1)))</f>
        <v>0</v>
      </c>
      <c r="D36" s="73">
        <f>IF('Sheet 1'!G98="Y",'Sheet 1'!D98,"")</f>
      </c>
      <c r="E36" s="73">
        <f>IF('Sheet 1'!G98="Y",'Sheet 1'!F98,"")</f>
      </c>
      <c r="F36" s="633">
        <f>IF(AND('Sheet 1'!G98="Y",'Sheet 1'!F98=E36),0,IF('Sheet 1'!G98="",0,IF('Sheet 1'!G98="N",0,1)))</f>
        <v>0</v>
      </c>
      <c r="G36" s="417" t="str">
        <f>IF('Sheet 1'!G98="Y",'Sheet 1'!H98,"-")</f>
        <v>-</v>
      </c>
      <c r="H36" s="111" t="s">
        <v>273</v>
      </c>
      <c r="I36" s="417" t="str">
        <f>IF('Sheet 1'!G98="Y",'Sheet 1'!I98,"-")</f>
        <v>-</v>
      </c>
      <c r="J36" s="111" t="s">
        <v>273</v>
      </c>
      <c r="K36" s="111" t="s">
        <v>273</v>
      </c>
      <c r="L36" s="399">
        <f aca="true" t="shared" si="26" ref="L36:L43">AA36</f>
      </c>
      <c r="M36" s="111" t="s">
        <v>273</v>
      </c>
      <c r="N36" s="419">
        <f aca="true" t="shared" si="27" ref="N36:N43">IF(L36="","",(E36*L36))</f>
      </c>
      <c r="O36" s="583">
        <f t="shared" si="3"/>
      </c>
      <c r="P36" s="111">
        <f>IF(N36&lt;0,N36,"")</f>
      </c>
      <c r="Q36" s="111">
        <f t="shared" si="5"/>
      </c>
      <c r="S36" s="356">
        <f aca="true" t="shared" si="28" ref="S36:S43">IF(G36="-",0,IF(AND(G36&gt;=7,G36&lt;=24),2,IF(G36&lt;=6,1,IF(G36&gt;=25,3,""))))</f>
        <v>0</v>
      </c>
      <c r="T36" s="734">
        <f>IF(AND(S36=1,I36=1),0.25%,IF(AND(S36=2,I36=1),1%,IF(AND(S36=3,I36=1),1.6%,0)))</f>
        <v>0</v>
      </c>
      <c r="U36" s="734">
        <f>IF(AND(S36=1,I36=2),0.25%,IF(AND(S36=2,I36=2),1%,IF(AND(S36=3,I36=2),1.6%,0)))</f>
        <v>0</v>
      </c>
      <c r="V36" s="734">
        <f>IF(I36=3,8%,0)</f>
        <v>0</v>
      </c>
      <c r="W36" s="734">
        <f>IF(I36=4,8%,0)</f>
        <v>0</v>
      </c>
      <c r="X36" s="734">
        <f>IF(I36=5,12%,0)</f>
        <v>0</v>
      </c>
      <c r="Y36" s="734">
        <f>IF(I36=6,12%,0)</f>
        <v>0</v>
      </c>
      <c r="Z36" s="734">
        <f>IF(I36="unrated",8%,0)</f>
        <v>0</v>
      </c>
      <c r="AA36" s="734">
        <f>IF(SUM(T36:Z36)=0,"",SUM(T36:Z36))</f>
      </c>
    </row>
    <row r="37" spans="1:27" ht="12.75">
      <c r="A37" s="345"/>
      <c r="B37" s="166" t="str">
        <f>IF('Sheet 1'!G99="Y",'Sheet 1'!B99:C99,"-")</f>
        <v>-</v>
      </c>
      <c r="C37" s="111">
        <f>IF(AND('Sheet 1'!G99="Y",'Sheet 1'!D99=D37),0,IF('Sheet 1'!G99="",0,IF('Sheet 1'!G99="N",0,1)))</f>
        <v>0</v>
      </c>
      <c r="D37" s="73">
        <f>IF('Sheet 1'!G99="Y",'Sheet 1'!D99,"")</f>
      </c>
      <c r="E37" s="73">
        <f>IF('Sheet 1'!G99="Y",'Sheet 1'!F99,"")</f>
      </c>
      <c r="F37" s="633">
        <f>IF(AND('Sheet 1'!G99="Y",'Sheet 1'!F99=E37),0,IF('Sheet 1'!G99="",0,IF('Sheet 1'!G99="N",0,1)))</f>
        <v>0</v>
      </c>
      <c r="G37" s="417" t="str">
        <f>IF('Sheet 1'!G99="Y",'Sheet 1'!H99,"-")</f>
        <v>-</v>
      </c>
      <c r="H37" s="111" t="s">
        <v>273</v>
      </c>
      <c r="I37" s="417" t="str">
        <f>IF('Sheet 1'!G99="Y",'Sheet 1'!I99,"-")</f>
        <v>-</v>
      </c>
      <c r="J37" s="111" t="s">
        <v>273</v>
      </c>
      <c r="K37" s="111" t="s">
        <v>273</v>
      </c>
      <c r="L37" s="399">
        <f t="shared" si="26"/>
      </c>
      <c r="M37" s="111" t="s">
        <v>273</v>
      </c>
      <c r="N37" s="419">
        <f t="shared" si="27"/>
      </c>
      <c r="O37" s="583">
        <f t="shared" si="3"/>
      </c>
      <c r="P37" s="111">
        <f aca="true" t="shared" si="29" ref="P37:P43">IF(N37&lt;0,N37,"")</f>
      </c>
      <c r="Q37" s="111">
        <f t="shared" si="5"/>
      </c>
      <c r="S37" s="356">
        <f t="shared" si="28"/>
        <v>0</v>
      </c>
      <c r="T37" s="734">
        <f aca="true" t="shared" si="30" ref="T37:T43">IF(AND(S37=1,I37=1),0.25%,IF(AND(S37=2,I37=1),1%,IF(AND(S37=3,I37=1),1.6%,0)))</f>
        <v>0</v>
      </c>
      <c r="U37" s="734">
        <f aca="true" t="shared" si="31" ref="U37:U43">IF(AND(S37=1,I37=2),0.25%,IF(AND(S37=2,I37=2),1%,IF(AND(S37=3,I37=2),1.6%,0)))</f>
        <v>0</v>
      </c>
      <c r="V37" s="734">
        <f aca="true" t="shared" si="32" ref="V37:V43">IF(I37=3,8%,0)</f>
        <v>0</v>
      </c>
      <c r="W37" s="734">
        <f aca="true" t="shared" si="33" ref="W37:W43">IF(I37=4,8%,0)</f>
        <v>0</v>
      </c>
      <c r="X37" s="734">
        <f aca="true" t="shared" si="34" ref="X37:X43">IF(I37=5,12%,0)</f>
        <v>0</v>
      </c>
      <c r="Y37" s="734">
        <f aca="true" t="shared" si="35" ref="Y37:Y43">IF(I37=6,12%,0)</f>
        <v>0</v>
      </c>
      <c r="Z37" s="734">
        <f aca="true" t="shared" si="36" ref="Z37:Z43">IF(I37="unrated",8%,0)</f>
        <v>0</v>
      </c>
      <c r="AA37" s="734">
        <f aca="true" t="shared" si="37" ref="AA37:AA43">IF(SUM(T37:Z37)=0,"",SUM(T37:Z37))</f>
      </c>
    </row>
    <row r="38" spans="1:27" ht="12.75">
      <c r="A38" s="345"/>
      <c r="B38" s="166" t="str">
        <f>IF('Sheet 1'!G100="Y",'Sheet 1'!B100:C100,"-")</f>
        <v>-</v>
      </c>
      <c r="C38" s="111">
        <f>IF(AND('Sheet 1'!G100="Y",'Sheet 1'!D100=D38),0,IF('Sheet 1'!G100="",0,IF('Sheet 1'!G100="N",0,1)))</f>
        <v>0</v>
      </c>
      <c r="D38" s="73">
        <f>IF('Sheet 1'!G100="Y",'Sheet 1'!D100,"")</f>
      </c>
      <c r="E38" s="73">
        <f>IF('Sheet 1'!G100="Y",'Sheet 1'!F100,"")</f>
      </c>
      <c r="F38" s="633">
        <f>IF(AND('Sheet 1'!G100="Y",'Sheet 1'!F100=E38),0,IF('Sheet 1'!G100="",0,IF('Sheet 1'!G100="N",0,1)))</f>
        <v>0</v>
      </c>
      <c r="G38" s="417" t="str">
        <f>IF('Sheet 1'!G100="Y",'Sheet 1'!H100,"-")</f>
        <v>-</v>
      </c>
      <c r="H38" s="111" t="s">
        <v>273</v>
      </c>
      <c r="I38" s="417" t="str">
        <f>IF('Sheet 1'!G100="Y",'Sheet 1'!I100,"-")</f>
        <v>-</v>
      </c>
      <c r="J38" s="111" t="s">
        <v>273</v>
      </c>
      <c r="K38" s="111" t="s">
        <v>273</v>
      </c>
      <c r="L38" s="399">
        <f t="shared" si="26"/>
      </c>
      <c r="M38" s="111" t="s">
        <v>273</v>
      </c>
      <c r="N38" s="419">
        <f t="shared" si="27"/>
      </c>
      <c r="O38" s="583">
        <f t="shared" si="3"/>
      </c>
      <c r="P38" s="111">
        <f t="shared" si="29"/>
      </c>
      <c r="Q38" s="111">
        <f t="shared" si="5"/>
      </c>
      <c r="S38" s="356">
        <f t="shared" si="28"/>
        <v>0</v>
      </c>
      <c r="T38" s="734">
        <f t="shared" si="30"/>
        <v>0</v>
      </c>
      <c r="U38" s="734">
        <f t="shared" si="31"/>
        <v>0</v>
      </c>
      <c r="V38" s="734">
        <f t="shared" si="32"/>
        <v>0</v>
      </c>
      <c r="W38" s="734">
        <f t="shared" si="33"/>
        <v>0</v>
      </c>
      <c r="X38" s="734">
        <f t="shared" si="34"/>
        <v>0</v>
      </c>
      <c r="Y38" s="734">
        <f t="shared" si="35"/>
        <v>0</v>
      </c>
      <c r="Z38" s="734">
        <f t="shared" si="36"/>
        <v>0</v>
      </c>
      <c r="AA38" s="734">
        <f t="shared" si="37"/>
      </c>
    </row>
    <row r="39" spans="1:27" ht="12.75">
      <c r="A39" s="345"/>
      <c r="B39" s="166" t="str">
        <f>IF('Sheet 1'!G101="Y",'Sheet 1'!B101:C101,"-")</f>
        <v>-</v>
      </c>
      <c r="C39" s="111">
        <f>IF(AND('Sheet 1'!G101="Y",'Sheet 1'!D101=D39),0,IF('Sheet 1'!G101="",0,IF('Sheet 1'!G101="N",0,1)))</f>
        <v>0</v>
      </c>
      <c r="D39" s="73">
        <f>IF('Sheet 1'!G101="Y",'Sheet 1'!D101,"")</f>
      </c>
      <c r="E39" s="73">
        <f>IF('Sheet 1'!G101="Y",'Sheet 1'!F101,"")</f>
      </c>
      <c r="F39" s="633">
        <f>IF(AND('Sheet 1'!G101="Y",'Sheet 1'!F101=E39),0,IF('Sheet 1'!G101="",0,IF('Sheet 1'!G101="N",0,1)))</f>
        <v>0</v>
      </c>
      <c r="G39" s="417" t="str">
        <f>IF('Sheet 1'!G101="Y",'Sheet 1'!H101,"-")</f>
        <v>-</v>
      </c>
      <c r="H39" s="111" t="s">
        <v>273</v>
      </c>
      <c r="I39" s="417" t="str">
        <f>IF('Sheet 1'!G101="Y",'Sheet 1'!I101,"-")</f>
        <v>-</v>
      </c>
      <c r="J39" s="111" t="s">
        <v>273</v>
      </c>
      <c r="K39" s="111" t="s">
        <v>273</v>
      </c>
      <c r="L39" s="399">
        <f t="shared" si="26"/>
      </c>
      <c r="M39" s="111" t="s">
        <v>273</v>
      </c>
      <c r="N39" s="419">
        <f t="shared" si="27"/>
      </c>
      <c r="O39" s="583">
        <f t="shared" si="3"/>
      </c>
      <c r="P39" s="111">
        <f t="shared" si="29"/>
      </c>
      <c r="Q39" s="111">
        <f t="shared" si="5"/>
      </c>
      <c r="S39" s="356">
        <f t="shared" si="28"/>
        <v>0</v>
      </c>
      <c r="T39" s="734">
        <f t="shared" si="30"/>
        <v>0</v>
      </c>
      <c r="U39" s="734">
        <f t="shared" si="31"/>
        <v>0</v>
      </c>
      <c r="V39" s="734">
        <f t="shared" si="32"/>
        <v>0</v>
      </c>
      <c r="W39" s="734">
        <f t="shared" si="33"/>
        <v>0</v>
      </c>
      <c r="X39" s="734">
        <f t="shared" si="34"/>
        <v>0</v>
      </c>
      <c r="Y39" s="734">
        <f t="shared" si="35"/>
        <v>0</v>
      </c>
      <c r="Z39" s="734">
        <f t="shared" si="36"/>
        <v>0</v>
      </c>
      <c r="AA39" s="734">
        <f t="shared" si="37"/>
      </c>
    </row>
    <row r="40" spans="1:27" ht="12.75">
      <c r="A40" s="345"/>
      <c r="B40" s="166" t="str">
        <f>IF('Sheet 1'!G102="Y",'Sheet 1'!B102:C102,"-")</f>
        <v>-</v>
      </c>
      <c r="C40" s="111">
        <f>IF(AND('Sheet 1'!G102="Y",'Sheet 1'!D102=D40),0,IF('Sheet 1'!G102="",0,IF('Sheet 1'!G102="N",0,1)))</f>
        <v>0</v>
      </c>
      <c r="D40" s="73">
        <f>IF('Sheet 1'!G102="Y",'Sheet 1'!D102,"")</f>
      </c>
      <c r="E40" s="73">
        <f>IF('Sheet 1'!G102="Y",'Sheet 1'!F102,"")</f>
      </c>
      <c r="F40" s="633">
        <f>IF(AND('Sheet 1'!G102="Y",'Sheet 1'!F102=E40),0,IF('Sheet 1'!G102="",0,IF('Sheet 1'!G102="N",0,1)))</f>
        <v>0</v>
      </c>
      <c r="G40" s="417" t="str">
        <f>IF('Sheet 1'!G102="Y",'Sheet 1'!H102,"-")</f>
        <v>-</v>
      </c>
      <c r="H40" s="111" t="s">
        <v>273</v>
      </c>
      <c r="I40" s="417" t="str">
        <f>IF('Sheet 1'!G102="Y",'Sheet 1'!I102,"-")</f>
        <v>-</v>
      </c>
      <c r="J40" s="111" t="s">
        <v>273</v>
      </c>
      <c r="K40" s="111" t="s">
        <v>273</v>
      </c>
      <c r="L40" s="399">
        <f t="shared" si="26"/>
      </c>
      <c r="M40" s="111" t="s">
        <v>273</v>
      </c>
      <c r="N40" s="419">
        <f t="shared" si="27"/>
      </c>
      <c r="O40" s="583">
        <f t="shared" si="3"/>
      </c>
      <c r="P40" s="111">
        <f t="shared" si="29"/>
      </c>
      <c r="Q40" s="111">
        <f t="shared" si="5"/>
      </c>
      <c r="S40" s="356">
        <f t="shared" si="28"/>
        <v>0</v>
      </c>
      <c r="T40" s="734">
        <f t="shared" si="30"/>
        <v>0</v>
      </c>
      <c r="U40" s="734">
        <f t="shared" si="31"/>
        <v>0</v>
      </c>
      <c r="V40" s="734">
        <f t="shared" si="32"/>
        <v>0</v>
      </c>
      <c r="W40" s="734">
        <f t="shared" si="33"/>
        <v>0</v>
      </c>
      <c r="X40" s="734">
        <f t="shared" si="34"/>
        <v>0</v>
      </c>
      <c r="Y40" s="734">
        <f t="shared" si="35"/>
        <v>0</v>
      </c>
      <c r="Z40" s="734">
        <f t="shared" si="36"/>
        <v>0</v>
      </c>
      <c r="AA40" s="734">
        <f t="shared" si="37"/>
      </c>
    </row>
    <row r="41" spans="1:27" ht="12.75">
      <c r="A41" s="345"/>
      <c r="B41" s="166" t="str">
        <f>IF('Sheet 1'!G103="Y",'Sheet 1'!B103:C103,"-")</f>
        <v>-</v>
      </c>
      <c r="C41" s="111">
        <f>IF(AND('Sheet 1'!G103="Y",'Sheet 1'!D103=D41),0,IF('Sheet 1'!G103="",0,IF('Sheet 1'!G103="N",0,1)))</f>
        <v>0</v>
      </c>
      <c r="D41" s="73">
        <f>IF('Sheet 1'!G103="Y",'Sheet 1'!D103,"")</f>
      </c>
      <c r="E41" s="73">
        <f>IF('Sheet 1'!G103="Y",'Sheet 1'!F103,"")</f>
      </c>
      <c r="F41" s="633">
        <f>IF(AND('Sheet 1'!G103="Y",'Sheet 1'!F103=E41),0,IF('Sheet 1'!G103="",0,IF('Sheet 1'!G103="N",0,1)))</f>
        <v>0</v>
      </c>
      <c r="G41" s="417" t="str">
        <f>IF('Sheet 1'!G103="Y",'Sheet 1'!H103,"-")</f>
        <v>-</v>
      </c>
      <c r="H41" s="111" t="s">
        <v>273</v>
      </c>
      <c r="I41" s="417" t="str">
        <f>IF('Sheet 1'!G103="Y",'Sheet 1'!I103,"-")</f>
        <v>-</v>
      </c>
      <c r="J41" s="111" t="s">
        <v>273</v>
      </c>
      <c r="K41" s="111" t="s">
        <v>273</v>
      </c>
      <c r="L41" s="399">
        <f t="shared" si="26"/>
      </c>
      <c r="M41" s="111" t="s">
        <v>273</v>
      </c>
      <c r="N41" s="419">
        <f t="shared" si="27"/>
      </c>
      <c r="O41" s="583">
        <f t="shared" si="3"/>
      </c>
      <c r="P41" s="111">
        <f t="shared" si="29"/>
      </c>
      <c r="Q41" s="111">
        <f t="shared" si="5"/>
      </c>
      <c r="S41" s="356">
        <f t="shared" si="28"/>
        <v>0</v>
      </c>
      <c r="T41" s="734">
        <f t="shared" si="30"/>
        <v>0</v>
      </c>
      <c r="U41" s="734">
        <f t="shared" si="31"/>
        <v>0</v>
      </c>
      <c r="V41" s="734">
        <f t="shared" si="32"/>
        <v>0</v>
      </c>
      <c r="W41" s="734">
        <f t="shared" si="33"/>
        <v>0</v>
      </c>
      <c r="X41" s="734">
        <f t="shared" si="34"/>
        <v>0</v>
      </c>
      <c r="Y41" s="734">
        <f t="shared" si="35"/>
        <v>0</v>
      </c>
      <c r="Z41" s="734">
        <f t="shared" si="36"/>
        <v>0</v>
      </c>
      <c r="AA41" s="734">
        <f t="shared" si="37"/>
      </c>
    </row>
    <row r="42" spans="1:27" ht="12.75">
      <c r="A42" s="345"/>
      <c r="B42" s="166" t="str">
        <f>IF('Sheet 1'!G104="Y",'Sheet 1'!B104:C104,"-")</f>
        <v>-</v>
      </c>
      <c r="C42" s="111">
        <f>IF(AND('Sheet 1'!G104="Y",'Sheet 1'!D104=D42),0,IF('Sheet 1'!G104="",0,IF('Sheet 1'!G104="N",0,1)))</f>
        <v>0</v>
      </c>
      <c r="D42" s="73">
        <f>IF('Sheet 1'!G104="Y",'Sheet 1'!D104,"")</f>
      </c>
      <c r="E42" s="73">
        <f>IF('Sheet 1'!G104="Y",'Sheet 1'!F104,"")</f>
      </c>
      <c r="F42" s="633">
        <f>IF(AND('Sheet 1'!G104="Y",'Sheet 1'!F104=E42),0,IF('Sheet 1'!G104="",0,IF('Sheet 1'!G104="N",0,1)))</f>
        <v>0</v>
      </c>
      <c r="G42" s="417" t="str">
        <f>IF('Sheet 1'!G104="Y",'Sheet 1'!H104,"-")</f>
        <v>-</v>
      </c>
      <c r="H42" s="111" t="s">
        <v>273</v>
      </c>
      <c r="I42" s="417" t="str">
        <f>IF('Sheet 1'!G104="Y",'Sheet 1'!I104,"-")</f>
        <v>-</v>
      </c>
      <c r="J42" s="111" t="s">
        <v>273</v>
      </c>
      <c r="K42" s="111" t="s">
        <v>273</v>
      </c>
      <c r="L42" s="399">
        <f t="shared" si="26"/>
      </c>
      <c r="M42" s="111" t="s">
        <v>273</v>
      </c>
      <c r="N42" s="419">
        <f t="shared" si="27"/>
      </c>
      <c r="O42" s="583">
        <f t="shared" si="3"/>
      </c>
      <c r="P42" s="111">
        <f t="shared" si="29"/>
      </c>
      <c r="Q42" s="111">
        <f t="shared" si="5"/>
      </c>
      <c r="S42" s="356">
        <f t="shared" si="28"/>
        <v>0</v>
      </c>
      <c r="T42" s="734">
        <f t="shared" si="30"/>
        <v>0</v>
      </c>
      <c r="U42" s="734">
        <f t="shared" si="31"/>
        <v>0</v>
      </c>
      <c r="V42" s="734">
        <f t="shared" si="32"/>
        <v>0</v>
      </c>
      <c r="W42" s="734">
        <f t="shared" si="33"/>
        <v>0</v>
      </c>
      <c r="X42" s="734">
        <f t="shared" si="34"/>
        <v>0</v>
      </c>
      <c r="Y42" s="734">
        <f t="shared" si="35"/>
        <v>0</v>
      </c>
      <c r="Z42" s="734">
        <f t="shared" si="36"/>
        <v>0</v>
      </c>
      <c r="AA42" s="734">
        <f t="shared" si="37"/>
      </c>
    </row>
    <row r="43" spans="1:27" ht="12.75">
      <c r="A43" s="345"/>
      <c r="B43" s="166" t="str">
        <f>IF('Sheet 1'!G105="Y",'Sheet 1'!B105:C105,"-")</f>
        <v>-</v>
      </c>
      <c r="C43" s="111">
        <f>IF(AND('Sheet 1'!G105="Y",'Sheet 1'!D105=D43),0,IF('Sheet 1'!G105="",0,IF('Sheet 1'!G105="N",0,1)))</f>
        <v>0</v>
      </c>
      <c r="D43" s="73">
        <f>IF('Sheet 1'!G105="Y",'Sheet 1'!D105,"")</f>
      </c>
      <c r="E43" s="73">
        <f>IF('Sheet 1'!G105="Y",'Sheet 1'!F105,"")</f>
      </c>
      <c r="F43" s="633">
        <f>IF(AND('Sheet 1'!G105="Y",'Sheet 1'!F105=E43),0,IF('Sheet 1'!G105="",0,IF('Sheet 1'!G105="N",0,1)))</f>
        <v>0</v>
      </c>
      <c r="G43" s="417" t="str">
        <f>IF('Sheet 1'!G105="Y",'Sheet 1'!H105,"-")</f>
        <v>-</v>
      </c>
      <c r="H43" s="111" t="s">
        <v>273</v>
      </c>
      <c r="I43" s="417" t="str">
        <f>IF('Sheet 1'!G105="Y",'Sheet 1'!I105,"-")</f>
        <v>-</v>
      </c>
      <c r="J43" s="111" t="s">
        <v>273</v>
      </c>
      <c r="K43" s="111" t="s">
        <v>273</v>
      </c>
      <c r="L43" s="399">
        <f t="shared" si="26"/>
      </c>
      <c r="M43" s="111" t="s">
        <v>273</v>
      </c>
      <c r="N43" s="419">
        <f t="shared" si="27"/>
      </c>
      <c r="O43" s="583">
        <f t="shared" si="3"/>
      </c>
      <c r="P43" s="111">
        <f t="shared" si="29"/>
      </c>
      <c r="Q43" s="111">
        <f t="shared" si="5"/>
      </c>
      <c r="S43" s="356">
        <f t="shared" si="28"/>
        <v>0</v>
      </c>
      <c r="T43" s="734">
        <f t="shared" si="30"/>
        <v>0</v>
      </c>
      <c r="U43" s="734">
        <f t="shared" si="31"/>
        <v>0</v>
      </c>
      <c r="V43" s="734">
        <f t="shared" si="32"/>
        <v>0</v>
      </c>
      <c r="W43" s="734">
        <f t="shared" si="33"/>
        <v>0</v>
      </c>
      <c r="X43" s="734">
        <f t="shared" si="34"/>
        <v>0</v>
      </c>
      <c r="Y43" s="734">
        <f t="shared" si="35"/>
        <v>0</v>
      </c>
      <c r="Z43" s="734">
        <f t="shared" si="36"/>
        <v>0</v>
      </c>
      <c r="AA43" s="734">
        <f t="shared" si="37"/>
      </c>
    </row>
    <row r="44" spans="1:27" ht="12.75">
      <c r="A44" s="345"/>
      <c r="B44" s="113"/>
      <c r="C44" s="111"/>
      <c r="D44" s="87"/>
      <c r="E44" s="87"/>
      <c r="F44" s="633"/>
      <c r="G44" s="420"/>
      <c r="H44" s="111"/>
      <c r="I44" s="420"/>
      <c r="J44" s="111"/>
      <c r="K44" s="111"/>
      <c r="L44" s="421"/>
      <c r="M44" s="111"/>
      <c r="N44" s="422"/>
      <c r="O44" s="583">
        <f t="shared" si="3"/>
      </c>
      <c r="P44" s="111"/>
      <c r="Q44" s="111">
        <f t="shared" si="5"/>
      </c>
      <c r="T44" s="734"/>
      <c r="U44" s="734"/>
      <c r="V44" s="734"/>
      <c r="W44" s="734"/>
      <c r="X44" s="734"/>
      <c r="Y44" s="734"/>
      <c r="Z44" s="734"/>
      <c r="AA44" s="734"/>
    </row>
    <row r="45" spans="1:17" ht="13.5">
      <c r="A45" s="15">
        <v>6</v>
      </c>
      <c r="B45" s="500" t="s">
        <v>81</v>
      </c>
      <c r="C45" s="625"/>
      <c r="D45" s="93"/>
      <c r="E45" s="93"/>
      <c r="F45" s="110"/>
      <c r="G45" s="93"/>
      <c r="H45" s="111"/>
      <c r="I45" s="116"/>
      <c r="J45" s="111"/>
      <c r="K45" s="111"/>
      <c r="L45" s="116"/>
      <c r="M45" s="111"/>
      <c r="N45" s="105"/>
      <c r="O45" s="583">
        <f t="shared" si="3"/>
      </c>
      <c r="P45" s="111"/>
      <c r="Q45" s="111">
        <f t="shared" si="5"/>
      </c>
    </row>
    <row r="46" spans="1:17" ht="13.5">
      <c r="A46" s="107"/>
      <c r="B46" s="503" t="s">
        <v>82</v>
      </c>
      <c r="C46" s="625"/>
      <c r="D46" s="93"/>
      <c r="E46" s="93"/>
      <c r="F46" s="110"/>
      <c r="G46" s="93"/>
      <c r="H46" s="111"/>
      <c r="I46" s="116"/>
      <c r="J46" s="111"/>
      <c r="K46" s="111"/>
      <c r="L46" s="116"/>
      <c r="M46" s="111"/>
      <c r="N46" s="105"/>
      <c r="O46" s="583">
        <f t="shared" si="3"/>
      </c>
      <c r="P46" s="111"/>
      <c r="Q46" s="111">
        <f t="shared" si="5"/>
      </c>
    </row>
    <row r="47" spans="1:17" ht="13.5">
      <c r="A47" s="107"/>
      <c r="B47" s="501" t="s">
        <v>83</v>
      </c>
      <c r="C47" s="625"/>
      <c r="D47" s="93"/>
      <c r="E47" s="93"/>
      <c r="F47" s="110"/>
      <c r="G47" s="93"/>
      <c r="H47" s="111"/>
      <c r="I47" s="116"/>
      <c r="J47" s="111"/>
      <c r="K47" s="111"/>
      <c r="L47" s="116"/>
      <c r="M47" s="111"/>
      <c r="N47" s="105"/>
      <c r="O47" s="583">
        <f t="shared" si="3"/>
      </c>
      <c r="P47" s="111"/>
      <c r="Q47" s="111">
        <f t="shared" si="5"/>
      </c>
    </row>
    <row r="48" spans="1:17" ht="12.75">
      <c r="A48" s="345"/>
      <c r="B48" s="166" t="str">
        <f>IF('Sheet 1'!B107:C107="","-",'Sheet 1'!B107:C107)</f>
        <v>-</v>
      </c>
      <c r="C48" s="111">
        <f>IF(D48='Sheet 1'!D107,0,1)</f>
        <v>0</v>
      </c>
      <c r="D48" s="73">
        <f>IF('Sheet 1'!D107&gt;0,'Sheet 1'!D107,"")</f>
      </c>
      <c r="E48" s="73">
        <f>IF('Sheet 1'!F107&gt;0,'Sheet 1'!F107,"")</f>
      </c>
      <c r="F48" s="584">
        <f>IF(E48='Sheet 1'!F107,0,1)</f>
        <v>0</v>
      </c>
      <c r="G48" s="113"/>
      <c r="H48" s="111" t="s">
        <v>273</v>
      </c>
      <c r="I48" s="116"/>
      <c r="J48" s="111" t="s">
        <v>273</v>
      </c>
      <c r="K48" s="111" t="s">
        <v>273</v>
      </c>
      <c r="L48" s="199">
        <v>0.12</v>
      </c>
      <c r="M48" s="111" t="s">
        <v>273</v>
      </c>
      <c r="N48" s="419">
        <f>IF(E48="","",(E48*L48))</f>
      </c>
      <c r="O48" s="583">
        <f t="shared" si="3"/>
      </c>
      <c r="P48" s="111">
        <f>IF(N48&lt;0,N48,"")</f>
      </c>
      <c r="Q48" s="111">
        <f t="shared" si="5"/>
      </c>
    </row>
    <row r="49" spans="1:17" ht="12.75">
      <c r="A49" s="345"/>
      <c r="B49" s="166" t="str">
        <f>IF('Sheet 1'!B108:C108="","-",'Sheet 1'!B108:C108)</f>
        <v>-</v>
      </c>
      <c r="C49" s="111">
        <f>IF(D49='Sheet 1'!D108,0,1)</f>
        <v>0</v>
      </c>
      <c r="D49" s="73">
        <f>IF('Sheet 1'!D108&gt;0,'Sheet 1'!D108,"")</f>
      </c>
      <c r="E49" s="73">
        <f>IF('Sheet 1'!F108&gt;0,'Sheet 1'!F108,"")</f>
      </c>
      <c r="F49" s="584">
        <f>IF(E49='Sheet 1'!F108,0,1)</f>
        <v>0</v>
      </c>
      <c r="G49" s="113"/>
      <c r="H49" s="111" t="s">
        <v>273</v>
      </c>
      <c r="I49" s="116"/>
      <c r="J49" s="111" t="s">
        <v>273</v>
      </c>
      <c r="K49" s="111" t="s">
        <v>273</v>
      </c>
      <c r="L49" s="199">
        <v>0.12</v>
      </c>
      <c r="M49" s="111" t="s">
        <v>273</v>
      </c>
      <c r="N49" s="419">
        <f aca="true" t="shared" si="38" ref="N49:N55">IF(E49="","",(E49*L49))</f>
      </c>
      <c r="O49" s="583">
        <f t="shared" si="3"/>
      </c>
      <c r="P49" s="111">
        <f aca="true" t="shared" si="39" ref="P49:P55">IF(N49&lt;0,N49,"")</f>
      </c>
      <c r="Q49" s="111">
        <f t="shared" si="5"/>
      </c>
    </row>
    <row r="50" spans="1:17" ht="12.75">
      <c r="A50" s="345"/>
      <c r="B50" s="166" t="str">
        <f>IF('Sheet 1'!B109:C109="","-",'Sheet 1'!B109:C109)</f>
        <v>-</v>
      </c>
      <c r="C50" s="111">
        <f>IF(D50='Sheet 1'!D109,0,1)</f>
        <v>0</v>
      </c>
      <c r="D50" s="73">
        <f>IF('Sheet 1'!D109&gt;0,'Sheet 1'!D109,"")</f>
      </c>
      <c r="E50" s="73">
        <f>IF('Sheet 1'!F109&gt;0,'Sheet 1'!F109,"")</f>
      </c>
      <c r="F50" s="584">
        <f>IF(E50='Sheet 1'!F109,0,1)</f>
        <v>0</v>
      </c>
      <c r="G50" s="113"/>
      <c r="H50" s="111" t="s">
        <v>273</v>
      </c>
      <c r="I50" s="116"/>
      <c r="J50" s="111" t="s">
        <v>273</v>
      </c>
      <c r="K50" s="111" t="s">
        <v>273</v>
      </c>
      <c r="L50" s="199">
        <v>0.12</v>
      </c>
      <c r="M50" s="111" t="s">
        <v>273</v>
      </c>
      <c r="N50" s="419">
        <f t="shared" si="38"/>
      </c>
      <c r="O50" s="583">
        <f t="shared" si="3"/>
      </c>
      <c r="P50" s="111">
        <f t="shared" si="39"/>
      </c>
      <c r="Q50" s="111">
        <f t="shared" si="5"/>
      </c>
    </row>
    <row r="51" spans="1:17" ht="12.75">
      <c r="A51" s="345"/>
      <c r="B51" s="166" t="str">
        <f>IF('Sheet 1'!B110:C110="","-",'Sheet 1'!B110:C110)</f>
        <v>-</v>
      </c>
      <c r="C51" s="111">
        <f>IF(D51='Sheet 1'!D110,0,1)</f>
        <v>0</v>
      </c>
      <c r="D51" s="73">
        <f>IF('Sheet 1'!D110&gt;0,'Sheet 1'!D110,"")</f>
      </c>
      <c r="E51" s="73">
        <f>IF('Sheet 1'!F110&gt;0,'Sheet 1'!F110,"")</f>
      </c>
      <c r="F51" s="584">
        <f>IF(E51='Sheet 1'!F110,0,1)</f>
        <v>0</v>
      </c>
      <c r="G51" s="113"/>
      <c r="H51" s="111" t="s">
        <v>273</v>
      </c>
      <c r="I51" s="116"/>
      <c r="J51" s="111" t="s">
        <v>273</v>
      </c>
      <c r="K51" s="111" t="s">
        <v>273</v>
      </c>
      <c r="L51" s="199">
        <v>0.12</v>
      </c>
      <c r="M51" s="111" t="s">
        <v>273</v>
      </c>
      <c r="N51" s="419">
        <f t="shared" si="38"/>
      </c>
      <c r="O51" s="583">
        <f t="shared" si="3"/>
      </c>
      <c r="P51" s="111">
        <f t="shared" si="39"/>
      </c>
      <c r="Q51" s="111">
        <f t="shared" si="5"/>
      </c>
    </row>
    <row r="52" spans="1:17" ht="12.75">
      <c r="A52" s="345"/>
      <c r="B52" s="166" t="str">
        <f>IF('Sheet 1'!B111:C111="","-",'Sheet 1'!B111:C111)</f>
        <v>-</v>
      </c>
      <c r="C52" s="111">
        <f>IF(D52='Sheet 1'!D111,0,1)</f>
        <v>0</v>
      </c>
      <c r="D52" s="73">
        <f>IF('Sheet 1'!D111&gt;0,'Sheet 1'!D111,"")</f>
      </c>
      <c r="E52" s="73">
        <f>IF('Sheet 1'!F111&gt;0,'Sheet 1'!F111,"")</f>
      </c>
      <c r="F52" s="584">
        <f>IF(E52='Sheet 1'!F111,0,1)</f>
        <v>0</v>
      </c>
      <c r="G52" s="113"/>
      <c r="H52" s="111" t="s">
        <v>273</v>
      </c>
      <c r="I52" s="116"/>
      <c r="J52" s="111" t="s">
        <v>273</v>
      </c>
      <c r="K52" s="111" t="s">
        <v>273</v>
      </c>
      <c r="L52" s="199">
        <v>0.12</v>
      </c>
      <c r="M52" s="111" t="s">
        <v>273</v>
      </c>
      <c r="N52" s="419">
        <f t="shared" si="38"/>
      </c>
      <c r="O52" s="583">
        <f t="shared" si="3"/>
      </c>
      <c r="P52" s="111">
        <f t="shared" si="39"/>
      </c>
      <c r="Q52" s="111">
        <f t="shared" si="5"/>
      </c>
    </row>
    <row r="53" spans="1:17" ht="12.75">
      <c r="A53" s="345"/>
      <c r="B53" s="166" t="str">
        <f>IF('Sheet 1'!B112:C112="","-",'Sheet 1'!B112:C112)</f>
        <v>-</v>
      </c>
      <c r="C53" s="111">
        <f>IF(D53='Sheet 1'!D112,0,1)</f>
        <v>0</v>
      </c>
      <c r="D53" s="73">
        <f>IF('Sheet 1'!D112&gt;0,'Sheet 1'!D112,"")</f>
      </c>
      <c r="E53" s="73">
        <f>IF('Sheet 1'!F112&gt;0,'Sheet 1'!F112,"")</f>
      </c>
      <c r="F53" s="584">
        <f>IF(E53='Sheet 1'!F112,0,1)</f>
        <v>0</v>
      </c>
      <c r="G53" s="113"/>
      <c r="H53" s="111" t="s">
        <v>273</v>
      </c>
      <c r="I53" s="116"/>
      <c r="J53" s="111" t="s">
        <v>273</v>
      </c>
      <c r="K53" s="111" t="s">
        <v>273</v>
      </c>
      <c r="L53" s="199">
        <v>0.12</v>
      </c>
      <c r="M53" s="111" t="s">
        <v>273</v>
      </c>
      <c r="N53" s="419">
        <f t="shared" si="38"/>
      </c>
      <c r="O53" s="583">
        <f t="shared" si="3"/>
      </c>
      <c r="P53" s="111">
        <f t="shared" si="39"/>
      </c>
      <c r="Q53" s="111">
        <f t="shared" si="5"/>
      </c>
    </row>
    <row r="54" spans="1:17" ht="12.75">
      <c r="A54" s="345"/>
      <c r="B54" s="166" t="str">
        <f>IF('Sheet 1'!B113:C113="","-",'Sheet 1'!B113:C113)</f>
        <v>-</v>
      </c>
      <c r="C54" s="111">
        <f>IF(D54='Sheet 1'!D113,0,1)</f>
        <v>0</v>
      </c>
      <c r="D54" s="73">
        <f>IF('Sheet 1'!D113&gt;0,'Sheet 1'!D113,"")</f>
      </c>
      <c r="E54" s="73">
        <f>IF('Sheet 1'!F113&gt;0,'Sheet 1'!F113,"")</f>
      </c>
      <c r="F54" s="584">
        <f>IF(E54='Sheet 1'!F113,0,1)</f>
        <v>0</v>
      </c>
      <c r="G54" s="113"/>
      <c r="H54" s="111" t="s">
        <v>273</v>
      </c>
      <c r="I54" s="116"/>
      <c r="J54" s="111" t="s">
        <v>273</v>
      </c>
      <c r="K54" s="111" t="s">
        <v>273</v>
      </c>
      <c r="L54" s="199">
        <v>0.12</v>
      </c>
      <c r="M54" s="111" t="s">
        <v>273</v>
      </c>
      <c r="N54" s="419">
        <f t="shared" si="38"/>
      </c>
      <c r="O54" s="583">
        <f t="shared" si="3"/>
      </c>
      <c r="P54" s="111">
        <f t="shared" si="39"/>
      </c>
      <c r="Q54" s="111">
        <f t="shared" si="5"/>
      </c>
    </row>
    <row r="55" spans="1:17" ht="12.75">
      <c r="A55" s="345"/>
      <c r="B55" s="166" t="str">
        <f>IF('Sheet 1'!B114:C114="","-",'Sheet 1'!B114:C114)</f>
        <v>-</v>
      </c>
      <c r="C55" s="111">
        <f>IF(D55='Sheet 1'!D114,0,1)</f>
        <v>0</v>
      </c>
      <c r="D55" s="73">
        <f>IF('Sheet 1'!D114&gt;0,'Sheet 1'!D114,"")</f>
      </c>
      <c r="E55" s="73">
        <f>IF('Sheet 1'!F114&gt;0,'Sheet 1'!F114,"")</f>
      </c>
      <c r="F55" s="584">
        <f>IF(E55='Sheet 1'!F114,0,1)</f>
        <v>0</v>
      </c>
      <c r="G55" s="113"/>
      <c r="H55" s="111" t="s">
        <v>273</v>
      </c>
      <c r="I55" s="116"/>
      <c r="J55" s="111" t="s">
        <v>273</v>
      </c>
      <c r="K55" s="111" t="s">
        <v>273</v>
      </c>
      <c r="L55" s="199">
        <v>0.12</v>
      </c>
      <c r="M55" s="111" t="s">
        <v>273</v>
      </c>
      <c r="N55" s="419">
        <f t="shared" si="38"/>
      </c>
      <c r="O55" s="583">
        <f t="shared" si="3"/>
      </c>
      <c r="P55" s="111">
        <f t="shared" si="39"/>
      </c>
      <c r="Q55" s="111">
        <f t="shared" si="5"/>
      </c>
    </row>
    <row r="56" spans="1:17" ht="12.75">
      <c r="A56" s="97"/>
      <c r="B56" s="114"/>
      <c r="C56" s="627">
        <f>SUM(C14:C55)</f>
        <v>0</v>
      </c>
      <c r="D56" s="248" t="s">
        <v>456</v>
      </c>
      <c r="E56" s="252" t="s">
        <v>493</v>
      </c>
      <c r="F56" s="627">
        <f>SUM(F14:F55)</f>
        <v>0</v>
      </c>
      <c r="G56" s="252"/>
      <c r="H56" s="205"/>
      <c r="I56" s="205"/>
      <c r="J56" s="269"/>
      <c r="K56" s="205"/>
      <c r="L56" s="205"/>
      <c r="M56" s="269"/>
      <c r="N56" s="96"/>
      <c r="O56" s="265"/>
      <c r="P56" s="265"/>
      <c r="Q56" s="265"/>
    </row>
    <row r="57" spans="1:17" ht="13.5">
      <c r="A57" s="97"/>
      <c r="B57" s="675" t="s">
        <v>364</v>
      </c>
      <c r="C57" s="99"/>
      <c r="D57" s="114"/>
      <c r="E57" s="641"/>
      <c r="F57" s="626"/>
      <c r="G57" s="99"/>
      <c r="H57" s="97"/>
      <c r="I57" s="97"/>
      <c r="J57" s="269"/>
      <c r="K57" s="97"/>
      <c r="L57" s="97"/>
      <c r="M57" s="269"/>
      <c r="N57" s="200">
        <f>SUM(O14:O55)</f>
        <v>0</v>
      </c>
      <c r="O57" s="584"/>
      <c r="P57" s="265"/>
      <c r="Q57" s="265"/>
    </row>
    <row r="58" spans="1:17" ht="13.5">
      <c r="A58" s="97"/>
      <c r="B58" s="675" t="s">
        <v>665</v>
      </c>
      <c r="C58" s="99"/>
      <c r="D58" s="114"/>
      <c r="E58" s="641"/>
      <c r="F58" s="626"/>
      <c r="G58" s="99"/>
      <c r="H58" s="97"/>
      <c r="I58" s="97"/>
      <c r="J58" s="269"/>
      <c r="K58" s="97"/>
      <c r="L58" s="97"/>
      <c r="M58" s="269"/>
      <c r="N58" s="200">
        <f>-SUM(P14:P55)</f>
        <v>0</v>
      </c>
      <c r="O58" s="584"/>
      <c r="P58" s="265"/>
      <c r="Q58" s="265"/>
    </row>
    <row r="59" spans="1:17" ht="13.5">
      <c r="A59" s="97"/>
      <c r="B59" s="675" t="s">
        <v>348</v>
      </c>
      <c r="C59" s="99"/>
      <c r="D59" s="99"/>
      <c r="E59" s="114"/>
      <c r="F59" s="626"/>
      <c r="G59" s="99"/>
      <c r="H59" s="97"/>
      <c r="I59" s="97"/>
      <c r="J59" s="269"/>
      <c r="K59" s="97"/>
      <c r="L59" s="97"/>
      <c r="M59" s="269"/>
      <c r="N59" s="736"/>
      <c r="O59" s="584"/>
      <c r="P59" s="265"/>
      <c r="Q59" s="265"/>
    </row>
    <row r="60" spans="1:17" ht="15" thickBot="1">
      <c r="A60" s="97"/>
      <c r="B60" s="790" t="s">
        <v>914</v>
      </c>
      <c r="C60" s="122"/>
      <c r="D60" s="99"/>
      <c r="E60" s="97"/>
      <c r="F60" s="269"/>
      <c r="G60" s="97"/>
      <c r="H60" s="97"/>
      <c r="I60" s="97"/>
      <c r="J60" s="269"/>
      <c r="K60" s="97"/>
      <c r="L60" s="97"/>
      <c r="M60" s="269"/>
      <c r="N60" s="202">
        <f>N57+(N58)-(2*N59)</f>
        <v>0</v>
      </c>
      <c r="O60" s="584"/>
      <c r="P60" s="265"/>
      <c r="Q60" s="265"/>
    </row>
    <row r="61" spans="1:17" ht="13.5" thickTop="1">
      <c r="A61" s="97"/>
      <c r="B61" s="114"/>
      <c r="C61" s="122"/>
      <c r="D61" s="97"/>
      <c r="E61" s="97"/>
      <c r="F61" s="269"/>
      <c r="G61" s="97"/>
      <c r="H61" s="97"/>
      <c r="I61" s="97"/>
      <c r="J61" s="269"/>
      <c r="K61" s="97"/>
      <c r="L61" s="97"/>
      <c r="M61" s="269"/>
      <c r="N61" s="96"/>
      <c r="O61" s="265"/>
      <c r="P61" s="265"/>
      <c r="Q61" s="265"/>
    </row>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spans="1:15" ht="12.75">
      <c r="A99" s="97"/>
      <c r="B99" s="114"/>
      <c r="C99" s="122"/>
      <c r="D99" s="97"/>
      <c r="E99" s="97"/>
      <c r="F99" s="269"/>
      <c r="G99" s="97"/>
      <c r="H99" s="97"/>
      <c r="I99" s="97"/>
      <c r="J99" s="114"/>
      <c r="K99" s="122"/>
      <c r="L99" s="97"/>
      <c r="M99" s="97"/>
      <c r="N99" s="269"/>
      <c r="O99" s="97"/>
    </row>
  </sheetData>
  <sheetProtection password="C948" sheet="1" objects="1" scenarios="1"/>
  <conditionalFormatting sqref="O57">
    <cfRule type="cellIs" priority="1" dxfId="42" operator="lessThan" stopIfTrue="1">
      <formula>0</formula>
    </cfRule>
    <cfRule type="expression" priority="2" dxfId="42" stopIfTrue="1">
      <formula>"sum($I$143:$I$150)"</formula>
    </cfRule>
  </conditionalFormatting>
  <conditionalFormatting sqref="D2">
    <cfRule type="expression" priority="3" dxfId="4" stopIfTrue="1">
      <formula>$P$3="NO"</formula>
    </cfRule>
    <cfRule type="expression" priority="4" dxfId="4" stopIfTrue="1">
      <formula>$P$3=0</formula>
    </cfRule>
  </conditionalFormatting>
  <conditionalFormatting sqref="E2:O2">
    <cfRule type="expression" priority="5" dxfId="4" stopIfTrue="1">
      <formula>$N$3="NO"</formula>
    </cfRule>
    <cfRule type="expression" priority="6" dxfId="4" stopIfTrue="1">
      <formula>$N$3=0</formula>
    </cfRule>
  </conditionalFormatting>
  <dataValidations count="1">
    <dataValidation type="whole" allowBlank="1" showInputMessage="1" showErrorMessage="1" sqref="N59">
      <formula1>-99999999999999900000000000000000</formula1>
      <formula2>9.99999999999999E+28</formula2>
    </dataValidation>
  </dataValidations>
  <printOptions/>
  <pageMargins left="0.1968503937007874" right="0.2755905511811024" top="0.35433070866141736" bottom="1.1811023622047245" header="0.5118110236220472" footer="0.3937007874015748"/>
  <pageSetup horizontalDpi="600" verticalDpi="600" orientation="portrait" paperSize="9" scale="85" r:id="rId2"/>
  <headerFooter alignWithMargins="0">
    <oddFooter>&amp;L&amp;"Times New Roman,Italic"&amp;8Investment Services Rules for Investment Services Providers
&amp;"Times New Roman,Regular"Part A: The Application Process
Schedule C: Financial Resources Statement&amp;R&amp;"Times New Roman,Regular"&amp;8&amp;A
&amp;P - &amp;N</oddFooter>
  </headerFooter>
  <rowBreaks count="1" manualBreakCount="1">
    <brk id="98" max="14" man="1"/>
  </rowBreaks>
  <colBreaks count="1" manualBreakCount="1">
    <brk id="15" max="65535" man="1"/>
  </colBreaks>
  <legacyDrawing r:id="rId1"/>
</worksheet>
</file>

<file path=xl/worksheets/sheet12.xml><?xml version="1.0" encoding="utf-8"?>
<worksheet xmlns="http://schemas.openxmlformats.org/spreadsheetml/2006/main" xmlns:r="http://schemas.openxmlformats.org/officeDocument/2006/relationships">
  <sheetPr codeName="Sheet26"/>
  <dimension ref="A1:BC137"/>
  <sheetViews>
    <sheetView zoomScalePageLayoutView="0" workbookViewId="0" topLeftCell="A1">
      <selection activeCell="A1" sqref="A1"/>
    </sheetView>
  </sheetViews>
  <sheetFormatPr defaultColWidth="0" defaultRowHeight="12.75" zeroHeight="1"/>
  <cols>
    <col min="1" max="1" width="3.421875" style="0" bestFit="1" customWidth="1"/>
    <col min="2" max="2" width="47.00390625" style="0" customWidth="1"/>
    <col min="3" max="3" width="3.57421875" style="580" customWidth="1"/>
    <col min="4" max="4" width="14.421875" style="0" customWidth="1"/>
    <col min="5" max="5" width="15.421875" style="0" customWidth="1"/>
    <col min="6" max="6" width="3.421875" style="580" customWidth="1"/>
    <col min="7" max="7" width="10.57421875" style="0" customWidth="1"/>
    <col min="8" max="8" width="2.28125" style="0" customWidth="1"/>
    <col min="9" max="9" width="8.7109375" style="0" customWidth="1"/>
    <col min="10" max="10" width="1.57421875" style="0" customWidth="1"/>
    <col min="11" max="11" width="8.7109375" style="0" customWidth="1"/>
    <col min="12" max="12" width="1.28515625" style="0" customWidth="1"/>
    <col min="13" max="14" width="13.57421875" style="0" customWidth="1"/>
    <col min="15" max="15" width="8.57421875" style="0" customWidth="1"/>
    <col min="16" max="16" width="1.8515625" style="0" customWidth="1"/>
    <col min="17" max="17" width="1.1484375" style="0" customWidth="1"/>
    <col min="18" max="20" width="3.28125" style="0" hidden="1" customWidth="1"/>
    <col min="21" max="21" width="0" style="0" hidden="1" customWidth="1"/>
    <col min="22" max="22" width="10.140625" style="0" hidden="1" customWidth="1"/>
    <col min="23" max="23" width="0" style="0" hidden="1" customWidth="1"/>
    <col min="24" max="24" width="10.00390625" style="0" hidden="1" customWidth="1"/>
    <col min="25" max="29" width="0" style="0" hidden="1" customWidth="1"/>
    <col min="30" max="30" width="9.57421875" style="0" hidden="1" customWidth="1"/>
    <col min="31" max="38" width="0" style="0" hidden="1" customWidth="1"/>
    <col min="39" max="39" width="1.421875" style="0" hidden="1" customWidth="1"/>
    <col min="40" max="40" width="0" style="456" hidden="1" customWidth="1"/>
    <col min="41" max="16384" width="0" style="0" hidden="1" customWidth="1"/>
  </cols>
  <sheetData>
    <row r="1" spans="1:20" ht="12.75">
      <c r="A1" s="169"/>
      <c r="B1" s="197"/>
      <c r="C1" s="578"/>
      <c r="D1" s="169"/>
      <c r="E1" s="169"/>
      <c r="F1" s="578"/>
      <c r="G1" s="169"/>
      <c r="H1" s="97"/>
      <c r="I1" s="97"/>
      <c r="J1" s="97"/>
      <c r="K1" s="97"/>
      <c r="L1" s="169"/>
      <c r="M1" s="169"/>
      <c r="N1" s="169"/>
      <c r="O1" s="169"/>
      <c r="P1" s="269"/>
      <c r="Q1" s="269"/>
      <c r="R1" s="269"/>
      <c r="S1" s="269"/>
      <c r="T1" s="269"/>
    </row>
    <row r="2" spans="1:20" ht="15.75">
      <c r="A2" s="169"/>
      <c r="B2" s="496" t="s">
        <v>90</v>
      </c>
      <c r="C2" s="578"/>
      <c r="D2" s="169"/>
      <c r="E2" s="367"/>
      <c r="F2" s="650"/>
      <c r="G2" s="367"/>
      <c r="H2" s="367"/>
      <c r="I2" s="367"/>
      <c r="K2" s="367"/>
      <c r="L2" s="536"/>
      <c r="M2" s="536"/>
      <c r="N2" s="536" t="s">
        <v>771</v>
      </c>
      <c r="O2" s="537"/>
      <c r="P2" s="269"/>
      <c r="Q2" s="269"/>
      <c r="R2" s="269"/>
      <c r="S2" s="269"/>
      <c r="T2" s="269"/>
    </row>
    <row r="3" spans="1:20" ht="6.75" customHeight="1">
      <c r="A3" s="169"/>
      <c r="B3" s="197"/>
      <c r="C3" s="578"/>
      <c r="D3" s="169"/>
      <c r="E3" s="2"/>
      <c r="F3" s="629"/>
      <c r="G3" s="2"/>
      <c r="H3" s="423"/>
      <c r="I3" s="423"/>
      <c r="J3" s="423"/>
      <c r="K3" s="72"/>
      <c r="L3" s="72"/>
      <c r="M3" s="110"/>
      <c r="N3" s="110">
        <v>0</v>
      </c>
      <c r="O3" s="368">
        <f>+IF('COVER SHEET'!$B$14="",0,IF('COVER SHEET'!$B$14="Interim Financial Return",0,IF(#REF!="",0,#REF!)))</f>
        <v>0</v>
      </c>
      <c r="P3" s="269"/>
      <c r="Q3" s="269"/>
      <c r="R3" s="269"/>
      <c r="S3" s="269"/>
      <c r="T3" s="269"/>
    </row>
    <row r="4" spans="1:20" ht="15.75">
      <c r="A4" s="169"/>
      <c r="B4" s="496" t="s">
        <v>93</v>
      </c>
      <c r="C4" s="578"/>
      <c r="D4" s="169"/>
      <c r="E4" s="2"/>
      <c r="F4" s="629"/>
      <c r="G4" s="2"/>
      <c r="H4" s="423"/>
      <c r="I4" s="423"/>
      <c r="J4" s="423"/>
      <c r="K4" s="423"/>
      <c r="L4" s="423"/>
      <c r="M4" s="368"/>
      <c r="N4" s="368"/>
      <c r="O4" s="368"/>
      <c r="P4" s="269"/>
      <c r="Q4" s="269"/>
      <c r="R4" s="269"/>
      <c r="S4" s="269"/>
      <c r="T4" s="269"/>
    </row>
    <row r="5" spans="1:20" ht="13.5" thickBot="1">
      <c r="A5" s="93"/>
      <c r="B5" s="575" t="s">
        <v>303</v>
      </c>
      <c r="C5" s="623"/>
      <c r="D5" s="94"/>
      <c r="E5" s="95"/>
      <c r="F5" s="630"/>
      <c r="G5" s="95"/>
      <c r="H5" s="95"/>
      <c r="I5" s="95"/>
      <c r="J5" s="95"/>
      <c r="K5" s="95"/>
      <c r="L5" s="95"/>
      <c r="M5" s="136"/>
      <c r="N5" s="136"/>
      <c r="O5" s="497" t="s">
        <v>28</v>
      </c>
      <c r="P5" s="269"/>
      <c r="Q5" s="269"/>
      <c r="R5" s="269"/>
      <c r="S5" s="269"/>
      <c r="T5" s="269"/>
    </row>
    <row r="6" spans="1:20" ht="18.75">
      <c r="A6" s="97"/>
      <c r="B6" s="98"/>
      <c r="C6" s="269"/>
      <c r="D6" s="97"/>
      <c r="E6" s="97"/>
      <c r="F6" s="269"/>
      <c r="G6" s="97"/>
      <c r="H6" s="97"/>
      <c r="I6" s="292"/>
      <c r="J6" s="97"/>
      <c r="K6" s="292"/>
      <c r="L6" s="97"/>
      <c r="M6" s="96"/>
      <c r="N6" s="96"/>
      <c r="O6" s="96"/>
      <c r="P6" s="265"/>
      <c r="Q6" s="265"/>
      <c r="R6" s="265"/>
      <c r="S6" s="265"/>
      <c r="T6" s="265"/>
    </row>
    <row r="7" spans="1:20" ht="12.75">
      <c r="A7" s="505" t="s">
        <v>382</v>
      </c>
      <c r="B7" s="99" t="s">
        <v>316</v>
      </c>
      <c r="C7" s="265"/>
      <c r="D7" s="96"/>
      <c r="E7" s="801">
        <f>+IF('Details Applicant'!$C$29="","",'Details Applicant'!$C$29)</f>
      </c>
      <c r="F7" s="315"/>
      <c r="G7" s="101"/>
      <c r="H7" s="100"/>
      <c r="I7" s="100"/>
      <c r="J7" s="100"/>
      <c r="K7" s="100"/>
      <c r="L7" s="100"/>
      <c r="M7" s="293"/>
      <c r="N7" s="293"/>
      <c r="O7" s="293"/>
      <c r="P7" s="315"/>
      <c r="Q7" s="315"/>
      <c r="R7" s="315"/>
      <c r="S7" s="315"/>
      <c r="T7" s="315"/>
    </row>
    <row r="8" spans="1:20" ht="12.75">
      <c r="A8" s="345"/>
      <c r="B8" s="99"/>
      <c r="C8" s="265"/>
      <c r="D8" s="96"/>
      <c r="E8" s="101"/>
      <c r="F8" s="315"/>
      <c r="G8" s="101"/>
      <c r="H8" s="102"/>
      <c r="I8" s="102"/>
      <c r="J8" s="102"/>
      <c r="K8" s="102"/>
      <c r="L8" s="102"/>
      <c r="M8" s="293"/>
      <c r="N8" s="293"/>
      <c r="O8" s="293"/>
      <c r="P8" s="315"/>
      <c r="Q8" s="315"/>
      <c r="R8" s="315"/>
      <c r="S8" s="315"/>
      <c r="T8" s="315"/>
    </row>
    <row r="9" spans="1:20" ht="12.75">
      <c r="A9" s="505" t="s">
        <v>383</v>
      </c>
      <c r="B9" s="99" t="s">
        <v>606</v>
      </c>
      <c r="C9" s="265"/>
      <c r="D9" s="96"/>
      <c r="E9" s="495">
        <f>IF('Details Applicant'!C24="","",'Details Applicant'!C24)</f>
      </c>
      <c r="F9" s="631"/>
      <c r="G9" s="414"/>
      <c r="H9" s="102"/>
      <c r="I9" s="102"/>
      <c r="J9" s="102"/>
      <c r="K9" s="102"/>
      <c r="L9" s="102"/>
      <c r="M9" s="101"/>
      <c r="N9" s="101"/>
      <c r="O9" s="101"/>
      <c r="P9" s="315"/>
      <c r="Q9" s="315"/>
      <c r="R9" s="315"/>
      <c r="S9" s="315"/>
      <c r="T9" s="315"/>
    </row>
    <row r="10" spans="1:20" ht="12.75">
      <c r="A10" s="345"/>
      <c r="B10" s="99"/>
      <c r="C10" s="265"/>
      <c r="D10" s="101"/>
      <c r="E10" s="102"/>
      <c r="F10" s="122"/>
      <c r="G10" s="102"/>
      <c r="H10" s="102"/>
      <c r="I10" s="102"/>
      <c r="J10" s="102"/>
      <c r="K10" s="102"/>
      <c r="L10" s="102"/>
      <c r="M10" s="101"/>
      <c r="N10" s="101"/>
      <c r="O10" s="101"/>
      <c r="P10" s="315"/>
      <c r="Q10" s="315"/>
      <c r="R10" s="315"/>
      <c r="S10" s="315"/>
      <c r="T10" s="315"/>
    </row>
    <row r="11" spans="1:48" ht="63.75">
      <c r="A11" s="345"/>
      <c r="B11" s="485" t="s">
        <v>78</v>
      </c>
      <c r="C11" s="511"/>
      <c r="D11" s="485" t="s">
        <v>339</v>
      </c>
      <c r="E11" s="485" t="s">
        <v>340</v>
      </c>
      <c r="F11" s="511"/>
      <c r="G11" s="485" t="s">
        <v>690</v>
      </c>
      <c r="H11" s="511"/>
      <c r="I11" s="485" t="s">
        <v>514</v>
      </c>
      <c r="J11" s="511"/>
      <c r="K11" s="485" t="s">
        <v>317</v>
      </c>
      <c r="L11" s="511"/>
      <c r="M11" s="485" t="s">
        <v>516</v>
      </c>
      <c r="N11" s="485" t="s">
        <v>517</v>
      </c>
      <c r="O11" s="485" t="s">
        <v>518</v>
      </c>
      <c r="P11" s="267"/>
      <c r="Q11" s="267"/>
      <c r="R11" s="267"/>
      <c r="S11" s="267"/>
      <c r="T11" s="267"/>
      <c r="AN11" s="520"/>
      <c r="AV11" s="456"/>
    </row>
    <row r="12" spans="1:55" ht="12.75">
      <c r="A12" s="346"/>
      <c r="B12" s="105"/>
      <c r="C12" s="268"/>
      <c r="D12" s="255" t="s">
        <v>273</v>
      </c>
      <c r="E12" s="255" t="s">
        <v>273</v>
      </c>
      <c r="F12" s="582"/>
      <c r="G12" s="255"/>
      <c r="H12" s="268"/>
      <c r="I12" s="115"/>
      <c r="J12" s="268"/>
      <c r="K12" s="115"/>
      <c r="L12" s="268"/>
      <c r="M12" s="255"/>
      <c r="N12" s="255" t="s">
        <v>273</v>
      </c>
      <c r="O12" s="255"/>
      <c r="P12" s="316"/>
      <c r="Q12" s="316"/>
      <c r="R12" s="316"/>
      <c r="S12" s="316"/>
      <c r="T12" s="316"/>
      <c r="X12" t="s">
        <v>772</v>
      </c>
      <c r="AO12" s="889" t="s">
        <v>588</v>
      </c>
      <c r="AP12" s="889"/>
      <c r="AQ12" s="889"/>
      <c r="AR12" s="452"/>
      <c r="AS12" s="889" t="s">
        <v>589</v>
      </c>
      <c r="AT12" s="889"/>
      <c r="AU12" s="889"/>
      <c r="AV12" s="456"/>
      <c r="AW12" s="529"/>
      <c r="AX12" s="529"/>
      <c r="AY12" s="529"/>
      <c r="AZ12" s="529"/>
      <c r="BA12" s="529"/>
      <c r="BB12" s="529"/>
      <c r="BC12" s="529"/>
    </row>
    <row r="13" spans="1:55" ht="51.75">
      <c r="A13" s="505" t="s">
        <v>384</v>
      </c>
      <c r="B13" s="506" t="s">
        <v>544</v>
      </c>
      <c r="C13" s="645"/>
      <c r="D13" s="93"/>
      <c r="E13" s="93"/>
      <c r="F13" s="110"/>
      <c r="G13" s="93"/>
      <c r="H13" s="110"/>
      <c r="I13" s="116"/>
      <c r="J13" s="110"/>
      <c r="K13" s="116"/>
      <c r="L13" s="110"/>
      <c r="M13" s="93"/>
      <c r="N13" s="93"/>
      <c r="O13" s="93"/>
      <c r="P13" s="122"/>
      <c r="Q13" s="122"/>
      <c r="R13" s="122"/>
      <c r="S13" s="122"/>
      <c r="T13" s="122"/>
      <c r="V13" t="s">
        <v>514</v>
      </c>
      <c r="W13" s="427"/>
      <c r="X13" s="427">
        <v>1</v>
      </c>
      <c r="Y13">
        <v>2</v>
      </c>
      <c r="Z13">
        <v>3</v>
      </c>
      <c r="AA13">
        <v>4</v>
      </c>
      <c r="AB13">
        <v>5</v>
      </c>
      <c r="AC13">
        <v>6</v>
      </c>
      <c r="AD13">
        <v>7</v>
      </c>
      <c r="AE13">
        <v>8</v>
      </c>
      <c r="AF13">
        <v>9</v>
      </c>
      <c r="AG13">
        <v>10</v>
      </c>
      <c r="AH13">
        <v>11</v>
      </c>
      <c r="AI13">
        <v>12</v>
      </c>
      <c r="AJ13">
        <v>13</v>
      </c>
      <c r="AK13">
        <v>14</v>
      </c>
      <c r="AL13" s="428" t="s">
        <v>519</v>
      </c>
      <c r="AM13" s="431"/>
      <c r="AN13" s="521"/>
      <c r="AO13" s="430" t="s">
        <v>593</v>
      </c>
      <c r="AP13" s="430" t="s">
        <v>594</v>
      </c>
      <c r="AQ13" s="430" t="s">
        <v>595</v>
      </c>
      <c r="AR13" s="452"/>
      <c r="AS13" s="430" t="s">
        <v>593</v>
      </c>
      <c r="AT13" s="430" t="s">
        <v>594</v>
      </c>
      <c r="AU13" s="430" t="s">
        <v>595</v>
      </c>
      <c r="AV13" s="456"/>
      <c r="AW13" s="529"/>
      <c r="AX13" s="529"/>
      <c r="AY13" s="529"/>
      <c r="AZ13" s="529"/>
      <c r="BA13" s="529"/>
      <c r="BB13" s="529"/>
      <c r="BC13" s="494"/>
    </row>
    <row r="14" spans="1:55" ht="12.75">
      <c r="A14" s="345"/>
      <c r="B14" s="166" t="str">
        <f>IF('Sheet 1'!G80="Y",'Sheet 1'!B80:C80,"-")</f>
        <v>-</v>
      </c>
      <c r="C14" s="111">
        <f>IF(AND('Sheet 1'!G80="Y",'Sheet 1'!D80=D14),0,IF('Sheet 1'!G80="",0,IF('Sheet 1'!G80="N",0,1)))</f>
        <v>0</v>
      </c>
      <c r="D14" s="73">
        <f>IF('Sheet 1'!G80="Y",'Sheet 1'!D80,"")</f>
      </c>
      <c r="E14" s="73">
        <f>IF('Sheet 1'!G80="Y",'Sheet 1'!F80,"")</f>
      </c>
      <c r="F14" s="632">
        <f>IF(AND('Sheet 1'!G80="Y",'Sheet 1'!F80=E14),0,IF('Sheet 1'!G80="",0,IF('Sheet 1'!G80="N",0,1)))</f>
        <v>0</v>
      </c>
      <c r="G14" s="417">
        <f>IF('Sheet 1'!G80="Y",'Sheet 1'!H80,"")</f>
      </c>
      <c r="H14" s="418" t="s">
        <v>273</v>
      </c>
      <c r="I14" s="426" t="str">
        <f>IF('Sheet 1'!G80="Y",'Sheet 1'!J80,"-")</f>
        <v>-</v>
      </c>
      <c r="J14" s="111" t="s">
        <v>273</v>
      </c>
      <c r="K14" s="399">
        <f>AL14</f>
        <v>0</v>
      </c>
      <c r="L14" s="111" t="s">
        <v>273</v>
      </c>
      <c r="M14" s="419">
        <f>IF(AND(E14&gt;1,K14&gt;0),(E14*K14),"")</f>
      </c>
      <c r="N14" s="419">
        <f>IF(AND(E14&lt;1,K14&gt;0),E14*K14,"")</f>
      </c>
      <c r="O14" s="432">
        <f>IF(G14="","",IF(I14="","",IF(AND(G14&gt;0,G14&lt;=12),1,IF(AND(G14&gt;12,G14&lt;=43,I14&lt;=3),2,IF(AND(G14&gt;12,G14&lt;=48,I14&gt;3),2,IF(AND(G14&gt;43,I14&lt;=3),3,IF(AND(G14&gt;48,I14&gt;3),3,"")))))))</f>
      </c>
      <c r="P14" s="111">
        <f aca="true" t="shared" si="0" ref="P14:P21">IF(N14&lt;0,N14,"")</f>
      </c>
      <c r="Q14" s="111">
        <f>IF(D14="","",1)</f>
      </c>
      <c r="R14" s="111"/>
      <c r="S14" s="111"/>
      <c r="T14" s="111"/>
      <c r="V14">
        <f>IF(I14="-",0,IF(I14&lt;3,1,IF(I14&gt;=3,2,"")))</f>
        <v>0</v>
      </c>
      <c r="X14" s="516">
        <f>IF(AND(G14&gt;0,G14&lt;=1),0%,0%)</f>
        <v>0</v>
      </c>
      <c r="Y14" s="516">
        <f>IF(AND(V14=1,G14&gt;1,G14&lt;=3),0.2%,0%)</f>
        <v>0</v>
      </c>
      <c r="Z14" s="516">
        <f>IF(AND(G14&gt;3,G14&lt;=6),0.4%,0%)</f>
        <v>0</v>
      </c>
      <c r="AA14" s="516">
        <f>IF(AND(G14&gt;6,G14&lt;=12),0.7%,0%)</f>
        <v>0</v>
      </c>
      <c r="AB14" s="516">
        <f>IF(AND(V14=1,G14&gt;12,G14&lt;=23),1.25%,IF(AND(V14=2,G14&gt;12,G14&lt;=24),1.25%,0%))</f>
        <v>0</v>
      </c>
      <c r="AC14" s="517">
        <f>IF(AND(V14=1,G14&gt;23,G14&lt;=34),1.75%,IF(AND(V14=2,G14&gt;24,G14&lt;=36),1.75%,0%))</f>
        <v>0</v>
      </c>
      <c r="AD14" s="516">
        <f>IF(AND(V14=1,G14&gt;34,G14&lt;=46),2.25%,IF(AND(V14=2,G14&gt;36,G14&lt;=48),2.25%,0%))</f>
        <v>0</v>
      </c>
      <c r="AE14" s="518">
        <f>IF(AND(V14=1,G14&gt;43,G14&lt;=52),2.75%,IF(AND(V14=2,G14&gt;48,G14&lt;=60),2.75%,0%))</f>
        <v>0</v>
      </c>
      <c r="AF14" s="518">
        <f>IF(AND(V14=1,G14&gt;52,G14&lt;=68),3.25%,IF(AND(V14=2,G14&gt;60,G14&lt;=84),3.25%,0%))</f>
        <v>0</v>
      </c>
      <c r="AG14" s="518">
        <f>IF(AND(V14=1,G14&gt;68,G14&lt;=88),3.75%,IF(AND(V14=2,G14&gt;84,G14&lt;=120),3.75%,0%))</f>
        <v>0</v>
      </c>
      <c r="AH14" s="518">
        <f>IF(AND(V14=1,G14&gt;88,G14&lt;=112),4.5%,IF(AND(V14=2,G14&gt;120,G14&lt;=180),4.5%,0%))</f>
        <v>0</v>
      </c>
      <c r="AI14" s="518">
        <f>IF(AND(V14=1,G14&gt;127,G14&lt;=144),5.25%,IF(AND(V14=2,G14&gt;180,G14&lt;=240),5.25%,0%))</f>
        <v>0</v>
      </c>
      <c r="AJ14" s="518">
        <f>IF(AND(V14=1,G14&gt;144,G14&lt;=240),6%,IF(AND(V14=2,G14&gt;240),6%,0%))</f>
        <v>0</v>
      </c>
      <c r="AK14" s="518">
        <f>IF(AND(V14=102,G14&gt;240),8%,0%)</f>
        <v>0</v>
      </c>
      <c r="AL14" s="429">
        <f aca="true" t="shared" si="1" ref="AL14:AL21">IF(SUM(X14:AJ14)=0,0,SUM(X14:AJ14))</f>
        <v>0</v>
      </c>
      <c r="AM14" s="431"/>
      <c r="AN14" s="522"/>
      <c r="AO14" s="523">
        <f>IF(O14=1,M14,0)</f>
        <v>0</v>
      </c>
      <c r="AP14" s="515">
        <f>IF(O14=2,M14,0)</f>
        <v>0</v>
      </c>
      <c r="AQ14" s="515">
        <f>IF(O14=3,M14,0)</f>
        <v>0</v>
      </c>
      <c r="AR14" s="524"/>
      <c r="AS14" s="523">
        <f>IF(O14=1,N14,0)</f>
        <v>0</v>
      </c>
      <c r="AT14" s="515">
        <f>IF(O14=2,N14,0)</f>
        <v>0</v>
      </c>
      <c r="AU14" s="515">
        <f>IF(O14=3,N14,0)</f>
        <v>0</v>
      </c>
      <c r="AV14" s="525"/>
      <c r="AW14" s="530"/>
      <c r="AX14" s="529"/>
      <c r="AY14" s="529"/>
      <c r="AZ14" s="529"/>
      <c r="BA14" s="529"/>
      <c r="BB14" s="529"/>
      <c r="BC14" s="531"/>
    </row>
    <row r="15" spans="1:55" ht="12.75">
      <c r="A15" s="345"/>
      <c r="B15" s="166" t="str">
        <f>IF('Sheet 1'!G81="Y",'Sheet 1'!B81:C81,"-")</f>
        <v>-</v>
      </c>
      <c r="C15" s="111">
        <f>IF(AND('Sheet 1'!G81="Y",'Sheet 1'!D81=D15),0,IF('Sheet 1'!G81="",0,IF('Sheet 1'!G81="N",0,1)))</f>
        <v>0</v>
      </c>
      <c r="D15" s="73">
        <f>IF('Sheet 1'!G81="Y",'Sheet 1'!D81,"")</f>
      </c>
      <c r="E15" s="73">
        <f>IF('Sheet 1'!G81="Y",'Sheet 1'!F81,"")</f>
      </c>
      <c r="F15" s="632">
        <f>IF(AND('Sheet 1'!G81="Y",'Sheet 1'!F81=E15),0,IF('Sheet 1'!G81="",0,IF('Sheet 1'!G81="N",0,1)))</f>
        <v>0</v>
      </c>
      <c r="G15" s="417">
        <f>IF('Sheet 1'!G81="Y",'Sheet 1'!H81,"")</f>
      </c>
      <c r="H15" s="418" t="s">
        <v>273</v>
      </c>
      <c r="I15" s="426" t="str">
        <f>IF('Sheet 1'!G81="Y",'Sheet 1'!J81,"-")</f>
        <v>-</v>
      </c>
      <c r="J15" s="111" t="s">
        <v>273</v>
      </c>
      <c r="K15" s="399">
        <f aca="true" t="shared" si="2" ref="K15:K21">AL15</f>
        <v>0</v>
      </c>
      <c r="L15" s="111" t="s">
        <v>273</v>
      </c>
      <c r="M15" s="419">
        <f>IF(AND(E15&gt;1,K15&gt;0),(E15*K15),"")</f>
      </c>
      <c r="N15" s="419">
        <f aca="true" t="shared" si="3" ref="N15:N21">IF(AND(E15&lt;1,K15&gt;0),E15*K15,"")</f>
      </c>
      <c r="O15" s="432">
        <f aca="true" t="shared" si="4" ref="O15:O21">IF(G15="","",IF(I15="","",IF(AND(G15&gt;0,G15&lt;=12),1,IF(AND(G15&gt;12,G15&lt;=43,I15&lt;=3),2,IF(AND(G15&gt;12,G15&lt;=48,I15&gt;3),2,IF(AND(G15&gt;43,I15&lt;=3),3,IF(AND(G15&gt;48,I15&gt;3),3,"")))))))</f>
      </c>
      <c r="P15" s="111">
        <f t="shared" si="0"/>
      </c>
      <c r="Q15" s="111">
        <f aca="true" t="shared" si="5" ref="Q15:Q55">IF(D15="","",1)</f>
      </c>
      <c r="R15" s="111"/>
      <c r="S15" s="111"/>
      <c r="T15" s="111"/>
      <c r="V15">
        <f aca="true" t="shared" si="6" ref="V15:V21">IF(I15="-",0,IF(I15&lt;3,1,IF(I15&gt;=3,2,"")))</f>
        <v>0</v>
      </c>
      <c r="X15" s="516">
        <f aca="true" t="shared" si="7" ref="X15:X21">IF(AND(G15&gt;0,G15&lt;=1),0%,0%)</f>
        <v>0</v>
      </c>
      <c r="Y15" s="516">
        <f aca="true" t="shared" si="8" ref="Y15:Y21">IF(AND(V15=1,G15&gt;1,G15&lt;=3),0.2%,0%)</f>
        <v>0</v>
      </c>
      <c r="Z15" s="516">
        <f aca="true" t="shared" si="9" ref="Z15:Z21">IF(AND(G15&gt;3,G15&lt;=6),0.4%,0%)</f>
        <v>0</v>
      </c>
      <c r="AA15" s="516">
        <f aca="true" t="shared" si="10" ref="AA15:AA21">IF(AND(G15&gt;6,G15&lt;=12),0.7%,0%)</f>
        <v>0</v>
      </c>
      <c r="AB15" s="516">
        <f aca="true" t="shared" si="11" ref="AB15:AB21">IF(AND(V15=1,G15&gt;12,G15&lt;=23),1.25%,IF(AND(V15=2,G15&gt;12,G15&lt;=24),1.25%,0%))</f>
        <v>0</v>
      </c>
      <c r="AC15" s="517">
        <f aca="true" t="shared" si="12" ref="AC15:AC21">IF(AND(V15=1,G15&gt;23,G15&lt;=34),1.75%,IF(AND(V15=2,G15&gt;24,G15&lt;=36),1.75%,0%))</f>
        <v>0</v>
      </c>
      <c r="AD15" s="516">
        <f aca="true" t="shared" si="13" ref="AD15:AD21">IF(AND(V15=1,G15&gt;34,G15&lt;=46),2.25%,IF(AND(V15=2,G15&gt;36,G15&lt;=48),2.25%,0%))</f>
        <v>0</v>
      </c>
      <c r="AE15" s="518">
        <f aca="true" t="shared" si="14" ref="AE15:AE21">IF(AND(V15=1,G15&gt;43,G15&lt;=52),2.75%,IF(AND(V15=2,G15&gt;48,G15&lt;=60),2.75%,0%))</f>
        <v>0</v>
      </c>
      <c r="AF15" s="518">
        <f aca="true" t="shared" si="15" ref="AF15:AF21">IF(AND(V15=1,G15&gt;52,G15&lt;=68),3.25%,IF(AND(V15=2,G15&gt;60,G15&lt;=84),3.25%,0%))</f>
        <v>0</v>
      </c>
      <c r="AG15" s="518">
        <f aca="true" t="shared" si="16" ref="AG15:AG21">IF(AND(V15=1,G15&gt;68,G15&lt;=88),3.75%,IF(AND(V15=2,G15&gt;84,G15&lt;=120),3.75%,0%))</f>
        <v>0</v>
      </c>
      <c r="AH15" s="518">
        <f aca="true" t="shared" si="17" ref="AH15:AH21">IF(AND(V15=1,G15&gt;88,G15&lt;=112),4.5%,IF(AND(V15=2,G15&gt;120,G15&lt;=180),4.5%,0%))</f>
        <v>0</v>
      </c>
      <c r="AI15" s="518">
        <f aca="true" t="shared" si="18" ref="AI15:AI21">IF(AND(V15=1,G15&gt;127,G15&lt;=144),5.25%,IF(AND(V15=2,G15&gt;180,G15&lt;=240),5.25%,0%))</f>
        <v>0</v>
      </c>
      <c r="AJ15" s="518">
        <f aca="true" t="shared" si="19" ref="AJ15:AJ21">IF(AND(V15=1,G15&gt;144,G15&lt;=240),6%,IF(AND(V15=2,G15&gt;240),6%,0%))</f>
        <v>0</v>
      </c>
      <c r="AK15" s="518">
        <f aca="true" t="shared" si="20" ref="AK15:AK21">IF(AND(V15=102,G15&gt;240),8%,0%)</f>
        <v>0</v>
      </c>
      <c r="AL15" s="429">
        <f t="shared" si="1"/>
        <v>0</v>
      </c>
      <c r="AM15" s="431"/>
      <c r="AN15" s="522"/>
      <c r="AO15" s="523">
        <f aca="true" t="shared" si="21" ref="AO15:AO21">IF(O15=1,M15,0)</f>
        <v>0</v>
      </c>
      <c r="AP15" s="515">
        <f aca="true" t="shared" si="22" ref="AP15:AP21">IF(O15=2,M15,0)</f>
        <v>0</v>
      </c>
      <c r="AQ15" s="515">
        <f aca="true" t="shared" si="23" ref="AQ15:AQ21">IF(O15=3,M15,0)</f>
        <v>0</v>
      </c>
      <c r="AR15" s="524"/>
      <c r="AS15" s="523">
        <f aca="true" t="shared" si="24" ref="AS15:AS21">IF(O15=1,N15,0)</f>
        <v>0</v>
      </c>
      <c r="AT15" s="515">
        <f>IF(O15=2,N15,0)</f>
        <v>0</v>
      </c>
      <c r="AU15" s="515">
        <f aca="true" t="shared" si="25" ref="AU15:AU21">IF(O15=3,N15,0)</f>
        <v>0</v>
      </c>
      <c r="AV15" s="525"/>
      <c r="AW15" s="530"/>
      <c r="AX15" s="529"/>
      <c r="AY15" s="529"/>
      <c r="AZ15" s="529"/>
      <c r="BA15" s="529"/>
      <c r="BB15" s="529"/>
      <c r="BC15" s="531"/>
    </row>
    <row r="16" spans="1:55" ht="12.75">
      <c r="A16" s="345"/>
      <c r="B16" s="166" t="str">
        <f>IF('Sheet 1'!G82="Y",'Sheet 1'!B82:C82,"-")</f>
        <v>-</v>
      </c>
      <c r="C16" s="111">
        <f>IF(AND('Sheet 1'!G82="Y",'Sheet 1'!D82=D16),0,IF('Sheet 1'!G82="",0,IF('Sheet 1'!G82="N",0,1)))</f>
        <v>0</v>
      </c>
      <c r="D16" s="73">
        <f>IF('Sheet 1'!G82="Y",'Sheet 1'!D82,"")</f>
      </c>
      <c r="E16" s="73">
        <f>IF('Sheet 1'!G82="Y",'Sheet 1'!F82,"")</f>
      </c>
      <c r="F16" s="632">
        <f>IF(AND('Sheet 1'!G82="Y",'Sheet 1'!F82=E16),0,IF('Sheet 1'!G82="",0,IF('Sheet 1'!G82="N",0,1)))</f>
        <v>0</v>
      </c>
      <c r="G16" s="417">
        <f>IF('Sheet 1'!G82="Y",'Sheet 1'!H82,"")</f>
      </c>
      <c r="H16" s="418" t="s">
        <v>273</v>
      </c>
      <c r="I16" s="426" t="str">
        <f>IF('Sheet 1'!G82="Y",'Sheet 1'!J82,"-")</f>
        <v>-</v>
      </c>
      <c r="J16" s="111" t="s">
        <v>273</v>
      </c>
      <c r="K16" s="399">
        <f t="shared" si="2"/>
        <v>0</v>
      </c>
      <c r="L16" s="111" t="s">
        <v>273</v>
      </c>
      <c r="M16" s="419">
        <f aca="true" t="shared" si="26" ref="M16:M21">IF(AND(E16&gt;1,K16&gt;0),(E16*K16),"")</f>
      </c>
      <c r="N16" s="419">
        <f t="shared" si="3"/>
      </c>
      <c r="O16" s="432">
        <f t="shared" si="4"/>
      </c>
      <c r="P16" s="111">
        <f t="shared" si="0"/>
      </c>
      <c r="Q16" s="111">
        <f t="shared" si="5"/>
      </c>
      <c r="R16" s="111"/>
      <c r="S16" s="111"/>
      <c r="T16" s="111"/>
      <c r="V16">
        <f t="shared" si="6"/>
        <v>0</v>
      </c>
      <c r="X16" s="516">
        <f t="shared" si="7"/>
        <v>0</v>
      </c>
      <c r="Y16" s="516">
        <f t="shared" si="8"/>
        <v>0</v>
      </c>
      <c r="Z16" s="516">
        <f t="shared" si="9"/>
        <v>0</v>
      </c>
      <c r="AA16" s="516">
        <f t="shared" si="10"/>
        <v>0</v>
      </c>
      <c r="AB16" s="516">
        <f t="shared" si="11"/>
        <v>0</v>
      </c>
      <c r="AC16" s="517">
        <f t="shared" si="12"/>
        <v>0</v>
      </c>
      <c r="AD16" s="516">
        <f t="shared" si="13"/>
        <v>0</v>
      </c>
      <c r="AE16" s="518">
        <f t="shared" si="14"/>
        <v>0</v>
      </c>
      <c r="AF16" s="518">
        <f t="shared" si="15"/>
        <v>0</v>
      </c>
      <c r="AG16" s="518">
        <f t="shared" si="16"/>
        <v>0</v>
      </c>
      <c r="AH16" s="518">
        <f t="shared" si="17"/>
        <v>0</v>
      </c>
      <c r="AI16" s="518">
        <f t="shared" si="18"/>
        <v>0</v>
      </c>
      <c r="AJ16" s="518">
        <f t="shared" si="19"/>
        <v>0</v>
      </c>
      <c r="AK16" s="518">
        <f t="shared" si="20"/>
        <v>0</v>
      </c>
      <c r="AL16" s="429">
        <f t="shared" si="1"/>
        <v>0</v>
      </c>
      <c r="AM16" s="431"/>
      <c r="AN16" s="522"/>
      <c r="AO16" s="523">
        <f t="shared" si="21"/>
        <v>0</v>
      </c>
      <c r="AP16" s="515">
        <f t="shared" si="22"/>
        <v>0</v>
      </c>
      <c r="AQ16" s="515">
        <f t="shared" si="23"/>
        <v>0</v>
      </c>
      <c r="AR16" s="524"/>
      <c r="AS16" s="523">
        <f t="shared" si="24"/>
        <v>0</v>
      </c>
      <c r="AT16" s="515">
        <f aca="true" t="shared" si="27" ref="AT16:AT21">IF(O16=2,N16,0)</f>
        <v>0</v>
      </c>
      <c r="AU16" s="515">
        <f t="shared" si="25"/>
        <v>0</v>
      </c>
      <c r="AV16" s="525"/>
      <c r="AW16" s="530"/>
      <c r="AX16" s="529"/>
      <c r="AY16" s="529"/>
      <c r="AZ16" s="529"/>
      <c r="BA16" s="529"/>
      <c r="BB16" s="529"/>
      <c r="BC16" s="531"/>
    </row>
    <row r="17" spans="1:55" ht="12.75">
      <c r="A17" s="345"/>
      <c r="B17" s="166" t="str">
        <f>IF('Sheet 1'!G83="Y",'Sheet 1'!B83:C83,"-")</f>
        <v>-</v>
      </c>
      <c r="C17" s="111">
        <f>IF(AND('Sheet 1'!G83="Y",'Sheet 1'!D83=D17),0,IF('Sheet 1'!G83="",0,IF('Sheet 1'!G83="N",0,1)))</f>
        <v>0</v>
      </c>
      <c r="D17" s="73">
        <f>IF('Sheet 1'!G83="Y",'Sheet 1'!D83,"")</f>
      </c>
      <c r="E17" s="73">
        <f>IF('Sheet 1'!G83="Y",'Sheet 1'!F83,"")</f>
      </c>
      <c r="F17" s="632">
        <f>IF(AND('Sheet 1'!G83="Y",'Sheet 1'!F83=E17),0,IF('Sheet 1'!G83="",0,IF('Sheet 1'!G83="N",0,1)))</f>
        <v>0</v>
      </c>
      <c r="G17" s="417">
        <f>IF('Sheet 1'!G83="Y",'Sheet 1'!H83,"")</f>
      </c>
      <c r="H17" s="418" t="s">
        <v>273</v>
      </c>
      <c r="I17" s="426" t="str">
        <f>IF('Sheet 1'!G83="Y",'Sheet 1'!J83,"-")</f>
        <v>-</v>
      </c>
      <c r="J17" s="111" t="s">
        <v>273</v>
      </c>
      <c r="K17" s="399">
        <f t="shared" si="2"/>
        <v>0</v>
      </c>
      <c r="L17" s="111" t="s">
        <v>273</v>
      </c>
      <c r="M17" s="419">
        <f t="shared" si="26"/>
      </c>
      <c r="N17" s="419">
        <f t="shared" si="3"/>
      </c>
      <c r="O17" s="432">
        <f t="shared" si="4"/>
      </c>
      <c r="P17" s="111">
        <f t="shared" si="0"/>
      </c>
      <c r="Q17" s="111">
        <f t="shared" si="5"/>
      </c>
      <c r="R17" s="111"/>
      <c r="S17" s="111"/>
      <c r="T17" s="111"/>
      <c r="V17">
        <f t="shared" si="6"/>
        <v>0</v>
      </c>
      <c r="X17" s="516">
        <f t="shared" si="7"/>
        <v>0</v>
      </c>
      <c r="Y17" s="516">
        <f t="shared" si="8"/>
        <v>0</v>
      </c>
      <c r="Z17" s="516">
        <f t="shared" si="9"/>
        <v>0</v>
      </c>
      <c r="AA17" s="516">
        <f t="shared" si="10"/>
        <v>0</v>
      </c>
      <c r="AB17" s="516">
        <f t="shared" si="11"/>
        <v>0</v>
      </c>
      <c r="AC17" s="517">
        <f t="shared" si="12"/>
        <v>0</v>
      </c>
      <c r="AD17" s="516">
        <f t="shared" si="13"/>
        <v>0</v>
      </c>
      <c r="AE17" s="518">
        <f t="shared" si="14"/>
        <v>0</v>
      </c>
      <c r="AF17" s="518">
        <f t="shared" si="15"/>
        <v>0</v>
      </c>
      <c r="AG17" s="518">
        <f t="shared" si="16"/>
        <v>0</v>
      </c>
      <c r="AH17" s="518">
        <f t="shared" si="17"/>
        <v>0</v>
      </c>
      <c r="AI17" s="518">
        <f t="shared" si="18"/>
        <v>0</v>
      </c>
      <c r="AJ17" s="518">
        <f t="shared" si="19"/>
        <v>0</v>
      </c>
      <c r="AK17" s="518">
        <f t="shared" si="20"/>
        <v>0</v>
      </c>
      <c r="AL17" s="429">
        <f t="shared" si="1"/>
        <v>0</v>
      </c>
      <c r="AM17" s="431"/>
      <c r="AN17" s="522"/>
      <c r="AO17" s="523">
        <f t="shared" si="21"/>
        <v>0</v>
      </c>
      <c r="AP17" s="515">
        <f t="shared" si="22"/>
        <v>0</v>
      </c>
      <c r="AQ17" s="515">
        <f t="shared" si="23"/>
        <v>0</v>
      </c>
      <c r="AR17" s="524"/>
      <c r="AS17" s="523">
        <f t="shared" si="24"/>
        <v>0</v>
      </c>
      <c r="AT17" s="515">
        <f t="shared" si="27"/>
        <v>0</v>
      </c>
      <c r="AU17" s="515">
        <f t="shared" si="25"/>
        <v>0</v>
      </c>
      <c r="AV17" s="525"/>
      <c r="AW17" s="530"/>
      <c r="AX17" s="529"/>
      <c r="AY17" s="529"/>
      <c r="AZ17" s="529"/>
      <c r="BA17" s="529"/>
      <c r="BB17" s="529"/>
      <c r="BC17" s="531"/>
    </row>
    <row r="18" spans="1:55" ht="12.75">
      <c r="A18" s="345"/>
      <c r="B18" s="166" t="str">
        <f>IF('Sheet 1'!G84="Y",'Sheet 1'!B84:C84,"-")</f>
        <v>-</v>
      </c>
      <c r="C18" s="111">
        <f>IF(AND('Sheet 1'!G84="Y",'Sheet 1'!D84=D18),0,IF('Sheet 1'!G84="",0,IF('Sheet 1'!G84="N",0,1)))</f>
        <v>0</v>
      </c>
      <c r="D18" s="73">
        <f>IF('Sheet 1'!G84="Y",'Sheet 1'!D84,"")</f>
      </c>
      <c r="E18" s="73">
        <f>IF('Sheet 1'!G84="Y",'Sheet 1'!F84,"")</f>
      </c>
      <c r="F18" s="632">
        <f>IF(AND('Sheet 1'!G84="Y",'Sheet 1'!F84=E18),0,IF('Sheet 1'!G84="",0,IF('Sheet 1'!G84="N",0,1)))</f>
        <v>0</v>
      </c>
      <c r="G18" s="417">
        <f>IF('Sheet 1'!G84="Y",'Sheet 1'!H84,"")</f>
      </c>
      <c r="H18" s="418" t="s">
        <v>273</v>
      </c>
      <c r="I18" s="426" t="str">
        <f>IF('Sheet 1'!G84="Y",'Sheet 1'!J84,"-")</f>
        <v>-</v>
      </c>
      <c r="J18" s="111" t="s">
        <v>273</v>
      </c>
      <c r="K18" s="399">
        <f t="shared" si="2"/>
        <v>0</v>
      </c>
      <c r="L18" s="111" t="s">
        <v>273</v>
      </c>
      <c r="M18" s="419">
        <f t="shared" si="26"/>
      </c>
      <c r="N18" s="419">
        <f t="shared" si="3"/>
      </c>
      <c r="O18" s="432">
        <f t="shared" si="4"/>
      </c>
      <c r="P18" s="111">
        <f t="shared" si="0"/>
      </c>
      <c r="Q18" s="111">
        <f t="shared" si="5"/>
      </c>
      <c r="R18" s="111"/>
      <c r="S18" s="111"/>
      <c r="T18" s="111"/>
      <c r="V18">
        <f t="shared" si="6"/>
        <v>0</v>
      </c>
      <c r="X18" s="516">
        <f t="shared" si="7"/>
        <v>0</v>
      </c>
      <c r="Y18" s="516">
        <f t="shared" si="8"/>
        <v>0</v>
      </c>
      <c r="Z18" s="516">
        <f t="shared" si="9"/>
        <v>0</v>
      </c>
      <c r="AA18" s="516">
        <f t="shared" si="10"/>
        <v>0</v>
      </c>
      <c r="AB18" s="516">
        <f t="shared" si="11"/>
        <v>0</v>
      </c>
      <c r="AC18" s="517">
        <f t="shared" si="12"/>
        <v>0</v>
      </c>
      <c r="AD18" s="516">
        <f t="shared" si="13"/>
        <v>0</v>
      </c>
      <c r="AE18" s="518">
        <f t="shared" si="14"/>
        <v>0</v>
      </c>
      <c r="AF18" s="518">
        <f t="shared" si="15"/>
        <v>0</v>
      </c>
      <c r="AG18" s="518">
        <f t="shared" si="16"/>
        <v>0</v>
      </c>
      <c r="AH18" s="518">
        <f t="shared" si="17"/>
        <v>0</v>
      </c>
      <c r="AI18" s="518">
        <f t="shared" si="18"/>
        <v>0</v>
      </c>
      <c r="AJ18" s="518">
        <f t="shared" si="19"/>
        <v>0</v>
      </c>
      <c r="AK18" s="518">
        <f t="shared" si="20"/>
        <v>0</v>
      </c>
      <c r="AL18" s="429">
        <f t="shared" si="1"/>
        <v>0</v>
      </c>
      <c r="AM18" s="431"/>
      <c r="AN18" s="522"/>
      <c r="AO18" s="523">
        <f t="shared" si="21"/>
        <v>0</v>
      </c>
      <c r="AP18" s="515">
        <f t="shared" si="22"/>
        <v>0</v>
      </c>
      <c r="AQ18" s="515">
        <f t="shared" si="23"/>
        <v>0</v>
      </c>
      <c r="AR18" s="524"/>
      <c r="AS18" s="523">
        <f t="shared" si="24"/>
        <v>0</v>
      </c>
      <c r="AT18" s="515">
        <f t="shared" si="27"/>
        <v>0</v>
      </c>
      <c r="AU18" s="515">
        <f t="shared" si="25"/>
        <v>0</v>
      </c>
      <c r="AV18" s="525"/>
      <c r="AW18" s="530"/>
      <c r="AX18" s="529"/>
      <c r="AY18" s="529"/>
      <c r="AZ18" s="529"/>
      <c r="BA18" s="529"/>
      <c r="BB18" s="529"/>
      <c r="BC18" s="531"/>
    </row>
    <row r="19" spans="1:55" ht="12.75" customHeight="1">
      <c r="A19" s="345"/>
      <c r="B19" s="166" t="str">
        <f>IF('Sheet 1'!G85="Y",'Sheet 1'!B85:C85,"-")</f>
        <v>-</v>
      </c>
      <c r="C19" s="111">
        <f>IF(AND('Sheet 1'!G85="Y",'Sheet 1'!D85=D19),0,IF('Sheet 1'!G85="",0,IF('Sheet 1'!G85="N",0,1)))</f>
        <v>0</v>
      </c>
      <c r="D19" s="73">
        <f>IF('Sheet 1'!G85="Y",'Sheet 1'!D85,"")</f>
      </c>
      <c r="E19" s="73">
        <f>IF('Sheet 1'!G85="Y",'Sheet 1'!F85,"")</f>
      </c>
      <c r="F19" s="632">
        <f>IF(AND('Sheet 1'!G85="Y",'Sheet 1'!F85=E19),0,IF('Sheet 1'!G85="",0,IF('Sheet 1'!G85="N",0,1)))</f>
        <v>0</v>
      </c>
      <c r="G19" s="417">
        <f>IF('Sheet 1'!G85="Y",'Sheet 1'!H85,"")</f>
      </c>
      <c r="H19" s="418" t="s">
        <v>273</v>
      </c>
      <c r="I19" s="426" t="str">
        <f>IF('Sheet 1'!G85="Y",'Sheet 1'!J85,"-")</f>
        <v>-</v>
      </c>
      <c r="J19" s="111" t="s">
        <v>273</v>
      </c>
      <c r="K19" s="399">
        <f t="shared" si="2"/>
        <v>0</v>
      </c>
      <c r="L19" s="111" t="s">
        <v>273</v>
      </c>
      <c r="M19" s="419">
        <f t="shared" si="26"/>
      </c>
      <c r="N19" s="419">
        <f t="shared" si="3"/>
      </c>
      <c r="O19" s="432">
        <f t="shared" si="4"/>
      </c>
      <c r="P19" s="111">
        <f t="shared" si="0"/>
      </c>
      <c r="Q19" s="111">
        <f t="shared" si="5"/>
      </c>
      <c r="R19" s="111"/>
      <c r="S19" s="111"/>
      <c r="T19" s="111"/>
      <c r="V19">
        <f t="shared" si="6"/>
        <v>0</v>
      </c>
      <c r="X19" s="516">
        <f t="shared" si="7"/>
        <v>0</v>
      </c>
      <c r="Y19" s="516">
        <f t="shared" si="8"/>
        <v>0</v>
      </c>
      <c r="Z19" s="516">
        <f t="shared" si="9"/>
        <v>0</v>
      </c>
      <c r="AA19" s="516">
        <f t="shared" si="10"/>
        <v>0</v>
      </c>
      <c r="AB19" s="516">
        <f t="shared" si="11"/>
        <v>0</v>
      </c>
      <c r="AC19" s="517">
        <f t="shared" si="12"/>
        <v>0</v>
      </c>
      <c r="AD19" s="516">
        <f t="shared" si="13"/>
        <v>0</v>
      </c>
      <c r="AE19" s="518">
        <f t="shared" si="14"/>
        <v>0</v>
      </c>
      <c r="AF19" s="518">
        <f t="shared" si="15"/>
        <v>0</v>
      </c>
      <c r="AG19" s="518">
        <f t="shared" si="16"/>
        <v>0</v>
      </c>
      <c r="AH19" s="518">
        <f t="shared" si="17"/>
        <v>0</v>
      </c>
      <c r="AI19" s="518">
        <f t="shared" si="18"/>
        <v>0</v>
      </c>
      <c r="AJ19" s="518">
        <f t="shared" si="19"/>
        <v>0</v>
      </c>
      <c r="AK19" s="518">
        <f t="shared" si="20"/>
        <v>0</v>
      </c>
      <c r="AL19" s="429">
        <f t="shared" si="1"/>
        <v>0</v>
      </c>
      <c r="AM19" s="431"/>
      <c r="AN19" s="522"/>
      <c r="AO19" s="523">
        <f t="shared" si="21"/>
        <v>0</v>
      </c>
      <c r="AP19" s="515">
        <f t="shared" si="22"/>
        <v>0</v>
      </c>
      <c r="AQ19" s="515">
        <f t="shared" si="23"/>
        <v>0</v>
      </c>
      <c r="AR19" s="524"/>
      <c r="AS19" s="523">
        <f t="shared" si="24"/>
        <v>0</v>
      </c>
      <c r="AT19" s="515">
        <f t="shared" si="27"/>
        <v>0</v>
      </c>
      <c r="AU19" s="515">
        <f t="shared" si="25"/>
        <v>0</v>
      </c>
      <c r="AV19" s="525"/>
      <c r="AW19" s="530"/>
      <c r="AX19" s="529"/>
      <c r="AY19" s="529"/>
      <c r="AZ19" s="529"/>
      <c r="BA19" s="529"/>
      <c r="BB19" s="529"/>
      <c r="BC19" s="531"/>
    </row>
    <row r="20" spans="1:55" ht="12.75">
      <c r="A20" s="345"/>
      <c r="B20" s="166" t="str">
        <f>IF('Sheet 1'!G86="Y",'Sheet 1'!B86:C86,"-")</f>
        <v>-</v>
      </c>
      <c r="C20" s="111">
        <f>IF(AND('Sheet 1'!G86="Y",'Sheet 1'!D86=D20),0,IF('Sheet 1'!G86="",0,IF('Sheet 1'!G86="N",0,1)))</f>
        <v>0</v>
      </c>
      <c r="D20" s="73">
        <f>IF('Sheet 1'!G86="Y",'Sheet 1'!D86,"")</f>
      </c>
      <c r="E20" s="73">
        <f>IF('Sheet 1'!G86="Y",'Sheet 1'!F86,"")</f>
      </c>
      <c r="F20" s="632">
        <f>IF(AND('Sheet 1'!G86="Y",'Sheet 1'!F86=E20),0,IF('Sheet 1'!G86="",0,IF('Sheet 1'!G86="N",0,1)))</f>
        <v>0</v>
      </c>
      <c r="G20" s="417">
        <f>IF('Sheet 1'!G86="Y",'Sheet 1'!H86,"")</f>
      </c>
      <c r="H20" s="418" t="s">
        <v>273</v>
      </c>
      <c r="I20" s="426" t="str">
        <f>IF('Sheet 1'!G86="Y",'Sheet 1'!J86,"-")</f>
        <v>-</v>
      </c>
      <c r="J20" s="111" t="s">
        <v>273</v>
      </c>
      <c r="K20" s="399">
        <f t="shared" si="2"/>
        <v>0</v>
      </c>
      <c r="L20" s="111" t="s">
        <v>273</v>
      </c>
      <c r="M20" s="419">
        <f t="shared" si="26"/>
      </c>
      <c r="N20" s="419">
        <f t="shared" si="3"/>
      </c>
      <c r="O20" s="432">
        <f t="shared" si="4"/>
      </c>
      <c r="P20" s="111">
        <f t="shared" si="0"/>
      </c>
      <c r="Q20" s="111">
        <f t="shared" si="5"/>
      </c>
      <c r="R20" s="111"/>
      <c r="S20" s="111"/>
      <c r="T20" s="111"/>
      <c r="V20">
        <f t="shared" si="6"/>
        <v>0</v>
      </c>
      <c r="X20" s="516">
        <f t="shared" si="7"/>
        <v>0</v>
      </c>
      <c r="Y20" s="516">
        <f t="shared" si="8"/>
        <v>0</v>
      </c>
      <c r="Z20" s="516">
        <f t="shared" si="9"/>
        <v>0</v>
      </c>
      <c r="AA20" s="516">
        <f t="shared" si="10"/>
        <v>0</v>
      </c>
      <c r="AB20" s="516">
        <f t="shared" si="11"/>
        <v>0</v>
      </c>
      <c r="AC20" s="517">
        <f t="shared" si="12"/>
        <v>0</v>
      </c>
      <c r="AD20" s="516">
        <f t="shared" si="13"/>
        <v>0</v>
      </c>
      <c r="AE20" s="518">
        <f t="shared" si="14"/>
        <v>0</v>
      </c>
      <c r="AF20" s="518">
        <f t="shared" si="15"/>
        <v>0</v>
      </c>
      <c r="AG20" s="518">
        <f t="shared" si="16"/>
        <v>0</v>
      </c>
      <c r="AH20" s="518">
        <f t="shared" si="17"/>
        <v>0</v>
      </c>
      <c r="AI20" s="518">
        <f t="shared" si="18"/>
        <v>0</v>
      </c>
      <c r="AJ20" s="518">
        <f t="shared" si="19"/>
        <v>0</v>
      </c>
      <c r="AK20" s="518">
        <f t="shared" si="20"/>
        <v>0</v>
      </c>
      <c r="AL20" s="429">
        <f t="shared" si="1"/>
        <v>0</v>
      </c>
      <c r="AM20" s="431"/>
      <c r="AN20" s="522"/>
      <c r="AO20" s="523">
        <f t="shared" si="21"/>
        <v>0</v>
      </c>
      <c r="AP20" s="515">
        <f t="shared" si="22"/>
        <v>0</v>
      </c>
      <c r="AQ20" s="515">
        <f t="shared" si="23"/>
        <v>0</v>
      </c>
      <c r="AR20" s="524"/>
      <c r="AS20" s="523">
        <f t="shared" si="24"/>
        <v>0</v>
      </c>
      <c r="AT20" s="515">
        <f t="shared" si="27"/>
        <v>0</v>
      </c>
      <c r="AU20" s="515">
        <f t="shared" si="25"/>
        <v>0</v>
      </c>
      <c r="AV20" s="525"/>
      <c r="AW20" s="530"/>
      <c r="AX20" s="529"/>
      <c r="AY20" s="529"/>
      <c r="AZ20" s="529"/>
      <c r="BA20" s="529"/>
      <c r="BB20" s="529"/>
      <c r="BC20" s="531"/>
    </row>
    <row r="21" spans="1:55" ht="12.75">
      <c r="A21" s="345"/>
      <c r="B21" s="166" t="str">
        <f>IF('Sheet 1'!G87="Y",'Sheet 1'!B87:C87,"-")</f>
        <v>-</v>
      </c>
      <c r="C21" s="111">
        <f>IF(AND('Sheet 1'!G87="Y",'Sheet 1'!D87=D21),0,IF('Sheet 1'!G87="",0,IF('Sheet 1'!G87="N",0,1)))</f>
        <v>0</v>
      </c>
      <c r="D21" s="73">
        <f>IF('Sheet 1'!G87="Y",'Sheet 1'!D87,"")</f>
      </c>
      <c r="E21" s="73">
        <f>IF('Sheet 1'!G87="Y",'Sheet 1'!F87,"")</f>
      </c>
      <c r="F21" s="632">
        <f>IF(AND('Sheet 1'!G87="Y",'Sheet 1'!F87=E21),0,IF('Sheet 1'!G87="",0,IF('Sheet 1'!G87="N",0,1)))</f>
        <v>0</v>
      </c>
      <c r="G21" s="417">
        <f>IF('Sheet 1'!G87="Y",'Sheet 1'!H87,"")</f>
      </c>
      <c r="H21" s="418" t="s">
        <v>273</v>
      </c>
      <c r="I21" s="426" t="str">
        <f>IF('Sheet 1'!G87="Y",'Sheet 1'!J87,"-")</f>
        <v>-</v>
      </c>
      <c r="J21" s="111" t="s">
        <v>273</v>
      </c>
      <c r="K21" s="399">
        <f t="shared" si="2"/>
        <v>0</v>
      </c>
      <c r="L21" s="111" t="s">
        <v>273</v>
      </c>
      <c r="M21" s="419">
        <f t="shared" si="26"/>
      </c>
      <c r="N21" s="419">
        <f t="shared" si="3"/>
      </c>
      <c r="O21" s="432">
        <f t="shared" si="4"/>
      </c>
      <c r="P21" s="111">
        <f t="shared" si="0"/>
      </c>
      <c r="Q21" s="111">
        <f t="shared" si="5"/>
      </c>
      <c r="R21" s="111"/>
      <c r="S21" s="111"/>
      <c r="T21" s="111"/>
      <c r="V21">
        <f t="shared" si="6"/>
        <v>0</v>
      </c>
      <c r="X21" s="516">
        <f t="shared" si="7"/>
        <v>0</v>
      </c>
      <c r="Y21" s="516">
        <f t="shared" si="8"/>
        <v>0</v>
      </c>
      <c r="Z21" s="516">
        <f t="shared" si="9"/>
        <v>0</v>
      </c>
      <c r="AA21" s="516">
        <f t="shared" si="10"/>
        <v>0</v>
      </c>
      <c r="AB21" s="516">
        <f t="shared" si="11"/>
        <v>0</v>
      </c>
      <c r="AC21" s="517">
        <f t="shared" si="12"/>
        <v>0</v>
      </c>
      <c r="AD21" s="516">
        <f t="shared" si="13"/>
        <v>0</v>
      </c>
      <c r="AE21" s="518">
        <f t="shared" si="14"/>
        <v>0</v>
      </c>
      <c r="AF21" s="518">
        <f t="shared" si="15"/>
        <v>0</v>
      </c>
      <c r="AG21" s="518">
        <f t="shared" si="16"/>
        <v>0</v>
      </c>
      <c r="AH21" s="518">
        <f t="shared" si="17"/>
        <v>0</v>
      </c>
      <c r="AI21" s="518">
        <f t="shared" si="18"/>
        <v>0</v>
      </c>
      <c r="AJ21" s="518">
        <f t="shared" si="19"/>
        <v>0</v>
      </c>
      <c r="AK21" s="518">
        <f t="shared" si="20"/>
        <v>0</v>
      </c>
      <c r="AL21" s="429">
        <f t="shared" si="1"/>
        <v>0</v>
      </c>
      <c r="AM21" s="431"/>
      <c r="AN21" s="522"/>
      <c r="AO21" s="523">
        <f t="shared" si="21"/>
        <v>0</v>
      </c>
      <c r="AP21" s="515">
        <f t="shared" si="22"/>
        <v>0</v>
      </c>
      <c r="AQ21" s="515">
        <f t="shared" si="23"/>
        <v>0</v>
      </c>
      <c r="AR21" s="524"/>
      <c r="AS21" s="523">
        <f t="shared" si="24"/>
        <v>0</v>
      </c>
      <c r="AT21" s="515">
        <f t="shared" si="27"/>
        <v>0</v>
      </c>
      <c r="AU21" s="515">
        <f t="shared" si="25"/>
        <v>0</v>
      </c>
      <c r="AV21" s="525"/>
      <c r="AW21" s="530"/>
      <c r="AX21" s="529"/>
      <c r="AY21" s="529"/>
      <c r="AZ21" s="529"/>
      <c r="BA21" s="529"/>
      <c r="BB21" s="529"/>
      <c r="BC21" s="531"/>
    </row>
    <row r="22" spans="1:55" ht="12.75">
      <c r="A22" s="347"/>
      <c r="B22" s="122"/>
      <c r="C22" s="111"/>
      <c r="D22" s="110"/>
      <c r="E22" s="122"/>
      <c r="F22" s="122"/>
      <c r="G22" s="122"/>
      <c r="H22" s="111"/>
      <c r="I22" s="117"/>
      <c r="J22" s="111"/>
      <c r="K22" s="117"/>
      <c r="L22" s="111"/>
      <c r="M22" s="93"/>
      <c r="N22" s="93"/>
      <c r="O22" s="93"/>
      <c r="P22" s="111"/>
      <c r="Q22" s="111">
        <f t="shared" si="5"/>
      </c>
      <c r="R22" s="111"/>
      <c r="S22" s="111"/>
      <c r="T22" s="111"/>
      <c r="AO22" s="519"/>
      <c r="AP22" s="519"/>
      <c r="AQ22" s="519"/>
      <c r="AR22" s="519"/>
      <c r="AS22" s="519"/>
      <c r="AT22" s="519"/>
      <c r="AU22" s="519"/>
      <c r="AV22" s="526"/>
      <c r="AW22" s="530"/>
      <c r="AX22" s="529"/>
      <c r="AY22" s="529"/>
      <c r="AZ22" s="529"/>
      <c r="BA22" s="529"/>
      <c r="BB22" s="529"/>
      <c r="BC22" s="529"/>
    </row>
    <row r="23" spans="1:55" ht="13.5">
      <c r="A23" s="15">
        <v>4</v>
      </c>
      <c r="B23" s="500" t="s">
        <v>573</v>
      </c>
      <c r="C23" s="111"/>
      <c r="D23" s="110"/>
      <c r="E23" s="122"/>
      <c r="F23" s="122"/>
      <c r="G23" s="122"/>
      <c r="H23" s="111"/>
      <c r="I23" s="117"/>
      <c r="J23" s="111"/>
      <c r="K23" s="117"/>
      <c r="L23" s="111"/>
      <c r="M23" s="93"/>
      <c r="N23" s="93"/>
      <c r="O23" s="93"/>
      <c r="P23" s="111"/>
      <c r="Q23" s="111">
        <f t="shared" si="5"/>
      </c>
      <c r="R23" s="111"/>
      <c r="S23" s="111"/>
      <c r="T23" s="111"/>
      <c r="AO23" s="519"/>
      <c r="AP23" s="519"/>
      <c r="AQ23" s="519"/>
      <c r="AR23" s="519"/>
      <c r="AS23" s="519"/>
      <c r="AT23" s="519"/>
      <c r="AU23" s="519"/>
      <c r="AV23" s="526"/>
      <c r="AW23" s="530"/>
      <c r="AX23" s="529"/>
      <c r="AY23" s="529"/>
      <c r="AZ23" s="529"/>
      <c r="BA23" s="529"/>
      <c r="BB23" s="529"/>
      <c r="BC23" s="529"/>
    </row>
    <row r="24" spans="1:55" ht="51.75">
      <c r="A24" s="107"/>
      <c r="B24" s="501" t="s">
        <v>85</v>
      </c>
      <c r="C24" s="646"/>
      <c r="D24" s="93"/>
      <c r="E24" s="93"/>
      <c r="F24" s="110"/>
      <c r="G24" s="93"/>
      <c r="H24" s="111"/>
      <c r="I24" s="116"/>
      <c r="J24" s="111"/>
      <c r="K24" s="116"/>
      <c r="L24" s="111"/>
      <c r="M24" s="105"/>
      <c r="N24" s="105"/>
      <c r="O24" s="105"/>
      <c r="P24" s="111"/>
      <c r="Q24" s="111">
        <f t="shared" si="5"/>
      </c>
      <c r="R24" s="111"/>
      <c r="S24" s="111"/>
      <c r="T24" s="111"/>
      <c r="V24" t="s">
        <v>514</v>
      </c>
      <c r="W24" s="427"/>
      <c r="X24" s="427">
        <v>1</v>
      </c>
      <c r="Y24">
        <v>2</v>
      </c>
      <c r="Z24">
        <v>3</v>
      </c>
      <c r="AA24">
        <v>4</v>
      </c>
      <c r="AB24">
        <v>5</v>
      </c>
      <c r="AC24">
        <v>6</v>
      </c>
      <c r="AD24">
        <v>7</v>
      </c>
      <c r="AE24">
        <v>8</v>
      </c>
      <c r="AF24">
        <v>9</v>
      </c>
      <c r="AG24">
        <v>10</v>
      </c>
      <c r="AH24">
        <v>11</v>
      </c>
      <c r="AI24">
        <v>12</v>
      </c>
      <c r="AJ24">
        <v>13</v>
      </c>
      <c r="AK24">
        <v>14</v>
      </c>
      <c r="AL24" s="428" t="s">
        <v>519</v>
      </c>
      <c r="AM24" s="431"/>
      <c r="AN24" s="521"/>
      <c r="AO24" s="519"/>
      <c r="AP24" s="519"/>
      <c r="AQ24" s="519"/>
      <c r="AR24" s="519"/>
      <c r="AS24" s="519"/>
      <c r="AT24" s="519"/>
      <c r="AU24" s="519"/>
      <c r="AV24" s="526"/>
      <c r="AW24" s="530"/>
      <c r="AX24" s="529"/>
      <c r="AY24" s="529"/>
      <c r="AZ24" s="529"/>
      <c r="BA24" s="529"/>
      <c r="BB24" s="529"/>
      <c r="BC24" s="494"/>
    </row>
    <row r="25" spans="1:55" ht="12.75">
      <c r="A25" s="345"/>
      <c r="B25" s="166" t="str">
        <f>IF('Sheet 1'!G89="Y",'Sheet 1'!B89:C89,"-")</f>
        <v>-</v>
      </c>
      <c r="C25" s="111">
        <f>IF(AND('Sheet 1'!G89="Y",'Sheet 1'!D89=D25),0,IF('Sheet 1'!G89="",0,IF('Sheet 1'!G89="N",0,1)))</f>
        <v>0</v>
      </c>
      <c r="D25" s="73">
        <f>IF('Sheet 1'!G89="Y",'Sheet 1'!D89,"")</f>
      </c>
      <c r="E25" s="73">
        <f>IF('Sheet 1'!G89="Y",'Sheet 1'!F89,"")</f>
      </c>
      <c r="F25" s="584">
        <f>IF(AND('Sheet 1'!G89="Y",'Sheet 1'!F89=E25),0,IF('Sheet 1'!G89="",0,IF('Sheet 1'!G89="N",0,1)))</f>
        <v>0</v>
      </c>
      <c r="G25" s="417">
        <f>IF('Sheet 1'!G89="Y",'Sheet 1'!H89,"")</f>
      </c>
      <c r="H25" s="111" t="s">
        <v>273</v>
      </c>
      <c r="I25" s="426" t="str">
        <f>IF('Sheet 1'!G89="Y",'Sheet 1'!J89,"-")</f>
        <v>-</v>
      </c>
      <c r="J25" s="111" t="s">
        <v>273</v>
      </c>
      <c r="K25" s="399">
        <f aca="true" t="shared" si="28" ref="K25:K32">AL25</f>
        <v>0</v>
      </c>
      <c r="L25" s="111" t="s">
        <v>273</v>
      </c>
      <c r="M25" s="419">
        <f aca="true" t="shared" si="29" ref="M25:M32">IF(AND(E25&gt;1,K25&gt;0),(E25*K25),"")</f>
      </c>
      <c r="N25" s="419">
        <f aca="true" t="shared" si="30" ref="N25:N32">IF(AND(E25&lt;1,K25&gt;0),E25*K25,"")</f>
      </c>
      <c r="O25" s="432">
        <f aca="true" t="shared" si="31" ref="O25:O32">IF(G25="","",IF(I25="","",IF(AND(G25&gt;0,G25&lt;=12),1,IF(AND(G25&gt;12,G25&lt;=43,I25&lt;=3),2,IF(AND(G25&gt;12,G25&lt;=48,I25&gt;3),2,IF(AND(G25&gt;43,I25&lt;=3),3,IF(AND(G25&gt;48,I25&gt;3),3,"")))))))</f>
      </c>
      <c r="P25" s="111">
        <f aca="true" t="shared" si="32" ref="P25:P32">IF(N25&lt;0,N25,"")</f>
      </c>
      <c r="Q25" s="111">
        <f t="shared" si="5"/>
      </c>
      <c r="R25" s="111"/>
      <c r="S25" s="111"/>
      <c r="T25" s="111"/>
      <c r="V25">
        <f aca="true" t="shared" si="33" ref="V25:V32">IF(I25="-",0,IF(I25&lt;3,1,IF(I25&gt;=3,2,"")))</f>
        <v>0</v>
      </c>
      <c r="X25" s="516">
        <f aca="true" t="shared" si="34" ref="X25:X32">IF(AND(G25&gt;0,G25&lt;=1),0%,0%)</f>
        <v>0</v>
      </c>
      <c r="Y25" s="516">
        <f aca="true" t="shared" si="35" ref="Y25:Y32">IF(AND(V25=1,G25&gt;1,G25&lt;=3),0.2%,0%)</f>
        <v>0</v>
      </c>
      <c r="Z25" s="516">
        <f aca="true" t="shared" si="36" ref="Z25:Z32">IF(AND(G25&gt;3,G25&lt;=6),0.4%,0%)</f>
        <v>0</v>
      </c>
      <c r="AA25" s="516">
        <f aca="true" t="shared" si="37" ref="AA25:AA32">IF(AND(G25&gt;6,G25&lt;=12),0.7%,0%)</f>
        <v>0</v>
      </c>
      <c r="AB25" s="516">
        <f aca="true" t="shared" si="38" ref="AB25:AB32">IF(AND(V25=1,G25&gt;12,G25&lt;=23),1.25%,IF(AND(V25=2,G25&gt;12,G25&lt;=24),1.25%,0%))</f>
        <v>0</v>
      </c>
      <c r="AC25" s="517">
        <f aca="true" t="shared" si="39" ref="AC25:AC32">IF(AND(V25=1,G25&gt;23,G25&lt;=34),1.75%,IF(AND(V25=2,G25&gt;24,G25&lt;=36),1.75%,0%))</f>
        <v>0</v>
      </c>
      <c r="AD25" s="516">
        <f aca="true" t="shared" si="40" ref="AD25:AD32">IF(AND(V25=1,G25&gt;34,G25&lt;=46),2.25%,IF(AND(V25=2,G25&gt;36,G25&lt;=48),2.25%,0%))</f>
        <v>0</v>
      </c>
      <c r="AE25" s="518">
        <f aca="true" t="shared" si="41" ref="AE25:AE32">IF(AND(V25=1,G25&gt;43,G25&lt;=52),2.75%,IF(AND(V25=2,G25&gt;48,G25&lt;=60),2.75%,0%))</f>
        <v>0</v>
      </c>
      <c r="AF25" s="518">
        <f aca="true" t="shared" si="42" ref="AF25:AF32">IF(AND(V25=1,G25&gt;52,G25&lt;=68),3.25%,IF(AND(V25=2,G25&gt;60,G25&lt;=84),3.25%,0%))</f>
        <v>0</v>
      </c>
      <c r="AG25" s="518">
        <f aca="true" t="shared" si="43" ref="AG25:AG32">IF(AND(V25=1,G25&gt;68,G25&lt;=88),3.75%,IF(AND(V25=2,G25&gt;84,G25&lt;=120),3.75%,0%))</f>
        <v>0</v>
      </c>
      <c r="AH25" s="518">
        <f aca="true" t="shared" si="44" ref="AH25:AH32">IF(AND(V25=1,G25&gt;88,G25&lt;=112),4.5%,IF(AND(V25=2,G25&gt;120,G25&lt;=180),4.5%,0%))</f>
        <v>0</v>
      </c>
      <c r="AI25" s="518">
        <f aca="true" t="shared" si="45" ref="AI25:AI32">IF(AND(V25=1,G25&gt;127,G25&lt;=144),5.25%,IF(AND(V25=2,G25&gt;180,G25&lt;=240),5.25%,0%))</f>
        <v>0</v>
      </c>
      <c r="AJ25" s="518">
        <f aca="true" t="shared" si="46" ref="AJ25:AJ32">IF(AND(V25=1,G25&gt;144,G25&lt;=240),6%,IF(AND(V25=2,G25&gt;240),6%,0%))</f>
        <v>0</v>
      </c>
      <c r="AK25" s="518">
        <f aca="true" t="shared" si="47" ref="AK25:AK32">IF(AND(V25=102,G25&gt;240),8%,0%)</f>
        <v>0</v>
      </c>
      <c r="AL25" s="429">
        <f>IF(SUM(X25:AJ25)=0,0,SUM(X25:AJ25))</f>
        <v>0</v>
      </c>
      <c r="AM25" s="431"/>
      <c r="AN25" s="522"/>
      <c r="AO25" s="523">
        <f aca="true" t="shared" si="48" ref="AO25:AO32">IF(O25=1,M25,0)</f>
        <v>0</v>
      </c>
      <c r="AP25" s="515">
        <f aca="true" t="shared" si="49" ref="AP25:AP32">IF(O25=2,M25,0)</f>
        <v>0</v>
      </c>
      <c r="AQ25" s="515">
        <f aca="true" t="shared" si="50" ref="AQ25:AQ32">IF(O25=3,M25,0)</f>
        <v>0</v>
      </c>
      <c r="AR25" s="524"/>
      <c r="AS25" s="523">
        <f aca="true" t="shared" si="51" ref="AS25:AS32">IF(O25=1,N25,0)</f>
        <v>0</v>
      </c>
      <c r="AT25" s="515">
        <f aca="true" t="shared" si="52" ref="AT25:AT32">IF(O25=2,N25,0)</f>
        <v>0</v>
      </c>
      <c r="AU25" s="527">
        <f aca="true" t="shared" si="53" ref="AU25:AU32">IF(O25=3,N25,0)</f>
        <v>0</v>
      </c>
      <c r="AV25" s="525"/>
      <c r="AW25" s="530"/>
      <c r="AX25" s="529"/>
      <c r="AY25" s="529"/>
      <c r="AZ25" s="529"/>
      <c r="BA25" s="529"/>
      <c r="BB25" s="529"/>
      <c r="BC25" s="531"/>
    </row>
    <row r="26" spans="1:55" ht="12.75">
      <c r="A26" s="345"/>
      <c r="B26" s="166" t="str">
        <f>IF('Sheet 1'!G90="Y",'Sheet 1'!B90:C90,"-")</f>
        <v>-</v>
      </c>
      <c r="C26" s="111">
        <f>IF(AND('Sheet 1'!G90="Y",'Sheet 1'!D90=D26),0,IF('Sheet 1'!G90="",0,IF('Sheet 1'!G90="N",0,1)))</f>
        <v>0</v>
      </c>
      <c r="D26" s="73">
        <f>IF('Sheet 1'!G90="Y",'Sheet 1'!D90,"")</f>
      </c>
      <c r="E26" s="73">
        <f>IF('Sheet 1'!G90="Y",'Sheet 1'!F90,"")</f>
      </c>
      <c r="F26" s="584">
        <f>IF(AND('Sheet 1'!G90="Y",'Sheet 1'!F90=E26),0,IF('Sheet 1'!G90="",0,IF('Sheet 1'!G90="N",0,1)))</f>
        <v>0</v>
      </c>
      <c r="G26" s="417">
        <f>IF('Sheet 1'!G90="Y",'Sheet 1'!H90,"")</f>
      </c>
      <c r="H26" s="111" t="s">
        <v>273</v>
      </c>
      <c r="I26" s="426" t="str">
        <f>IF('Sheet 1'!G90="Y",'Sheet 1'!J90,"-")</f>
        <v>-</v>
      </c>
      <c r="J26" s="111" t="s">
        <v>273</v>
      </c>
      <c r="K26" s="399">
        <f t="shared" si="28"/>
        <v>0</v>
      </c>
      <c r="L26" s="111" t="s">
        <v>273</v>
      </c>
      <c r="M26" s="419">
        <f t="shared" si="29"/>
      </c>
      <c r="N26" s="419">
        <f t="shared" si="30"/>
      </c>
      <c r="O26" s="432">
        <f t="shared" si="31"/>
      </c>
      <c r="P26" s="111">
        <f t="shared" si="32"/>
      </c>
      <c r="Q26" s="111">
        <f t="shared" si="5"/>
      </c>
      <c r="R26" s="111"/>
      <c r="S26" s="111"/>
      <c r="T26" s="111"/>
      <c r="V26">
        <f t="shared" si="33"/>
        <v>0</v>
      </c>
      <c r="X26" s="516">
        <f t="shared" si="34"/>
        <v>0</v>
      </c>
      <c r="Y26" s="516">
        <f t="shared" si="35"/>
        <v>0</v>
      </c>
      <c r="Z26" s="516">
        <f t="shared" si="36"/>
        <v>0</v>
      </c>
      <c r="AA26" s="516">
        <f t="shared" si="37"/>
        <v>0</v>
      </c>
      <c r="AB26" s="516">
        <f t="shared" si="38"/>
        <v>0</v>
      </c>
      <c r="AC26" s="517">
        <f t="shared" si="39"/>
        <v>0</v>
      </c>
      <c r="AD26" s="516">
        <f t="shared" si="40"/>
        <v>0</v>
      </c>
      <c r="AE26" s="518">
        <f t="shared" si="41"/>
        <v>0</v>
      </c>
      <c r="AF26" s="518">
        <f t="shared" si="42"/>
        <v>0</v>
      </c>
      <c r="AG26" s="518">
        <f t="shared" si="43"/>
        <v>0</v>
      </c>
      <c r="AH26" s="518">
        <f t="shared" si="44"/>
        <v>0</v>
      </c>
      <c r="AI26" s="518">
        <f t="shared" si="45"/>
        <v>0</v>
      </c>
      <c r="AJ26" s="518">
        <f t="shared" si="46"/>
        <v>0</v>
      </c>
      <c r="AK26" s="518">
        <f t="shared" si="47"/>
        <v>0</v>
      </c>
      <c r="AL26" s="429">
        <f aca="true" t="shared" si="54" ref="AL26:AL32">IF(SUM(X26:AJ26)=0,0,SUM(X26:AJ26))</f>
        <v>0</v>
      </c>
      <c r="AM26" s="431"/>
      <c r="AN26" s="522"/>
      <c r="AO26" s="523">
        <f t="shared" si="48"/>
        <v>0</v>
      </c>
      <c r="AP26" s="515">
        <f t="shared" si="49"/>
        <v>0</v>
      </c>
      <c r="AQ26" s="515">
        <f t="shared" si="50"/>
        <v>0</v>
      </c>
      <c r="AR26" s="524"/>
      <c r="AS26" s="523">
        <f t="shared" si="51"/>
        <v>0</v>
      </c>
      <c r="AT26" s="515">
        <f t="shared" si="52"/>
        <v>0</v>
      </c>
      <c r="AU26" s="527">
        <f t="shared" si="53"/>
        <v>0</v>
      </c>
      <c r="AV26" s="525"/>
      <c r="AW26" s="530"/>
      <c r="AX26" s="529"/>
      <c r="AY26" s="529"/>
      <c r="AZ26" s="529"/>
      <c r="BA26" s="529"/>
      <c r="BB26" s="529"/>
      <c r="BC26" s="531"/>
    </row>
    <row r="27" spans="1:55" ht="12.75">
      <c r="A27" s="345"/>
      <c r="B27" s="166" t="str">
        <f>IF('Sheet 1'!G91="Y",'Sheet 1'!B91:C91,"-")</f>
        <v>-</v>
      </c>
      <c r="C27" s="111">
        <f>IF(AND('Sheet 1'!G91="Y",'Sheet 1'!D91=D27),0,IF('Sheet 1'!G91="",0,IF('Sheet 1'!G91="N",0,1)))</f>
        <v>0</v>
      </c>
      <c r="D27" s="73">
        <f>IF('Sheet 1'!G91="Y",'Sheet 1'!D91,"")</f>
      </c>
      <c r="E27" s="73">
        <f>IF('Sheet 1'!G91="Y",'Sheet 1'!F91,"")</f>
      </c>
      <c r="F27" s="584">
        <f>IF(AND('Sheet 1'!G91="Y",'Sheet 1'!F91=E27),0,IF('Sheet 1'!G91="",0,IF('Sheet 1'!G91="N",0,1)))</f>
        <v>0</v>
      </c>
      <c r="G27" s="417">
        <f>IF('Sheet 1'!G91="Y",'Sheet 1'!H91,"")</f>
      </c>
      <c r="H27" s="111" t="s">
        <v>273</v>
      </c>
      <c r="I27" s="426" t="str">
        <f>IF('Sheet 1'!G91="Y",'Sheet 1'!J91,"-")</f>
        <v>-</v>
      </c>
      <c r="J27" s="111" t="s">
        <v>273</v>
      </c>
      <c r="K27" s="399">
        <f t="shared" si="28"/>
        <v>0</v>
      </c>
      <c r="L27" s="111" t="s">
        <v>273</v>
      </c>
      <c r="M27" s="419">
        <f t="shared" si="29"/>
      </c>
      <c r="N27" s="419">
        <f t="shared" si="30"/>
      </c>
      <c r="O27" s="432">
        <f t="shared" si="31"/>
      </c>
      <c r="P27" s="111">
        <f t="shared" si="32"/>
      </c>
      <c r="Q27" s="111">
        <f t="shared" si="5"/>
      </c>
      <c r="R27" s="111"/>
      <c r="S27" s="111"/>
      <c r="T27" s="111"/>
      <c r="V27">
        <f t="shared" si="33"/>
        <v>0</v>
      </c>
      <c r="X27" s="516">
        <f t="shared" si="34"/>
        <v>0</v>
      </c>
      <c r="Y27" s="516">
        <f t="shared" si="35"/>
        <v>0</v>
      </c>
      <c r="Z27" s="516">
        <f t="shared" si="36"/>
        <v>0</v>
      </c>
      <c r="AA27" s="516">
        <f t="shared" si="37"/>
        <v>0</v>
      </c>
      <c r="AB27" s="516">
        <f t="shared" si="38"/>
        <v>0</v>
      </c>
      <c r="AC27" s="517">
        <f t="shared" si="39"/>
        <v>0</v>
      </c>
      <c r="AD27" s="516">
        <f t="shared" si="40"/>
        <v>0</v>
      </c>
      <c r="AE27" s="518">
        <f t="shared" si="41"/>
        <v>0</v>
      </c>
      <c r="AF27" s="518">
        <f t="shared" si="42"/>
        <v>0</v>
      </c>
      <c r="AG27" s="518">
        <f t="shared" si="43"/>
        <v>0</v>
      </c>
      <c r="AH27" s="518">
        <f t="shared" si="44"/>
        <v>0</v>
      </c>
      <c r="AI27" s="518">
        <f t="shared" si="45"/>
        <v>0</v>
      </c>
      <c r="AJ27" s="518">
        <f t="shared" si="46"/>
        <v>0</v>
      </c>
      <c r="AK27" s="518">
        <f t="shared" si="47"/>
        <v>0</v>
      </c>
      <c r="AL27" s="429">
        <f t="shared" si="54"/>
        <v>0</v>
      </c>
      <c r="AM27" s="431"/>
      <c r="AN27" s="522"/>
      <c r="AO27" s="523">
        <f t="shared" si="48"/>
        <v>0</v>
      </c>
      <c r="AP27" s="515">
        <f t="shared" si="49"/>
        <v>0</v>
      </c>
      <c r="AQ27" s="515">
        <f t="shared" si="50"/>
        <v>0</v>
      </c>
      <c r="AR27" s="524"/>
      <c r="AS27" s="523">
        <f t="shared" si="51"/>
        <v>0</v>
      </c>
      <c r="AT27" s="515">
        <f t="shared" si="52"/>
        <v>0</v>
      </c>
      <c r="AU27" s="527">
        <f t="shared" si="53"/>
        <v>0</v>
      </c>
      <c r="AV27" s="525"/>
      <c r="AW27" s="530"/>
      <c r="AX27" s="529"/>
      <c r="AY27" s="529"/>
      <c r="AZ27" s="529"/>
      <c r="BA27" s="529"/>
      <c r="BB27" s="529"/>
      <c r="BC27" s="531"/>
    </row>
    <row r="28" spans="1:55" ht="12.75">
      <c r="A28" s="345"/>
      <c r="B28" s="166" t="str">
        <f>IF('Sheet 1'!G92="Y",'Sheet 1'!B92:C92,"-")</f>
        <v>-</v>
      </c>
      <c r="C28" s="111">
        <f>IF(AND('Sheet 1'!G92="Y",'Sheet 1'!D92=D28),0,IF('Sheet 1'!G92="",0,IF('Sheet 1'!G92="N",0,1)))</f>
        <v>0</v>
      </c>
      <c r="D28" s="73">
        <f>IF('Sheet 1'!G92="Y",'Sheet 1'!D92,"")</f>
      </c>
      <c r="E28" s="73">
        <f>IF('Sheet 1'!G92="Y",'Sheet 1'!F92,"")</f>
      </c>
      <c r="F28" s="584">
        <f>IF(AND('Sheet 1'!G92="Y",'Sheet 1'!F92=E28),0,IF('Sheet 1'!G92="",0,IF('Sheet 1'!G92="N",0,1)))</f>
        <v>0</v>
      </c>
      <c r="G28" s="417">
        <f>IF('Sheet 1'!G92="Y",'Sheet 1'!H92,"")</f>
      </c>
      <c r="H28" s="111" t="s">
        <v>273</v>
      </c>
      <c r="I28" s="426" t="str">
        <f>IF('Sheet 1'!G92="Y",'Sheet 1'!J92,"-")</f>
        <v>-</v>
      </c>
      <c r="J28" s="111" t="s">
        <v>273</v>
      </c>
      <c r="K28" s="399">
        <f t="shared" si="28"/>
        <v>0</v>
      </c>
      <c r="L28" s="111" t="s">
        <v>273</v>
      </c>
      <c r="M28" s="419">
        <f t="shared" si="29"/>
      </c>
      <c r="N28" s="419">
        <f t="shared" si="30"/>
      </c>
      <c r="O28" s="432">
        <f t="shared" si="31"/>
      </c>
      <c r="P28" s="111">
        <f t="shared" si="32"/>
      </c>
      <c r="Q28" s="111">
        <f t="shared" si="5"/>
      </c>
      <c r="R28" s="111"/>
      <c r="S28" s="111"/>
      <c r="T28" s="111"/>
      <c r="V28">
        <f t="shared" si="33"/>
        <v>0</v>
      </c>
      <c r="X28" s="516">
        <f t="shared" si="34"/>
        <v>0</v>
      </c>
      <c r="Y28" s="516">
        <f t="shared" si="35"/>
        <v>0</v>
      </c>
      <c r="Z28" s="516">
        <f t="shared" si="36"/>
        <v>0</v>
      </c>
      <c r="AA28" s="516">
        <f t="shared" si="37"/>
        <v>0</v>
      </c>
      <c r="AB28" s="516">
        <f t="shared" si="38"/>
        <v>0</v>
      </c>
      <c r="AC28" s="517">
        <f t="shared" si="39"/>
        <v>0</v>
      </c>
      <c r="AD28" s="516">
        <f t="shared" si="40"/>
        <v>0</v>
      </c>
      <c r="AE28" s="518">
        <f t="shared" si="41"/>
        <v>0</v>
      </c>
      <c r="AF28" s="518">
        <f t="shared" si="42"/>
        <v>0</v>
      </c>
      <c r="AG28" s="518">
        <f t="shared" si="43"/>
        <v>0</v>
      </c>
      <c r="AH28" s="518">
        <f t="shared" si="44"/>
        <v>0</v>
      </c>
      <c r="AI28" s="518">
        <f t="shared" si="45"/>
        <v>0</v>
      </c>
      <c r="AJ28" s="518">
        <f t="shared" si="46"/>
        <v>0</v>
      </c>
      <c r="AK28" s="518">
        <f t="shared" si="47"/>
        <v>0</v>
      </c>
      <c r="AL28" s="429">
        <f t="shared" si="54"/>
        <v>0</v>
      </c>
      <c r="AM28" s="431"/>
      <c r="AN28" s="522"/>
      <c r="AO28" s="523">
        <f t="shared" si="48"/>
        <v>0</v>
      </c>
      <c r="AP28" s="515">
        <f t="shared" si="49"/>
        <v>0</v>
      </c>
      <c r="AQ28" s="515">
        <f t="shared" si="50"/>
        <v>0</v>
      </c>
      <c r="AR28" s="524"/>
      <c r="AS28" s="523">
        <f t="shared" si="51"/>
        <v>0</v>
      </c>
      <c r="AT28" s="515">
        <f t="shared" si="52"/>
        <v>0</v>
      </c>
      <c r="AU28" s="527">
        <f t="shared" si="53"/>
        <v>0</v>
      </c>
      <c r="AV28" s="525"/>
      <c r="AW28" s="530"/>
      <c r="AX28" s="529"/>
      <c r="AY28" s="529"/>
      <c r="AZ28" s="529"/>
      <c r="BA28" s="529"/>
      <c r="BB28" s="529"/>
      <c r="BC28" s="531"/>
    </row>
    <row r="29" spans="1:55" ht="12.75">
      <c r="A29" s="345"/>
      <c r="B29" s="166" t="str">
        <f>IF('Sheet 1'!G93="Y",'Sheet 1'!B93:C93,"-")</f>
        <v>-</v>
      </c>
      <c r="C29" s="111">
        <f>IF(AND('Sheet 1'!G93="Y",'Sheet 1'!D93=D29),0,IF('Sheet 1'!G93="",0,IF('Sheet 1'!G93="N",0,1)))</f>
        <v>0</v>
      </c>
      <c r="D29" s="73">
        <f>IF('Sheet 1'!G93="Y",'Sheet 1'!D93,"")</f>
      </c>
      <c r="E29" s="73">
        <f>IF('Sheet 1'!G93="Y",'Sheet 1'!F93,"")</f>
      </c>
      <c r="F29" s="584">
        <f>IF(AND('Sheet 1'!G93="Y",'Sheet 1'!F93=E29),0,IF('Sheet 1'!G93="",0,IF('Sheet 1'!G93="N",0,1)))</f>
        <v>0</v>
      </c>
      <c r="G29" s="417">
        <f>IF('Sheet 1'!G93="Y",'Sheet 1'!H93,"")</f>
      </c>
      <c r="H29" s="111" t="s">
        <v>273</v>
      </c>
      <c r="I29" s="426" t="str">
        <f>IF('Sheet 1'!G93="Y",'Sheet 1'!J93,"-")</f>
        <v>-</v>
      </c>
      <c r="J29" s="111" t="s">
        <v>273</v>
      </c>
      <c r="K29" s="399">
        <f t="shared" si="28"/>
        <v>0</v>
      </c>
      <c r="L29" s="111" t="s">
        <v>273</v>
      </c>
      <c r="M29" s="419">
        <f t="shared" si="29"/>
      </c>
      <c r="N29" s="419">
        <f t="shared" si="30"/>
      </c>
      <c r="O29" s="432">
        <f t="shared" si="31"/>
      </c>
      <c r="P29" s="111">
        <f t="shared" si="32"/>
      </c>
      <c r="Q29" s="111">
        <f t="shared" si="5"/>
      </c>
      <c r="R29" s="111"/>
      <c r="S29" s="111"/>
      <c r="T29" s="111"/>
      <c r="V29">
        <f t="shared" si="33"/>
        <v>0</v>
      </c>
      <c r="X29" s="516">
        <f t="shared" si="34"/>
        <v>0</v>
      </c>
      <c r="Y29" s="516">
        <f t="shared" si="35"/>
        <v>0</v>
      </c>
      <c r="Z29" s="516">
        <f t="shared" si="36"/>
        <v>0</v>
      </c>
      <c r="AA29" s="516">
        <f t="shared" si="37"/>
        <v>0</v>
      </c>
      <c r="AB29" s="516">
        <f t="shared" si="38"/>
        <v>0</v>
      </c>
      <c r="AC29" s="517">
        <f t="shared" si="39"/>
        <v>0</v>
      </c>
      <c r="AD29" s="516">
        <f t="shared" si="40"/>
        <v>0</v>
      </c>
      <c r="AE29" s="518">
        <f t="shared" si="41"/>
        <v>0</v>
      </c>
      <c r="AF29" s="518">
        <f t="shared" si="42"/>
        <v>0</v>
      </c>
      <c r="AG29" s="518">
        <f t="shared" si="43"/>
        <v>0</v>
      </c>
      <c r="AH29" s="518">
        <f t="shared" si="44"/>
        <v>0</v>
      </c>
      <c r="AI29" s="518">
        <f t="shared" si="45"/>
        <v>0</v>
      </c>
      <c r="AJ29" s="518">
        <f t="shared" si="46"/>
        <v>0</v>
      </c>
      <c r="AK29" s="518">
        <f t="shared" si="47"/>
        <v>0</v>
      </c>
      <c r="AL29" s="429">
        <f t="shared" si="54"/>
        <v>0</v>
      </c>
      <c r="AM29" s="431"/>
      <c r="AN29" s="522"/>
      <c r="AO29" s="523">
        <f t="shared" si="48"/>
        <v>0</v>
      </c>
      <c r="AP29" s="515">
        <f t="shared" si="49"/>
        <v>0</v>
      </c>
      <c r="AQ29" s="515">
        <f t="shared" si="50"/>
        <v>0</v>
      </c>
      <c r="AR29" s="524"/>
      <c r="AS29" s="523">
        <f t="shared" si="51"/>
        <v>0</v>
      </c>
      <c r="AT29" s="515">
        <f t="shared" si="52"/>
        <v>0</v>
      </c>
      <c r="AU29" s="527">
        <f t="shared" si="53"/>
        <v>0</v>
      </c>
      <c r="AV29" s="525"/>
      <c r="AW29" s="530"/>
      <c r="AX29" s="529"/>
      <c r="AY29" s="529"/>
      <c r="AZ29" s="529"/>
      <c r="BA29" s="529"/>
      <c r="BB29" s="529"/>
      <c r="BC29" s="531"/>
    </row>
    <row r="30" spans="1:55" ht="12.75">
      <c r="A30" s="345"/>
      <c r="B30" s="166" t="str">
        <f>IF('Sheet 1'!G94="Y",'Sheet 1'!B94:C94,"-")</f>
        <v>-</v>
      </c>
      <c r="C30" s="111">
        <f>IF(AND('Sheet 1'!G94="Y",'Sheet 1'!D94=D30),0,IF('Sheet 1'!G94="",0,IF('Sheet 1'!G94="N",0,1)))</f>
        <v>0</v>
      </c>
      <c r="D30" s="73">
        <f>IF('Sheet 1'!G94="Y",'Sheet 1'!D94,"")</f>
      </c>
      <c r="E30" s="73">
        <f>IF('Sheet 1'!G94="Y",'Sheet 1'!F94,"")</f>
      </c>
      <c r="F30" s="584">
        <f>IF(AND('Sheet 1'!G94="Y",'Sheet 1'!F94=E30),0,IF('Sheet 1'!G94="",0,IF('Sheet 1'!G94="N",0,1)))</f>
        <v>0</v>
      </c>
      <c r="G30" s="417">
        <f>IF('Sheet 1'!G94="Y",'Sheet 1'!H94,"")</f>
      </c>
      <c r="H30" s="111" t="s">
        <v>273</v>
      </c>
      <c r="I30" s="426" t="str">
        <f>IF('Sheet 1'!G94="Y",'Sheet 1'!J94,"-")</f>
        <v>-</v>
      </c>
      <c r="J30" s="111" t="s">
        <v>273</v>
      </c>
      <c r="K30" s="399">
        <f t="shared" si="28"/>
        <v>0</v>
      </c>
      <c r="L30" s="111" t="s">
        <v>273</v>
      </c>
      <c r="M30" s="419">
        <f t="shared" si="29"/>
      </c>
      <c r="N30" s="419">
        <f t="shared" si="30"/>
      </c>
      <c r="O30" s="432">
        <f t="shared" si="31"/>
      </c>
      <c r="P30" s="111">
        <f t="shared" si="32"/>
      </c>
      <c r="Q30" s="111">
        <f t="shared" si="5"/>
      </c>
      <c r="R30" s="111"/>
      <c r="S30" s="111"/>
      <c r="T30" s="111"/>
      <c r="V30">
        <f t="shared" si="33"/>
        <v>0</v>
      </c>
      <c r="X30" s="516">
        <f t="shared" si="34"/>
        <v>0</v>
      </c>
      <c r="Y30" s="516">
        <f t="shared" si="35"/>
        <v>0</v>
      </c>
      <c r="Z30" s="516">
        <f t="shared" si="36"/>
        <v>0</v>
      </c>
      <c r="AA30" s="516">
        <f t="shared" si="37"/>
        <v>0</v>
      </c>
      <c r="AB30" s="516">
        <f t="shared" si="38"/>
        <v>0</v>
      </c>
      <c r="AC30" s="517">
        <f t="shared" si="39"/>
        <v>0</v>
      </c>
      <c r="AD30" s="516">
        <f t="shared" si="40"/>
        <v>0</v>
      </c>
      <c r="AE30" s="518">
        <f t="shared" si="41"/>
        <v>0</v>
      </c>
      <c r="AF30" s="518">
        <f t="shared" si="42"/>
        <v>0</v>
      </c>
      <c r="AG30" s="518">
        <f t="shared" si="43"/>
        <v>0</v>
      </c>
      <c r="AH30" s="518">
        <f t="shared" si="44"/>
        <v>0</v>
      </c>
      <c r="AI30" s="518">
        <f t="shared" si="45"/>
        <v>0</v>
      </c>
      <c r="AJ30" s="518">
        <f t="shared" si="46"/>
        <v>0</v>
      </c>
      <c r="AK30" s="518">
        <f t="shared" si="47"/>
        <v>0</v>
      </c>
      <c r="AL30" s="429">
        <f t="shared" si="54"/>
        <v>0</v>
      </c>
      <c r="AM30" s="431"/>
      <c r="AN30" s="522"/>
      <c r="AO30" s="523">
        <f t="shared" si="48"/>
        <v>0</v>
      </c>
      <c r="AP30" s="515">
        <f t="shared" si="49"/>
        <v>0</v>
      </c>
      <c r="AQ30" s="515">
        <f t="shared" si="50"/>
        <v>0</v>
      </c>
      <c r="AR30" s="524"/>
      <c r="AS30" s="523">
        <f t="shared" si="51"/>
        <v>0</v>
      </c>
      <c r="AT30" s="515">
        <f t="shared" si="52"/>
        <v>0</v>
      </c>
      <c r="AU30" s="527">
        <f t="shared" si="53"/>
        <v>0</v>
      </c>
      <c r="AV30" s="525"/>
      <c r="AW30" s="530"/>
      <c r="AX30" s="529"/>
      <c r="AY30" s="529"/>
      <c r="AZ30" s="529"/>
      <c r="BA30" s="529"/>
      <c r="BB30" s="529"/>
      <c r="BC30" s="531"/>
    </row>
    <row r="31" spans="1:55" ht="12.75">
      <c r="A31" s="345"/>
      <c r="B31" s="166" t="str">
        <f>IF('Sheet 1'!G95="Y",'Sheet 1'!B95:C95,"-")</f>
        <v>-</v>
      </c>
      <c r="C31" s="111">
        <f>IF(AND('Sheet 1'!G95="Y",'Sheet 1'!D95=D31),0,IF('Sheet 1'!G95="",0,IF('Sheet 1'!G95="N",0,1)))</f>
        <v>0</v>
      </c>
      <c r="D31" s="73">
        <f>IF('Sheet 1'!G95="Y",'Sheet 1'!D95,"")</f>
      </c>
      <c r="E31" s="73">
        <f>IF('Sheet 1'!G95="Y",'Sheet 1'!F95,"")</f>
      </c>
      <c r="F31" s="584">
        <f>IF(AND('Sheet 1'!G95="Y",'Sheet 1'!F95=E31),0,IF('Sheet 1'!G95="",0,IF('Sheet 1'!G95="N",0,1)))</f>
        <v>0</v>
      </c>
      <c r="G31" s="417">
        <f>IF('Sheet 1'!G95="Y",'Sheet 1'!H95,"")</f>
      </c>
      <c r="H31" s="111" t="s">
        <v>273</v>
      </c>
      <c r="I31" s="426" t="str">
        <f>IF('Sheet 1'!G95="Y",'Sheet 1'!J95,"-")</f>
        <v>-</v>
      </c>
      <c r="J31" s="111" t="s">
        <v>273</v>
      </c>
      <c r="K31" s="399">
        <f t="shared" si="28"/>
        <v>0</v>
      </c>
      <c r="L31" s="111" t="s">
        <v>273</v>
      </c>
      <c r="M31" s="419">
        <f t="shared" si="29"/>
      </c>
      <c r="N31" s="419">
        <f t="shared" si="30"/>
      </c>
      <c r="O31" s="432">
        <f t="shared" si="31"/>
      </c>
      <c r="P31" s="111">
        <f t="shared" si="32"/>
      </c>
      <c r="Q31" s="111">
        <f t="shared" si="5"/>
      </c>
      <c r="R31" s="111"/>
      <c r="S31" s="111"/>
      <c r="T31" s="111"/>
      <c r="V31">
        <f t="shared" si="33"/>
        <v>0</v>
      </c>
      <c r="X31" s="516">
        <f t="shared" si="34"/>
        <v>0</v>
      </c>
      <c r="Y31" s="516">
        <f t="shared" si="35"/>
        <v>0</v>
      </c>
      <c r="Z31" s="516">
        <f t="shared" si="36"/>
        <v>0</v>
      </c>
      <c r="AA31" s="516">
        <f t="shared" si="37"/>
        <v>0</v>
      </c>
      <c r="AB31" s="516">
        <f t="shared" si="38"/>
        <v>0</v>
      </c>
      <c r="AC31" s="517">
        <f t="shared" si="39"/>
        <v>0</v>
      </c>
      <c r="AD31" s="516">
        <f t="shared" si="40"/>
        <v>0</v>
      </c>
      <c r="AE31" s="518">
        <f t="shared" si="41"/>
        <v>0</v>
      </c>
      <c r="AF31" s="518">
        <f t="shared" si="42"/>
        <v>0</v>
      </c>
      <c r="AG31" s="518">
        <f t="shared" si="43"/>
        <v>0</v>
      </c>
      <c r="AH31" s="518">
        <f t="shared" si="44"/>
        <v>0</v>
      </c>
      <c r="AI31" s="518">
        <f t="shared" si="45"/>
        <v>0</v>
      </c>
      <c r="AJ31" s="518">
        <f t="shared" si="46"/>
        <v>0</v>
      </c>
      <c r="AK31" s="518">
        <f t="shared" si="47"/>
        <v>0</v>
      </c>
      <c r="AL31" s="429">
        <f t="shared" si="54"/>
        <v>0</v>
      </c>
      <c r="AM31" s="431"/>
      <c r="AN31" s="522"/>
      <c r="AO31" s="523">
        <f t="shared" si="48"/>
        <v>0</v>
      </c>
      <c r="AP31" s="515">
        <f t="shared" si="49"/>
        <v>0</v>
      </c>
      <c r="AQ31" s="515">
        <f t="shared" si="50"/>
        <v>0</v>
      </c>
      <c r="AR31" s="524"/>
      <c r="AS31" s="523">
        <f t="shared" si="51"/>
        <v>0</v>
      </c>
      <c r="AT31" s="515">
        <f t="shared" si="52"/>
        <v>0</v>
      </c>
      <c r="AU31" s="527">
        <f t="shared" si="53"/>
        <v>0</v>
      </c>
      <c r="AV31" s="525"/>
      <c r="AW31" s="530"/>
      <c r="AX31" s="529"/>
      <c r="AY31" s="529"/>
      <c r="AZ31" s="529"/>
      <c r="BA31" s="529"/>
      <c r="BB31" s="529"/>
      <c r="BC31" s="531"/>
    </row>
    <row r="32" spans="1:55" ht="12.75">
      <c r="A32" s="345"/>
      <c r="B32" s="166" t="str">
        <f>IF('Sheet 1'!G96="Y",'Sheet 1'!B96:C96,"-")</f>
        <v>-</v>
      </c>
      <c r="C32" s="111">
        <f>IF(AND('Sheet 1'!G96="Y",'Sheet 1'!D96=D32),0,IF('Sheet 1'!G96="",0,IF('Sheet 1'!G96="N",0,1)))</f>
        <v>0</v>
      </c>
      <c r="D32" s="73">
        <f>IF('Sheet 1'!G96="Y",'Sheet 1'!D96,"")</f>
      </c>
      <c r="E32" s="73">
        <f>IF('Sheet 1'!G96="Y",'Sheet 1'!F96,"")</f>
      </c>
      <c r="F32" s="584">
        <f>IF(AND('Sheet 1'!G96="Y",'Sheet 1'!F96=E32),0,IF('Sheet 1'!G96="",0,IF('Sheet 1'!G96="N",0,1)))</f>
        <v>0</v>
      </c>
      <c r="G32" s="417">
        <f>IF('Sheet 1'!G96="Y",'Sheet 1'!H96,"")</f>
      </c>
      <c r="H32" s="111" t="s">
        <v>273</v>
      </c>
      <c r="I32" s="426" t="str">
        <f>IF('Sheet 1'!G96="Y",'Sheet 1'!J96,"-")</f>
        <v>-</v>
      </c>
      <c r="J32" s="111" t="s">
        <v>273</v>
      </c>
      <c r="K32" s="399">
        <f t="shared" si="28"/>
        <v>0</v>
      </c>
      <c r="L32" s="111" t="s">
        <v>273</v>
      </c>
      <c r="M32" s="419">
        <f t="shared" si="29"/>
      </c>
      <c r="N32" s="419">
        <f t="shared" si="30"/>
      </c>
      <c r="O32" s="432">
        <f t="shared" si="31"/>
      </c>
      <c r="P32" s="111">
        <f t="shared" si="32"/>
      </c>
      <c r="Q32" s="111">
        <f t="shared" si="5"/>
      </c>
      <c r="R32" s="111"/>
      <c r="S32" s="111"/>
      <c r="T32" s="111"/>
      <c r="V32">
        <f t="shared" si="33"/>
        <v>0</v>
      </c>
      <c r="X32" s="516">
        <f t="shared" si="34"/>
        <v>0</v>
      </c>
      <c r="Y32" s="516">
        <f t="shared" si="35"/>
        <v>0</v>
      </c>
      <c r="Z32" s="516">
        <f t="shared" si="36"/>
        <v>0</v>
      </c>
      <c r="AA32" s="516">
        <f t="shared" si="37"/>
        <v>0</v>
      </c>
      <c r="AB32" s="516">
        <f t="shared" si="38"/>
        <v>0</v>
      </c>
      <c r="AC32" s="517">
        <f t="shared" si="39"/>
        <v>0</v>
      </c>
      <c r="AD32" s="516">
        <f t="shared" si="40"/>
        <v>0</v>
      </c>
      <c r="AE32" s="518">
        <f t="shared" si="41"/>
        <v>0</v>
      </c>
      <c r="AF32" s="518">
        <f t="shared" si="42"/>
        <v>0</v>
      </c>
      <c r="AG32" s="518">
        <f t="shared" si="43"/>
        <v>0</v>
      </c>
      <c r="AH32" s="518">
        <f t="shared" si="44"/>
        <v>0</v>
      </c>
      <c r="AI32" s="518">
        <f t="shared" si="45"/>
        <v>0</v>
      </c>
      <c r="AJ32" s="518">
        <f t="shared" si="46"/>
        <v>0</v>
      </c>
      <c r="AK32" s="518">
        <f t="shared" si="47"/>
        <v>0</v>
      </c>
      <c r="AL32" s="429">
        <f t="shared" si="54"/>
        <v>0</v>
      </c>
      <c r="AM32" s="431"/>
      <c r="AN32" s="522"/>
      <c r="AO32" s="523">
        <f t="shared" si="48"/>
        <v>0</v>
      </c>
      <c r="AP32" s="515">
        <f t="shared" si="49"/>
        <v>0</v>
      </c>
      <c r="AQ32" s="515">
        <f t="shared" si="50"/>
        <v>0</v>
      </c>
      <c r="AR32" s="524"/>
      <c r="AS32" s="523">
        <f t="shared" si="51"/>
        <v>0</v>
      </c>
      <c r="AT32" s="515">
        <f t="shared" si="52"/>
        <v>0</v>
      </c>
      <c r="AU32" s="527">
        <f t="shared" si="53"/>
        <v>0</v>
      </c>
      <c r="AV32" s="525"/>
      <c r="AW32" s="530"/>
      <c r="AX32" s="529"/>
      <c r="AY32" s="529"/>
      <c r="AZ32" s="529"/>
      <c r="BA32" s="529"/>
      <c r="BB32" s="529"/>
      <c r="BC32" s="531"/>
    </row>
    <row r="33" spans="1:55" ht="12.75">
      <c r="A33" s="107"/>
      <c r="B33" s="105"/>
      <c r="C33" s="111"/>
      <c r="D33" s="105"/>
      <c r="E33" s="105"/>
      <c r="F33" s="122"/>
      <c r="G33" s="105"/>
      <c r="H33" s="111"/>
      <c r="I33" s="116"/>
      <c r="J33" s="111"/>
      <c r="K33" s="116"/>
      <c r="L33" s="111"/>
      <c r="M33" s="93"/>
      <c r="N33" s="93"/>
      <c r="O33" s="93"/>
      <c r="P33" s="111"/>
      <c r="Q33" s="111">
        <f t="shared" si="5"/>
      </c>
      <c r="R33" s="111"/>
      <c r="S33" s="111"/>
      <c r="T33" s="111"/>
      <c r="V33" s="392"/>
      <c r="W33" s="392"/>
      <c r="X33" s="392"/>
      <c r="Y33" s="392"/>
      <c r="Z33" s="392"/>
      <c r="AA33" s="392"/>
      <c r="AB33" s="392"/>
      <c r="AC33" s="392"/>
      <c r="AD33" s="392"/>
      <c r="AO33" s="519"/>
      <c r="AP33" s="519"/>
      <c r="AQ33" s="519"/>
      <c r="AR33" s="519"/>
      <c r="AS33" s="519"/>
      <c r="AT33" s="519"/>
      <c r="AU33" s="519"/>
      <c r="AV33" s="526"/>
      <c r="AW33" s="530"/>
      <c r="AX33" s="529"/>
      <c r="AY33" s="529"/>
      <c r="AZ33" s="529"/>
      <c r="BA33" s="529"/>
      <c r="BB33" s="529"/>
      <c r="BC33" s="529"/>
    </row>
    <row r="34" spans="1:55" ht="13.5">
      <c r="A34" s="15">
        <v>5</v>
      </c>
      <c r="B34" s="500" t="s">
        <v>575</v>
      </c>
      <c r="C34" s="111"/>
      <c r="D34" s="105"/>
      <c r="E34" s="105"/>
      <c r="F34" s="122"/>
      <c r="G34" s="105"/>
      <c r="H34" s="111"/>
      <c r="I34" s="116"/>
      <c r="J34" s="111"/>
      <c r="K34" s="116"/>
      <c r="L34" s="111"/>
      <c r="M34" s="93"/>
      <c r="N34" s="93"/>
      <c r="O34" s="93"/>
      <c r="P34" s="111"/>
      <c r="Q34" s="111">
        <f t="shared" si="5"/>
      </c>
      <c r="R34" s="111"/>
      <c r="S34" s="111"/>
      <c r="T34" s="111"/>
      <c r="V34" s="392"/>
      <c r="W34" s="392"/>
      <c r="X34" s="392"/>
      <c r="Y34" s="392"/>
      <c r="Z34" s="392"/>
      <c r="AA34" s="392"/>
      <c r="AB34" s="392"/>
      <c r="AC34" s="392"/>
      <c r="AD34" s="392"/>
      <c r="AO34" s="519"/>
      <c r="AP34" s="519"/>
      <c r="AQ34" s="519"/>
      <c r="AR34" s="519"/>
      <c r="AS34" s="519"/>
      <c r="AT34" s="519"/>
      <c r="AU34" s="519"/>
      <c r="AV34" s="526"/>
      <c r="AW34" s="530"/>
      <c r="AX34" s="529"/>
      <c r="AY34" s="529"/>
      <c r="AZ34" s="529"/>
      <c r="BA34" s="529"/>
      <c r="BB34" s="529"/>
      <c r="BC34" s="529"/>
    </row>
    <row r="35" spans="1:55" ht="51.75">
      <c r="A35" s="107"/>
      <c r="B35" s="507" t="s">
        <v>84</v>
      </c>
      <c r="C35" s="646"/>
      <c r="D35" s="93"/>
      <c r="E35" s="93"/>
      <c r="F35" s="110"/>
      <c r="G35" s="93"/>
      <c r="H35" s="110"/>
      <c r="I35" s="116"/>
      <c r="J35" s="110"/>
      <c r="K35" s="116"/>
      <c r="L35" s="110"/>
      <c r="M35" s="93"/>
      <c r="N35" s="93"/>
      <c r="O35" s="93"/>
      <c r="P35" s="122"/>
      <c r="Q35" s="111">
        <f t="shared" si="5"/>
      </c>
      <c r="R35" s="122"/>
      <c r="S35" s="122"/>
      <c r="T35" s="122"/>
      <c r="V35" t="s">
        <v>514</v>
      </c>
      <c r="W35" s="427"/>
      <c r="X35" s="427">
        <v>1</v>
      </c>
      <c r="Y35">
        <v>2</v>
      </c>
      <c r="Z35">
        <v>3</v>
      </c>
      <c r="AA35">
        <v>4</v>
      </c>
      <c r="AB35">
        <v>5</v>
      </c>
      <c r="AC35">
        <v>6</v>
      </c>
      <c r="AD35">
        <v>7</v>
      </c>
      <c r="AE35">
        <v>8</v>
      </c>
      <c r="AF35">
        <v>9</v>
      </c>
      <c r="AG35">
        <v>10</v>
      </c>
      <c r="AH35">
        <v>11</v>
      </c>
      <c r="AI35">
        <v>12</v>
      </c>
      <c r="AJ35">
        <v>13</v>
      </c>
      <c r="AK35">
        <v>14</v>
      </c>
      <c r="AL35" s="428" t="s">
        <v>519</v>
      </c>
      <c r="AM35" s="431"/>
      <c r="AN35" s="521"/>
      <c r="AO35" s="519"/>
      <c r="AP35" s="519"/>
      <c r="AQ35" s="519"/>
      <c r="AR35" s="519"/>
      <c r="AS35" s="519"/>
      <c r="AT35" s="519"/>
      <c r="AU35" s="519"/>
      <c r="AV35" s="526"/>
      <c r="AW35" s="530"/>
      <c r="AX35" s="529"/>
      <c r="AY35" s="529"/>
      <c r="AZ35" s="529"/>
      <c r="BA35" s="529"/>
      <c r="BB35" s="529"/>
      <c r="BC35" s="494"/>
    </row>
    <row r="36" spans="1:55" ht="12.75">
      <c r="A36" s="345"/>
      <c r="B36" s="166" t="str">
        <f>IF('Sheet 1'!G98="Y",'Sheet 1'!B98:C98,"-")</f>
        <v>-</v>
      </c>
      <c r="C36" s="111">
        <f>IF(AND('Sheet 1'!G98="Y",'Sheet 1'!D98=D36),0,IF('Sheet 1'!G100="",0,IF('Sheet 1'!G98="N",0,1)))</f>
        <v>0</v>
      </c>
      <c r="D36" s="73">
        <f>IF('Sheet 1'!G98="Y",'Sheet 1'!D98,"")</f>
      </c>
      <c r="E36" s="73">
        <f>IF('Sheet 1'!G98="Y",'Sheet 1'!F98,"")</f>
      </c>
      <c r="F36" s="633">
        <f>IF(AND('Sheet 1'!G98="Y",'Sheet 1'!F98=E36),0,IF('Sheet 1'!G100="",0,IF('Sheet 1'!G100="N",0,1)))</f>
        <v>0</v>
      </c>
      <c r="G36" s="417">
        <f>IF('Sheet 1'!G98="Y",'Sheet 1'!H98,"")</f>
      </c>
      <c r="H36" s="111" t="s">
        <v>273</v>
      </c>
      <c r="I36" s="426" t="str">
        <f>IF('Sheet 1'!G98="Y",'Sheet 1'!J98,"-")</f>
        <v>-</v>
      </c>
      <c r="J36" s="111" t="s">
        <v>273</v>
      </c>
      <c r="K36" s="399">
        <f aca="true" t="shared" si="55" ref="K36:K43">AL36</f>
        <v>0</v>
      </c>
      <c r="L36" s="111" t="s">
        <v>273</v>
      </c>
      <c r="M36" s="419">
        <f aca="true" t="shared" si="56" ref="M36:M43">IF(AND(E36&gt;1,K36&gt;0),(E36*K36),"")</f>
      </c>
      <c r="N36" s="419">
        <f aca="true" t="shared" si="57" ref="N36:N43">IF(AND(E36&lt;1,K36&gt;0),E36*K36,"")</f>
      </c>
      <c r="O36" s="432">
        <f aca="true" t="shared" si="58" ref="O36:O43">IF(G36="","",IF(I36="","",IF(AND(G36&gt;0,G36&lt;=12),1,IF(AND(G36&gt;12,G36&lt;=43,I36&lt;=3),2,IF(AND(G36&gt;12,G36&lt;=48,I36&gt;3),2,IF(AND(G36&gt;43,I36&lt;=3),3,IF(AND(G36&gt;48,I36&gt;3),3,"")))))))</f>
      </c>
      <c r="P36" s="111">
        <f aca="true" t="shared" si="59" ref="P36:P43">IF(N36&lt;0,N36,"")</f>
      </c>
      <c r="Q36" s="111">
        <f t="shared" si="5"/>
      </c>
      <c r="R36" s="111"/>
      <c r="S36" s="111"/>
      <c r="T36" s="111"/>
      <c r="V36">
        <f aca="true" t="shared" si="60" ref="V36:V43">IF(I36="-",0,IF(I36&lt;3,1,IF(I36&gt;=3,2,"")))</f>
        <v>0</v>
      </c>
      <c r="X36" s="516">
        <f aca="true" t="shared" si="61" ref="X36:X43">IF(AND(G36&gt;0,G36&lt;=1),0%,0%)</f>
        <v>0</v>
      </c>
      <c r="Y36" s="516">
        <f aca="true" t="shared" si="62" ref="Y36:Y43">IF(AND(V36=1,G36&gt;1,G36&lt;=3),0.2%,0%)</f>
        <v>0</v>
      </c>
      <c r="Z36" s="516">
        <f aca="true" t="shared" si="63" ref="Z36:Z43">IF(AND(G36&gt;3,G36&lt;=6),0.4%,0%)</f>
        <v>0</v>
      </c>
      <c r="AA36" s="516">
        <f aca="true" t="shared" si="64" ref="AA36:AA43">IF(AND(G36&gt;6,G36&lt;=12),0.7%,0%)</f>
        <v>0</v>
      </c>
      <c r="AB36" s="516">
        <f aca="true" t="shared" si="65" ref="AB36:AB43">IF(AND(V36=1,G36&gt;12,G36&lt;=23),1.25%,IF(AND(V36=2,G36&gt;12,G36&lt;=24),1.25%,0%))</f>
        <v>0</v>
      </c>
      <c r="AC36" s="517">
        <f aca="true" t="shared" si="66" ref="AC36:AC43">IF(AND(V36=1,G36&gt;23,G36&lt;=34),1.75%,IF(AND(V36=2,G36&gt;24,G36&lt;=36),1.75%,0%))</f>
        <v>0</v>
      </c>
      <c r="AD36" s="516">
        <f aca="true" t="shared" si="67" ref="AD36:AD43">IF(AND(V36=1,G36&gt;34,G36&lt;=46),2.25%,IF(AND(V36=2,G36&gt;36,G36&lt;=48),2.25%,0%))</f>
        <v>0</v>
      </c>
      <c r="AE36" s="518">
        <f aca="true" t="shared" si="68" ref="AE36:AE43">IF(AND(V36=1,G36&gt;43,G36&lt;=52),2.75%,IF(AND(V36=2,G36&gt;48,G36&lt;=60),2.75%,0%))</f>
        <v>0</v>
      </c>
      <c r="AF36" s="518">
        <f aca="true" t="shared" si="69" ref="AF36:AF43">IF(AND(V36=1,G36&gt;52,G36&lt;=68),3.25%,IF(AND(V36=2,G36&gt;60,G36&lt;=84),3.25%,0%))</f>
        <v>0</v>
      </c>
      <c r="AG36" s="518">
        <f aca="true" t="shared" si="70" ref="AG36:AG43">IF(AND(V36=1,G36&gt;68,G36&lt;=88),3.75%,IF(AND(V36=2,G36&gt;84,G36&lt;=120),3.75%,0%))</f>
        <v>0</v>
      </c>
      <c r="AH36" s="518">
        <f aca="true" t="shared" si="71" ref="AH36:AH43">IF(AND(V36=1,G36&gt;88,G36&lt;=112),4.5%,IF(AND(V36=2,G36&gt;120,G36&lt;=180),4.5%,0%))</f>
        <v>0</v>
      </c>
      <c r="AI36" s="518">
        <f aca="true" t="shared" si="72" ref="AI36:AI43">IF(AND(V36=1,G36&gt;127,G36&lt;=144),5.25%,IF(AND(V36=2,G36&gt;180,G36&lt;=240),5.25%,0%))</f>
        <v>0</v>
      </c>
      <c r="AJ36" s="518">
        <f aca="true" t="shared" si="73" ref="AJ36:AJ43">IF(AND(V36=1,G36&gt;144,G36&lt;=240),6%,IF(AND(V36=2,G36&gt;240),6%,0%))</f>
        <v>0</v>
      </c>
      <c r="AK36" s="518">
        <f aca="true" t="shared" si="74" ref="AK36:AK43">IF(AND(V36=102,G36&gt;240),8%,0%)</f>
        <v>0</v>
      </c>
      <c r="AL36" s="429">
        <f>IF(SUM(X36:AJ36)=0,0,SUM(X36:AJ36))</f>
        <v>0</v>
      </c>
      <c r="AM36" s="431"/>
      <c r="AN36" s="522"/>
      <c r="AO36" s="523">
        <f aca="true" t="shared" si="75" ref="AO36:AO43">IF(O36=1,M36,0)</f>
        <v>0</v>
      </c>
      <c r="AP36" s="515">
        <f aca="true" t="shared" si="76" ref="AP36:AP43">IF(O36=2,M36,0)</f>
        <v>0</v>
      </c>
      <c r="AQ36" s="515">
        <f aca="true" t="shared" si="77" ref="AQ36:AQ43">IF(O36=3,M36,0)</f>
        <v>0</v>
      </c>
      <c r="AR36" s="524"/>
      <c r="AS36" s="523">
        <f aca="true" t="shared" si="78" ref="AS36:AS43">IF(O36=1,N36,0)</f>
        <v>0</v>
      </c>
      <c r="AT36" s="515">
        <f aca="true" t="shared" si="79" ref="AT36:AT43">IF(O36=2,N36,0)</f>
        <v>0</v>
      </c>
      <c r="AU36" s="527">
        <f aca="true" t="shared" si="80" ref="AU36:AU43">IF(O36=3,N36,0)</f>
        <v>0</v>
      </c>
      <c r="AV36" s="525"/>
      <c r="AW36" s="530"/>
      <c r="AX36" s="529"/>
      <c r="AY36" s="529"/>
      <c r="AZ36" s="529"/>
      <c r="BA36" s="529"/>
      <c r="BB36" s="529"/>
      <c r="BC36" s="531"/>
    </row>
    <row r="37" spans="1:55" ht="12.75">
      <c r="A37" s="345"/>
      <c r="B37" s="166" t="str">
        <f>IF('Sheet 1'!G99="Y",'Sheet 1'!B99:C99,"-")</f>
        <v>-</v>
      </c>
      <c r="C37" s="111">
        <f>IF(AND('Sheet 1'!G99="Y",'Sheet 1'!D99=D37),0,IF('Sheet 1'!G101="",0,IF('Sheet 1'!G99="N",0,1)))</f>
        <v>0</v>
      </c>
      <c r="D37" s="73">
        <f>IF('Sheet 1'!G99="Y",'Sheet 1'!D99,"")</f>
      </c>
      <c r="E37" s="73">
        <f>IF('Sheet 1'!G99="Y",'Sheet 1'!F99,"")</f>
      </c>
      <c r="F37" s="633">
        <f>IF(AND('Sheet 1'!G99="Y",'Sheet 1'!F99=E37),0,IF('Sheet 1'!G101="",0,IF('Sheet 1'!G101="N",0,1)))</f>
        <v>0</v>
      </c>
      <c r="G37" s="417">
        <f>IF('Sheet 1'!G99="Y",'Sheet 1'!H99,"")</f>
      </c>
      <c r="H37" s="111" t="s">
        <v>273</v>
      </c>
      <c r="I37" s="426" t="str">
        <f>IF('Sheet 1'!G99="Y",'Sheet 1'!J99,"-")</f>
        <v>-</v>
      </c>
      <c r="J37" s="111" t="s">
        <v>273</v>
      </c>
      <c r="K37" s="399">
        <f t="shared" si="55"/>
        <v>0</v>
      </c>
      <c r="L37" s="111" t="s">
        <v>273</v>
      </c>
      <c r="M37" s="419">
        <f t="shared" si="56"/>
      </c>
      <c r="N37" s="419">
        <f t="shared" si="57"/>
      </c>
      <c r="O37" s="432">
        <f t="shared" si="58"/>
      </c>
      <c r="P37" s="111">
        <f t="shared" si="59"/>
      </c>
      <c r="Q37" s="111">
        <f t="shared" si="5"/>
      </c>
      <c r="R37" s="111"/>
      <c r="S37" s="111"/>
      <c r="T37" s="111"/>
      <c r="V37">
        <f t="shared" si="60"/>
        <v>0</v>
      </c>
      <c r="X37" s="516">
        <f t="shared" si="61"/>
        <v>0</v>
      </c>
      <c r="Y37" s="516">
        <f t="shared" si="62"/>
        <v>0</v>
      </c>
      <c r="Z37" s="516">
        <f t="shared" si="63"/>
        <v>0</v>
      </c>
      <c r="AA37" s="516">
        <f t="shared" si="64"/>
        <v>0</v>
      </c>
      <c r="AB37" s="516">
        <f t="shared" si="65"/>
        <v>0</v>
      </c>
      <c r="AC37" s="517">
        <f t="shared" si="66"/>
        <v>0</v>
      </c>
      <c r="AD37" s="516">
        <f t="shared" si="67"/>
        <v>0</v>
      </c>
      <c r="AE37" s="518">
        <f t="shared" si="68"/>
        <v>0</v>
      </c>
      <c r="AF37" s="518">
        <f t="shared" si="69"/>
        <v>0</v>
      </c>
      <c r="AG37" s="518">
        <f t="shared" si="70"/>
        <v>0</v>
      </c>
      <c r="AH37" s="518">
        <f t="shared" si="71"/>
        <v>0</v>
      </c>
      <c r="AI37" s="518">
        <f t="shared" si="72"/>
        <v>0</v>
      </c>
      <c r="AJ37" s="518">
        <f t="shared" si="73"/>
        <v>0</v>
      </c>
      <c r="AK37" s="518">
        <f t="shared" si="74"/>
        <v>0</v>
      </c>
      <c r="AL37" s="429">
        <f aca="true" t="shared" si="81" ref="AL37:AL43">IF(SUM(X37:AJ37)=0,0,SUM(X37:AJ37))</f>
        <v>0</v>
      </c>
      <c r="AM37" s="431"/>
      <c r="AN37" s="522"/>
      <c r="AO37" s="523">
        <f t="shared" si="75"/>
        <v>0</v>
      </c>
      <c r="AP37" s="515">
        <f t="shared" si="76"/>
        <v>0</v>
      </c>
      <c r="AQ37" s="515">
        <f t="shared" si="77"/>
        <v>0</v>
      </c>
      <c r="AR37" s="524"/>
      <c r="AS37" s="523">
        <f t="shared" si="78"/>
        <v>0</v>
      </c>
      <c r="AT37" s="515">
        <f t="shared" si="79"/>
        <v>0</v>
      </c>
      <c r="AU37" s="527">
        <f t="shared" si="80"/>
        <v>0</v>
      </c>
      <c r="AV37" s="525"/>
      <c r="AW37" s="530"/>
      <c r="AX37" s="529"/>
      <c r="AY37" s="529"/>
      <c r="AZ37" s="529"/>
      <c r="BA37" s="529"/>
      <c r="BB37" s="529"/>
      <c r="BC37" s="531"/>
    </row>
    <row r="38" spans="1:55" ht="12.75">
      <c r="A38" s="345"/>
      <c r="B38" s="166" t="str">
        <f>IF('Sheet 1'!G100="Y",'Sheet 1'!B100:C100,"-")</f>
        <v>-</v>
      </c>
      <c r="C38" s="111">
        <f>IF(AND('Sheet 1'!G100="Y",'Sheet 1'!D100=D38),0,IF('Sheet 1'!G102="",0,IF('Sheet 1'!G100="N",0,1)))</f>
        <v>0</v>
      </c>
      <c r="D38" s="73">
        <f>IF('Sheet 1'!G100="Y",'Sheet 1'!D100,"")</f>
      </c>
      <c r="E38" s="73">
        <f>IF('Sheet 1'!G100="Y",'Sheet 1'!F100,"")</f>
      </c>
      <c r="F38" s="633">
        <f>IF(AND('Sheet 1'!G100="Y",'Sheet 1'!F100=E38),0,IF('Sheet 1'!G102="",0,IF('Sheet 1'!G102="N",0,1)))</f>
        <v>0</v>
      </c>
      <c r="G38" s="417">
        <f>IF('Sheet 1'!G100="Y",'Sheet 1'!H100,"")</f>
      </c>
      <c r="H38" s="111" t="s">
        <v>273</v>
      </c>
      <c r="I38" s="426" t="str">
        <f>IF('Sheet 1'!G100="Y",'Sheet 1'!J100,"-")</f>
        <v>-</v>
      </c>
      <c r="J38" s="111" t="s">
        <v>273</v>
      </c>
      <c r="K38" s="399">
        <f t="shared" si="55"/>
        <v>0</v>
      </c>
      <c r="L38" s="111" t="s">
        <v>273</v>
      </c>
      <c r="M38" s="419">
        <f t="shared" si="56"/>
      </c>
      <c r="N38" s="419">
        <f t="shared" si="57"/>
      </c>
      <c r="O38" s="432">
        <f t="shared" si="58"/>
      </c>
      <c r="P38" s="111">
        <f t="shared" si="59"/>
      </c>
      <c r="Q38" s="111">
        <f t="shared" si="5"/>
      </c>
      <c r="R38" s="111"/>
      <c r="S38" s="111"/>
      <c r="T38" s="111"/>
      <c r="V38">
        <f t="shared" si="60"/>
        <v>0</v>
      </c>
      <c r="X38" s="516">
        <f t="shared" si="61"/>
        <v>0</v>
      </c>
      <c r="Y38" s="516">
        <f t="shared" si="62"/>
        <v>0</v>
      </c>
      <c r="Z38" s="516">
        <f t="shared" si="63"/>
        <v>0</v>
      </c>
      <c r="AA38" s="516">
        <f t="shared" si="64"/>
        <v>0</v>
      </c>
      <c r="AB38" s="516">
        <f t="shared" si="65"/>
        <v>0</v>
      </c>
      <c r="AC38" s="517">
        <f t="shared" si="66"/>
        <v>0</v>
      </c>
      <c r="AD38" s="516">
        <f t="shared" si="67"/>
        <v>0</v>
      </c>
      <c r="AE38" s="518">
        <f t="shared" si="68"/>
        <v>0</v>
      </c>
      <c r="AF38" s="518">
        <f t="shared" si="69"/>
        <v>0</v>
      </c>
      <c r="AG38" s="518">
        <f t="shared" si="70"/>
        <v>0</v>
      </c>
      <c r="AH38" s="518">
        <f t="shared" si="71"/>
        <v>0</v>
      </c>
      <c r="AI38" s="518">
        <f t="shared" si="72"/>
        <v>0</v>
      </c>
      <c r="AJ38" s="518">
        <f t="shared" si="73"/>
        <v>0</v>
      </c>
      <c r="AK38" s="518">
        <f t="shared" si="74"/>
        <v>0</v>
      </c>
      <c r="AL38" s="429">
        <f t="shared" si="81"/>
        <v>0</v>
      </c>
      <c r="AM38" s="431"/>
      <c r="AN38" s="522"/>
      <c r="AO38" s="523">
        <f t="shared" si="75"/>
        <v>0</v>
      </c>
      <c r="AP38" s="515">
        <f t="shared" si="76"/>
        <v>0</v>
      </c>
      <c r="AQ38" s="515">
        <f t="shared" si="77"/>
        <v>0</v>
      </c>
      <c r="AR38" s="524"/>
      <c r="AS38" s="523">
        <f t="shared" si="78"/>
        <v>0</v>
      </c>
      <c r="AT38" s="515">
        <f t="shared" si="79"/>
        <v>0</v>
      </c>
      <c r="AU38" s="527">
        <f t="shared" si="80"/>
        <v>0</v>
      </c>
      <c r="AV38" s="525"/>
      <c r="AW38" s="530"/>
      <c r="AX38" s="529"/>
      <c r="AY38" s="529"/>
      <c r="AZ38" s="529"/>
      <c r="BA38" s="529"/>
      <c r="BB38" s="529"/>
      <c r="BC38" s="531"/>
    </row>
    <row r="39" spans="1:55" ht="12.75">
      <c r="A39" s="345"/>
      <c r="B39" s="166" t="str">
        <f>IF('Sheet 1'!G101="Y",'Sheet 1'!B101:C101,"-")</f>
        <v>-</v>
      </c>
      <c r="C39" s="111">
        <f>IF(AND('Sheet 1'!G101="Y",'Sheet 1'!D101=D39),0,IF('Sheet 1'!G103="",0,IF('Sheet 1'!G101="N",0,1)))</f>
        <v>0</v>
      </c>
      <c r="D39" s="73">
        <f>IF('Sheet 1'!G101="Y",'Sheet 1'!D101,"")</f>
      </c>
      <c r="E39" s="73">
        <f>IF('Sheet 1'!G101="Y",'Sheet 1'!F101,"")</f>
      </c>
      <c r="F39" s="633">
        <f>IF(AND('Sheet 1'!G101="Y",'Sheet 1'!F101=E39),0,IF('Sheet 1'!G103="",0,IF('Sheet 1'!G103="N",0,1)))</f>
        <v>0</v>
      </c>
      <c r="G39" s="417">
        <f>IF('Sheet 1'!G101="Y",'Sheet 1'!H101,"")</f>
      </c>
      <c r="H39" s="111" t="s">
        <v>273</v>
      </c>
      <c r="I39" s="426" t="str">
        <f>IF('Sheet 1'!G101="Y",'Sheet 1'!J101,"-")</f>
        <v>-</v>
      </c>
      <c r="J39" s="111" t="s">
        <v>273</v>
      </c>
      <c r="K39" s="399">
        <f t="shared" si="55"/>
        <v>0</v>
      </c>
      <c r="L39" s="111" t="s">
        <v>273</v>
      </c>
      <c r="M39" s="419">
        <f t="shared" si="56"/>
      </c>
      <c r="N39" s="419">
        <f t="shared" si="57"/>
      </c>
      <c r="O39" s="432">
        <f t="shared" si="58"/>
      </c>
      <c r="P39" s="111">
        <f t="shared" si="59"/>
      </c>
      <c r="Q39" s="111">
        <f t="shared" si="5"/>
      </c>
      <c r="R39" s="111"/>
      <c r="S39" s="111"/>
      <c r="T39" s="111"/>
      <c r="V39">
        <f t="shared" si="60"/>
        <v>0</v>
      </c>
      <c r="X39" s="516">
        <f t="shared" si="61"/>
        <v>0</v>
      </c>
      <c r="Y39" s="516">
        <f t="shared" si="62"/>
        <v>0</v>
      </c>
      <c r="Z39" s="516">
        <f t="shared" si="63"/>
        <v>0</v>
      </c>
      <c r="AA39" s="516">
        <f t="shared" si="64"/>
        <v>0</v>
      </c>
      <c r="AB39" s="516">
        <f t="shared" si="65"/>
        <v>0</v>
      </c>
      <c r="AC39" s="517">
        <f t="shared" si="66"/>
        <v>0</v>
      </c>
      <c r="AD39" s="516">
        <f t="shared" si="67"/>
        <v>0</v>
      </c>
      <c r="AE39" s="518">
        <f t="shared" si="68"/>
        <v>0</v>
      </c>
      <c r="AF39" s="518">
        <f t="shared" si="69"/>
        <v>0</v>
      </c>
      <c r="AG39" s="518">
        <f t="shared" si="70"/>
        <v>0</v>
      </c>
      <c r="AH39" s="518">
        <f t="shared" si="71"/>
        <v>0</v>
      </c>
      <c r="AI39" s="518">
        <f t="shared" si="72"/>
        <v>0</v>
      </c>
      <c r="AJ39" s="518">
        <f t="shared" si="73"/>
        <v>0</v>
      </c>
      <c r="AK39" s="518">
        <f t="shared" si="74"/>
        <v>0</v>
      </c>
      <c r="AL39" s="429">
        <f t="shared" si="81"/>
        <v>0</v>
      </c>
      <c r="AM39" s="431"/>
      <c r="AN39" s="522"/>
      <c r="AO39" s="523">
        <f t="shared" si="75"/>
        <v>0</v>
      </c>
      <c r="AP39" s="515">
        <f t="shared" si="76"/>
        <v>0</v>
      </c>
      <c r="AQ39" s="515">
        <f t="shared" si="77"/>
        <v>0</v>
      </c>
      <c r="AR39" s="524"/>
      <c r="AS39" s="523">
        <f t="shared" si="78"/>
        <v>0</v>
      </c>
      <c r="AT39" s="515">
        <f t="shared" si="79"/>
        <v>0</v>
      </c>
      <c r="AU39" s="527">
        <f t="shared" si="80"/>
        <v>0</v>
      </c>
      <c r="AV39" s="525"/>
      <c r="AW39" s="530"/>
      <c r="AX39" s="529"/>
      <c r="AY39" s="529"/>
      <c r="AZ39" s="529"/>
      <c r="BA39" s="529"/>
      <c r="BB39" s="529"/>
      <c r="BC39" s="531"/>
    </row>
    <row r="40" spans="1:55" ht="12.75">
      <c r="A40" s="345"/>
      <c r="B40" s="166" t="str">
        <f>IF('Sheet 1'!G102="Y",'Sheet 1'!B102:C102,"-")</f>
        <v>-</v>
      </c>
      <c r="C40" s="111">
        <f>IF(AND('Sheet 1'!G102="Y",'Sheet 1'!D102=D40),0,IF('Sheet 1'!G104="",0,IF('Sheet 1'!G102="N",0,1)))</f>
        <v>0</v>
      </c>
      <c r="D40" s="73">
        <f>IF('Sheet 1'!G102="Y",'Sheet 1'!D102,"")</f>
      </c>
      <c r="E40" s="73">
        <f>IF('Sheet 1'!G102="Y",'Sheet 1'!F102,"")</f>
      </c>
      <c r="F40" s="633">
        <f>IF(AND('Sheet 1'!G102="Y",'Sheet 1'!F102=E40),0,IF('Sheet 1'!G104="",0,IF('Sheet 1'!G104="N",0,1)))</f>
        <v>0</v>
      </c>
      <c r="G40" s="417">
        <f>IF('Sheet 1'!G102="Y",'Sheet 1'!H102,"")</f>
      </c>
      <c r="H40" s="111" t="s">
        <v>273</v>
      </c>
      <c r="I40" s="426" t="str">
        <f>IF('Sheet 1'!G102="Y",'Sheet 1'!J102,"-")</f>
        <v>-</v>
      </c>
      <c r="J40" s="111" t="s">
        <v>273</v>
      </c>
      <c r="K40" s="399">
        <f t="shared" si="55"/>
        <v>0</v>
      </c>
      <c r="L40" s="111" t="s">
        <v>273</v>
      </c>
      <c r="M40" s="419">
        <f t="shared" si="56"/>
      </c>
      <c r="N40" s="419">
        <f t="shared" si="57"/>
      </c>
      <c r="O40" s="432">
        <f t="shared" si="58"/>
      </c>
      <c r="P40" s="111">
        <f t="shared" si="59"/>
      </c>
      <c r="Q40" s="111">
        <f t="shared" si="5"/>
      </c>
      <c r="R40" s="111"/>
      <c r="S40" s="111"/>
      <c r="T40" s="111"/>
      <c r="V40">
        <f t="shared" si="60"/>
        <v>0</v>
      </c>
      <c r="X40" s="516">
        <f t="shared" si="61"/>
        <v>0</v>
      </c>
      <c r="Y40" s="516">
        <f t="shared" si="62"/>
        <v>0</v>
      </c>
      <c r="Z40" s="516">
        <f t="shared" si="63"/>
        <v>0</v>
      </c>
      <c r="AA40" s="516">
        <f t="shared" si="64"/>
        <v>0</v>
      </c>
      <c r="AB40" s="516">
        <f t="shared" si="65"/>
        <v>0</v>
      </c>
      <c r="AC40" s="517">
        <f t="shared" si="66"/>
        <v>0</v>
      </c>
      <c r="AD40" s="516">
        <f t="shared" si="67"/>
        <v>0</v>
      </c>
      <c r="AE40" s="518">
        <f t="shared" si="68"/>
        <v>0</v>
      </c>
      <c r="AF40" s="518">
        <f t="shared" si="69"/>
        <v>0</v>
      </c>
      <c r="AG40" s="518">
        <f t="shared" si="70"/>
        <v>0</v>
      </c>
      <c r="AH40" s="518">
        <f t="shared" si="71"/>
        <v>0</v>
      </c>
      <c r="AI40" s="518">
        <f t="shared" si="72"/>
        <v>0</v>
      </c>
      <c r="AJ40" s="518">
        <f t="shared" si="73"/>
        <v>0</v>
      </c>
      <c r="AK40" s="518">
        <f t="shared" si="74"/>
        <v>0</v>
      </c>
      <c r="AL40" s="429">
        <f t="shared" si="81"/>
        <v>0</v>
      </c>
      <c r="AM40" s="431"/>
      <c r="AN40" s="522"/>
      <c r="AO40" s="523">
        <f t="shared" si="75"/>
        <v>0</v>
      </c>
      <c r="AP40" s="515">
        <f t="shared" si="76"/>
        <v>0</v>
      </c>
      <c r="AQ40" s="515">
        <f t="shared" si="77"/>
        <v>0</v>
      </c>
      <c r="AR40" s="524"/>
      <c r="AS40" s="523">
        <f t="shared" si="78"/>
        <v>0</v>
      </c>
      <c r="AT40" s="515">
        <f t="shared" si="79"/>
        <v>0</v>
      </c>
      <c r="AU40" s="527">
        <f t="shared" si="80"/>
        <v>0</v>
      </c>
      <c r="AV40" s="525"/>
      <c r="AW40" s="530"/>
      <c r="AX40" s="529"/>
      <c r="AY40" s="529"/>
      <c r="AZ40" s="529"/>
      <c r="BA40" s="529"/>
      <c r="BB40" s="529"/>
      <c r="BC40" s="531"/>
    </row>
    <row r="41" spans="1:55" ht="12.75">
      <c r="A41" s="345"/>
      <c r="B41" s="166" t="str">
        <f>IF('Sheet 1'!G103="Y",'Sheet 1'!B103:C103,"-")</f>
        <v>-</v>
      </c>
      <c r="C41" s="111">
        <f>IF(AND('Sheet 1'!G103="Y",'Sheet 1'!D103=D41),0,IF('Sheet 1'!G105="",0,IF('Sheet 1'!G103="N",0,1)))</f>
        <v>0</v>
      </c>
      <c r="D41" s="73">
        <f>IF('Sheet 1'!G103="Y",'Sheet 1'!D103,"")</f>
      </c>
      <c r="E41" s="73">
        <f>IF('Sheet 1'!G103="Y",'Sheet 1'!F103,"")</f>
      </c>
      <c r="F41" s="633">
        <f>IF(AND('Sheet 1'!G103="Y",'Sheet 1'!F103=E41),0,IF('Sheet 1'!G105="",0,IF('Sheet 1'!G105="N",0,1)))</f>
        <v>0</v>
      </c>
      <c r="G41" s="417">
        <f>IF('Sheet 1'!G103="Y",'Sheet 1'!H103,"")</f>
      </c>
      <c r="H41" s="111" t="s">
        <v>273</v>
      </c>
      <c r="I41" s="426" t="str">
        <f>IF('Sheet 1'!G103="Y",'Sheet 1'!J103,"-")</f>
        <v>-</v>
      </c>
      <c r="J41" s="111" t="s">
        <v>273</v>
      </c>
      <c r="K41" s="399">
        <f t="shared" si="55"/>
        <v>0</v>
      </c>
      <c r="L41" s="111" t="s">
        <v>273</v>
      </c>
      <c r="M41" s="419">
        <f t="shared" si="56"/>
      </c>
      <c r="N41" s="419">
        <f t="shared" si="57"/>
      </c>
      <c r="O41" s="432">
        <f t="shared" si="58"/>
      </c>
      <c r="P41" s="111">
        <f t="shared" si="59"/>
      </c>
      <c r="Q41" s="111">
        <f t="shared" si="5"/>
      </c>
      <c r="R41" s="111"/>
      <c r="S41" s="111"/>
      <c r="T41" s="111"/>
      <c r="V41">
        <f t="shared" si="60"/>
        <v>0</v>
      </c>
      <c r="X41" s="516">
        <f t="shared" si="61"/>
        <v>0</v>
      </c>
      <c r="Y41" s="516">
        <f t="shared" si="62"/>
        <v>0</v>
      </c>
      <c r="Z41" s="516">
        <f t="shared" si="63"/>
        <v>0</v>
      </c>
      <c r="AA41" s="516">
        <f t="shared" si="64"/>
        <v>0</v>
      </c>
      <c r="AB41" s="516">
        <f t="shared" si="65"/>
        <v>0</v>
      </c>
      <c r="AC41" s="517">
        <f t="shared" si="66"/>
        <v>0</v>
      </c>
      <c r="AD41" s="516">
        <f t="shared" si="67"/>
        <v>0</v>
      </c>
      <c r="AE41" s="518">
        <f t="shared" si="68"/>
        <v>0</v>
      </c>
      <c r="AF41" s="518">
        <f t="shared" si="69"/>
        <v>0</v>
      </c>
      <c r="AG41" s="518">
        <f t="shared" si="70"/>
        <v>0</v>
      </c>
      <c r="AH41" s="518">
        <f t="shared" si="71"/>
        <v>0</v>
      </c>
      <c r="AI41" s="518">
        <f t="shared" si="72"/>
        <v>0</v>
      </c>
      <c r="AJ41" s="518">
        <f t="shared" si="73"/>
        <v>0</v>
      </c>
      <c r="AK41" s="518">
        <f t="shared" si="74"/>
        <v>0</v>
      </c>
      <c r="AL41" s="429">
        <f t="shared" si="81"/>
        <v>0</v>
      </c>
      <c r="AM41" s="431"/>
      <c r="AN41" s="522"/>
      <c r="AO41" s="523">
        <f t="shared" si="75"/>
        <v>0</v>
      </c>
      <c r="AP41" s="515">
        <f t="shared" si="76"/>
        <v>0</v>
      </c>
      <c r="AQ41" s="515">
        <f t="shared" si="77"/>
        <v>0</v>
      </c>
      <c r="AR41" s="524"/>
      <c r="AS41" s="523">
        <f t="shared" si="78"/>
        <v>0</v>
      </c>
      <c r="AT41" s="515">
        <f t="shared" si="79"/>
        <v>0</v>
      </c>
      <c r="AU41" s="527">
        <f t="shared" si="80"/>
        <v>0</v>
      </c>
      <c r="AV41" s="525"/>
      <c r="AW41" s="530"/>
      <c r="AX41" s="529"/>
      <c r="AY41" s="529"/>
      <c r="AZ41" s="529"/>
      <c r="BA41" s="529"/>
      <c r="BB41" s="529"/>
      <c r="BC41" s="531"/>
    </row>
    <row r="42" spans="1:55" ht="12.75">
      <c r="A42" s="345"/>
      <c r="B42" s="166" t="str">
        <f>IF('Sheet 1'!G104="Y",'Sheet 1'!B104:C104,"-")</f>
        <v>-</v>
      </c>
      <c r="C42" s="111">
        <f>IF(AND('Sheet 1'!G104="Y",'Sheet 1'!D104=D42),0,IF('Sheet 1'!G106="",0,IF('Sheet 1'!G104="N",0,1)))</f>
        <v>0</v>
      </c>
      <c r="D42" s="73">
        <f>IF('Sheet 1'!G104="Y",'Sheet 1'!D104,"")</f>
      </c>
      <c r="E42" s="73">
        <f>IF('Sheet 1'!G104="Y",'Sheet 1'!F104,"")</f>
      </c>
      <c r="F42" s="633">
        <f>IF(AND('Sheet 1'!G104="Y",'Sheet 1'!F104=E42),0,IF('Sheet 1'!G106="",0,IF('Sheet 1'!G106="N",0,1)))</f>
        <v>0</v>
      </c>
      <c r="G42" s="417">
        <f>IF('Sheet 1'!G104="Y",'Sheet 1'!H104,"")</f>
      </c>
      <c r="H42" s="111" t="s">
        <v>273</v>
      </c>
      <c r="I42" s="426" t="str">
        <f>IF('Sheet 1'!G104="Y",'Sheet 1'!J104,"-")</f>
        <v>-</v>
      </c>
      <c r="J42" s="111" t="s">
        <v>273</v>
      </c>
      <c r="K42" s="399">
        <f t="shared" si="55"/>
        <v>0</v>
      </c>
      <c r="L42" s="111" t="s">
        <v>273</v>
      </c>
      <c r="M42" s="419">
        <f t="shared" si="56"/>
      </c>
      <c r="N42" s="419">
        <f t="shared" si="57"/>
      </c>
      <c r="O42" s="432">
        <f t="shared" si="58"/>
      </c>
      <c r="P42" s="111">
        <f t="shared" si="59"/>
      </c>
      <c r="Q42" s="111">
        <f t="shared" si="5"/>
      </c>
      <c r="R42" s="111"/>
      <c r="S42" s="111"/>
      <c r="T42" s="111"/>
      <c r="V42">
        <f t="shared" si="60"/>
        <v>0</v>
      </c>
      <c r="X42" s="516">
        <f t="shared" si="61"/>
        <v>0</v>
      </c>
      <c r="Y42" s="516">
        <f t="shared" si="62"/>
        <v>0</v>
      </c>
      <c r="Z42" s="516">
        <f t="shared" si="63"/>
        <v>0</v>
      </c>
      <c r="AA42" s="516">
        <f t="shared" si="64"/>
        <v>0</v>
      </c>
      <c r="AB42" s="516">
        <f t="shared" si="65"/>
        <v>0</v>
      </c>
      <c r="AC42" s="517">
        <f t="shared" si="66"/>
        <v>0</v>
      </c>
      <c r="AD42" s="516">
        <f t="shared" si="67"/>
        <v>0</v>
      </c>
      <c r="AE42" s="518">
        <f t="shared" si="68"/>
        <v>0</v>
      </c>
      <c r="AF42" s="518">
        <f t="shared" si="69"/>
        <v>0</v>
      </c>
      <c r="AG42" s="518">
        <f t="shared" si="70"/>
        <v>0</v>
      </c>
      <c r="AH42" s="518">
        <f t="shared" si="71"/>
        <v>0</v>
      </c>
      <c r="AI42" s="518">
        <f t="shared" si="72"/>
        <v>0</v>
      </c>
      <c r="AJ42" s="518">
        <f t="shared" si="73"/>
        <v>0</v>
      </c>
      <c r="AK42" s="518">
        <f t="shared" si="74"/>
        <v>0</v>
      </c>
      <c r="AL42" s="429">
        <f t="shared" si="81"/>
        <v>0</v>
      </c>
      <c r="AM42" s="431"/>
      <c r="AN42" s="522"/>
      <c r="AO42" s="523">
        <f t="shared" si="75"/>
        <v>0</v>
      </c>
      <c r="AP42" s="515">
        <f t="shared" si="76"/>
        <v>0</v>
      </c>
      <c r="AQ42" s="515">
        <f t="shared" si="77"/>
        <v>0</v>
      </c>
      <c r="AR42" s="524"/>
      <c r="AS42" s="523">
        <f t="shared" si="78"/>
        <v>0</v>
      </c>
      <c r="AT42" s="515">
        <f t="shared" si="79"/>
        <v>0</v>
      </c>
      <c r="AU42" s="527">
        <f t="shared" si="80"/>
        <v>0</v>
      </c>
      <c r="AV42" s="525"/>
      <c r="AW42" s="530"/>
      <c r="AX42" s="529"/>
      <c r="AY42" s="529"/>
      <c r="AZ42" s="529"/>
      <c r="BA42" s="529"/>
      <c r="BB42" s="529"/>
      <c r="BC42" s="531"/>
    </row>
    <row r="43" spans="1:55" ht="12.75">
      <c r="A43" s="345"/>
      <c r="B43" s="166" t="str">
        <f>IF('Sheet 1'!G105="Y",'Sheet 1'!B105:C105,"-")</f>
        <v>-</v>
      </c>
      <c r="C43" s="111">
        <f>IF(AND('Sheet 1'!G105="Y",'Sheet 1'!D105=D43),0,IF('Sheet 1'!G107="",0,IF('Sheet 1'!G105="N",0,1)))</f>
        <v>0</v>
      </c>
      <c r="D43" s="73">
        <f>IF('Sheet 1'!G105="Y",'Sheet 1'!D105,"")</f>
      </c>
      <c r="E43" s="73">
        <f>IF('Sheet 1'!G105="Y",'Sheet 1'!F105,"")</f>
      </c>
      <c r="F43" s="633">
        <f>IF(AND('Sheet 1'!G105="Y",'Sheet 1'!F105=E43),0,IF('Sheet 1'!G107="",0,IF('Sheet 1'!G107="N",0,1)))</f>
        <v>0</v>
      </c>
      <c r="G43" s="417">
        <f>IF('Sheet 1'!G105="Y",'Sheet 1'!H105,"")</f>
      </c>
      <c r="H43" s="111" t="s">
        <v>273</v>
      </c>
      <c r="I43" s="426" t="str">
        <f>IF('Sheet 1'!G105="Y",'Sheet 1'!J105,"-")</f>
        <v>-</v>
      </c>
      <c r="J43" s="111" t="s">
        <v>273</v>
      </c>
      <c r="K43" s="399">
        <f t="shared" si="55"/>
        <v>0</v>
      </c>
      <c r="L43" s="111" t="s">
        <v>273</v>
      </c>
      <c r="M43" s="419">
        <f t="shared" si="56"/>
      </c>
      <c r="N43" s="419">
        <f t="shared" si="57"/>
      </c>
      <c r="O43" s="432">
        <f t="shared" si="58"/>
      </c>
      <c r="P43" s="111">
        <f t="shared" si="59"/>
      </c>
      <c r="Q43" s="111">
        <f t="shared" si="5"/>
      </c>
      <c r="R43" s="111"/>
      <c r="S43" s="111"/>
      <c r="T43" s="111"/>
      <c r="V43">
        <f t="shared" si="60"/>
        <v>0</v>
      </c>
      <c r="X43" s="516">
        <f t="shared" si="61"/>
        <v>0</v>
      </c>
      <c r="Y43" s="516">
        <f t="shared" si="62"/>
        <v>0</v>
      </c>
      <c r="Z43" s="516">
        <f t="shared" si="63"/>
        <v>0</v>
      </c>
      <c r="AA43" s="516">
        <f t="shared" si="64"/>
        <v>0</v>
      </c>
      <c r="AB43" s="516">
        <f t="shared" si="65"/>
        <v>0</v>
      </c>
      <c r="AC43" s="517">
        <f t="shared" si="66"/>
        <v>0</v>
      </c>
      <c r="AD43" s="516">
        <f t="shared" si="67"/>
        <v>0</v>
      </c>
      <c r="AE43" s="518">
        <f t="shared" si="68"/>
        <v>0</v>
      </c>
      <c r="AF43" s="518">
        <f t="shared" si="69"/>
        <v>0</v>
      </c>
      <c r="AG43" s="518">
        <f t="shared" si="70"/>
        <v>0</v>
      </c>
      <c r="AH43" s="518">
        <f t="shared" si="71"/>
        <v>0</v>
      </c>
      <c r="AI43" s="518">
        <f t="shared" si="72"/>
        <v>0</v>
      </c>
      <c r="AJ43" s="518">
        <f t="shared" si="73"/>
        <v>0</v>
      </c>
      <c r="AK43" s="518">
        <f t="shared" si="74"/>
        <v>0</v>
      </c>
      <c r="AL43" s="429">
        <f t="shared" si="81"/>
        <v>0</v>
      </c>
      <c r="AM43" s="431"/>
      <c r="AN43" s="522"/>
      <c r="AO43" s="523">
        <f t="shared" si="75"/>
        <v>0</v>
      </c>
      <c r="AP43" s="515">
        <f t="shared" si="76"/>
        <v>0</v>
      </c>
      <c r="AQ43" s="515">
        <f t="shared" si="77"/>
        <v>0</v>
      </c>
      <c r="AR43" s="524"/>
      <c r="AS43" s="523">
        <f t="shared" si="78"/>
        <v>0</v>
      </c>
      <c r="AT43" s="515">
        <f t="shared" si="79"/>
        <v>0</v>
      </c>
      <c r="AU43" s="527">
        <f t="shared" si="80"/>
        <v>0</v>
      </c>
      <c r="AV43" s="525"/>
      <c r="AW43" s="530"/>
      <c r="AX43" s="529"/>
      <c r="AY43" s="529"/>
      <c r="AZ43" s="529"/>
      <c r="BA43" s="529"/>
      <c r="BB43" s="529"/>
      <c r="BC43" s="531"/>
    </row>
    <row r="44" spans="1:55" ht="10.5" customHeight="1">
      <c r="A44" s="345"/>
      <c r="B44" s="113"/>
      <c r="C44" s="111"/>
      <c r="D44" s="87"/>
      <c r="E44" s="87"/>
      <c r="F44" s="633"/>
      <c r="G44" s="420"/>
      <c r="H44" s="111"/>
      <c r="I44" s="421"/>
      <c r="J44" s="111"/>
      <c r="K44" s="421"/>
      <c r="L44" s="111"/>
      <c r="M44" s="422"/>
      <c r="N44" s="422"/>
      <c r="O44" s="422"/>
      <c r="P44" s="111"/>
      <c r="Q44" s="111">
        <f t="shared" si="5"/>
      </c>
      <c r="R44" s="111"/>
      <c r="S44" s="111"/>
      <c r="T44" s="111"/>
      <c r="V44" s="392"/>
      <c r="W44" s="424"/>
      <c r="X44" s="424"/>
      <c r="Y44" s="424"/>
      <c r="Z44" s="424"/>
      <c r="AA44" s="424"/>
      <c r="AB44" s="424"/>
      <c r="AC44" s="424"/>
      <c r="AD44" s="424"/>
      <c r="AO44" s="519"/>
      <c r="AP44" s="519"/>
      <c r="AQ44" s="519"/>
      <c r="AR44" s="519"/>
      <c r="AS44" s="519"/>
      <c r="AT44" s="519"/>
      <c r="AU44" s="519"/>
      <c r="AV44" s="526"/>
      <c r="AW44" s="530"/>
      <c r="AX44" s="529"/>
      <c r="AY44" s="529"/>
      <c r="AZ44" s="529"/>
      <c r="BA44" s="529"/>
      <c r="BB44" s="529"/>
      <c r="BC44" s="529"/>
    </row>
    <row r="45" spans="1:55" ht="13.5">
      <c r="A45" s="15">
        <v>6</v>
      </c>
      <c r="B45" s="500" t="s">
        <v>81</v>
      </c>
      <c r="C45" s="111"/>
      <c r="D45" s="87"/>
      <c r="E45" s="87"/>
      <c r="F45" s="633"/>
      <c r="G45" s="420"/>
      <c r="H45" s="111"/>
      <c r="I45" s="421"/>
      <c r="J45" s="111"/>
      <c r="K45" s="421"/>
      <c r="L45" s="111"/>
      <c r="M45" s="422"/>
      <c r="N45" s="422"/>
      <c r="O45" s="422"/>
      <c r="P45" s="111"/>
      <c r="Q45" s="111">
        <f t="shared" si="5"/>
      </c>
      <c r="R45" s="111"/>
      <c r="S45" s="111"/>
      <c r="T45" s="111"/>
      <c r="V45" s="392"/>
      <c r="W45" s="424"/>
      <c r="X45" s="424"/>
      <c r="Y45" s="424"/>
      <c r="Z45" s="424"/>
      <c r="AA45" s="424"/>
      <c r="AB45" s="424"/>
      <c r="AC45" s="424"/>
      <c r="AD45" s="424"/>
      <c r="AO45" s="519"/>
      <c r="AP45" s="519"/>
      <c r="AQ45" s="519"/>
      <c r="AR45" s="519"/>
      <c r="AS45" s="519"/>
      <c r="AT45" s="519"/>
      <c r="AU45" s="519"/>
      <c r="AV45" s="526"/>
      <c r="AW45" s="530"/>
      <c r="AX45" s="529"/>
      <c r="AY45" s="529"/>
      <c r="AZ45" s="529"/>
      <c r="BA45" s="529"/>
      <c r="BB45" s="529"/>
      <c r="BC45" s="529"/>
    </row>
    <row r="46" spans="1:55" ht="10.5" customHeight="1">
      <c r="A46" s="107"/>
      <c r="B46" s="503" t="s">
        <v>82</v>
      </c>
      <c r="C46" s="111"/>
      <c r="D46" s="87"/>
      <c r="E46" s="87"/>
      <c r="F46" s="633"/>
      <c r="G46" s="420"/>
      <c r="H46" s="111"/>
      <c r="I46" s="421"/>
      <c r="J46" s="111"/>
      <c r="K46" s="421"/>
      <c r="L46" s="111"/>
      <c r="M46" s="422"/>
      <c r="N46" s="422"/>
      <c r="O46" s="422"/>
      <c r="P46" s="111"/>
      <c r="Q46" s="111">
        <f t="shared" si="5"/>
      </c>
      <c r="R46" s="111"/>
      <c r="S46" s="111"/>
      <c r="T46" s="111"/>
      <c r="V46" s="392"/>
      <c r="W46" s="424"/>
      <c r="X46" s="424"/>
      <c r="Y46" s="424"/>
      <c r="Z46" s="424"/>
      <c r="AA46" s="424"/>
      <c r="AB46" s="424"/>
      <c r="AC46" s="424"/>
      <c r="AD46" s="424"/>
      <c r="AO46" s="519"/>
      <c r="AP46" s="519"/>
      <c r="AQ46" s="519"/>
      <c r="AR46" s="519"/>
      <c r="AS46" s="519"/>
      <c r="AT46" s="519"/>
      <c r="AU46" s="519"/>
      <c r="AV46" s="526"/>
      <c r="AW46" s="530"/>
      <c r="AX46" s="529"/>
      <c r="AY46" s="529"/>
      <c r="AZ46" s="529"/>
      <c r="BA46" s="529"/>
      <c r="BB46" s="529"/>
      <c r="BC46" s="529"/>
    </row>
    <row r="47" spans="1:55" ht="51.75">
      <c r="A47" s="107"/>
      <c r="B47" s="501" t="s">
        <v>83</v>
      </c>
      <c r="C47" s="645"/>
      <c r="D47" s="93"/>
      <c r="E47" s="93"/>
      <c r="F47" s="110"/>
      <c r="G47" s="93"/>
      <c r="H47" s="111"/>
      <c r="I47" s="116"/>
      <c r="J47" s="111"/>
      <c r="K47" s="116"/>
      <c r="L47" s="111"/>
      <c r="M47" s="105"/>
      <c r="N47" s="105"/>
      <c r="O47" s="105"/>
      <c r="P47" s="111"/>
      <c r="Q47" s="111">
        <f t="shared" si="5"/>
      </c>
      <c r="R47" s="111"/>
      <c r="S47" s="111"/>
      <c r="T47" s="111"/>
      <c r="V47" t="s">
        <v>514</v>
      </c>
      <c r="W47" s="427"/>
      <c r="X47" s="427">
        <v>1</v>
      </c>
      <c r="Y47">
        <v>2</v>
      </c>
      <c r="Z47">
        <v>3</v>
      </c>
      <c r="AA47">
        <v>4</v>
      </c>
      <c r="AB47">
        <v>5</v>
      </c>
      <c r="AC47">
        <v>6</v>
      </c>
      <c r="AD47">
        <v>7</v>
      </c>
      <c r="AE47">
        <v>8</v>
      </c>
      <c r="AF47">
        <v>9</v>
      </c>
      <c r="AG47">
        <v>10</v>
      </c>
      <c r="AH47">
        <v>11</v>
      </c>
      <c r="AI47">
        <v>12</v>
      </c>
      <c r="AJ47">
        <v>13</v>
      </c>
      <c r="AK47">
        <v>14</v>
      </c>
      <c r="AL47" s="428" t="s">
        <v>519</v>
      </c>
      <c r="AM47" s="431"/>
      <c r="AN47" s="521"/>
      <c r="AO47" s="519"/>
      <c r="AP47" s="519"/>
      <c r="AQ47" s="519"/>
      <c r="AR47" s="519"/>
      <c r="AS47" s="519"/>
      <c r="AT47" s="519"/>
      <c r="AU47" s="519"/>
      <c r="AV47" s="526"/>
      <c r="AW47" s="530"/>
      <c r="AX47" s="529"/>
      <c r="AY47" s="529"/>
      <c r="AZ47" s="529"/>
      <c r="BA47" s="529"/>
      <c r="BB47" s="529"/>
      <c r="BC47" s="494"/>
    </row>
    <row r="48" spans="1:55" ht="12.75">
      <c r="A48" s="345"/>
      <c r="B48" s="166">
        <f>'Sheet 1'!B107:C107</f>
        <v>0</v>
      </c>
      <c r="C48" s="111">
        <f>IF(D48='Sheet 1'!D107,0,1)</f>
        <v>0</v>
      </c>
      <c r="D48" s="73">
        <f>IF('Sheet 1'!D107="","",'Sheet 1'!D107)</f>
      </c>
      <c r="E48" s="73">
        <f>IF('Sheet 1'!F107&gt;0,'Sheet 1'!F107,"")</f>
      </c>
      <c r="F48" s="584">
        <f>IF(D48='Sheet 1'!F107,0,1)</f>
        <v>0</v>
      </c>
      <c r="G48" s="417">
        <f>'Sheet 1'!H107</f>
        <v>0</v>
      </c>
      <c r="H48" s="111" t="s">
        <v>273</v>
      </c>
      <c r="I48" s="426" t="str">
        <f>IF('Sheet 1'!G106="Y",'Sheet 1'!J106,"-")</f>
        <v>-</v>
      </c>
      <c r="J48" s="111" t="s">
        <v>273</v>
      </c>
      <c r="K48" s="399">
        <f aca="true" t="shared" si="82" ref="K48:K55">AL48</f>
        <v>0</v>
      </c>
      <c r="L48" s="111" t="s">
        <v>273</v>
      </c>
      <c r="M48" s="419">
        <f aca="true" t="shared" si="83" ref="M48:M55">IF(AND(E48&gt;1,K48&gt;0),(E48*K48),"")</f>
      </c>
      <c r="N48" s="419">
        <f aca="true" t="shared" si="84" ref="N48:N55">IF(AND(E48&lt;1,K48&gt;0),E48*K48,"")</f>
      </c>
      <c r="O48" s="432">
        <f aca="true" t="shared" si="85" ref="O48:O55">IF(G48="","",IF(I48="","",IF(AND(G48&gt;0,G48&lt;=12),1,IF(AND(G48&gt;12,G48&lt;=43,I48&lt;=3),2,IF(AND(G48&gt;12,G48&lt;=48,I48&gt;3),2,IF(AND(G48&gt;43,I48&lt;=3),3,IF(AND(G48&gt;48,I48&gt;3),3,"")))))))</f>
      </c>
      <c r="P48" s="111">
        <f aca="true" t="shared" si="86" ref="P48:P55">IF(N48&lt;0,N48,"")</f>
      </c>
      <c r="Q48" s="111">
        <f t="shared" si="5"/>
      </c>
      <c r="R48" s="111"/>
      <c r="S48" s="111"/>
      <c r="T48" s="111"/>
      <c r="V48">
        <f aca="true" t="shared" si="87" ref="V48:V55">IF(I48="-",0,IF(I48&lt;3,1,IF(I48&gt;=3,2,"")))</f>
        <v>0</v>
      </c>
      <c r="X48" s="516">
        <f aca="true" t="shared" si="88" ref="X48:X55">IF(AND(G48&gt;0,G48&lt;=1),0%,0%)</f>
        <v>0</v>
      </c>
      <c r="Y48" s="516">
        <f aca="true" t="shared" si="89" ref="Y48:Y55">IF(AND(V48=1,G48&gt;1,G48&lt;=3),0.2%,0%)</f>
        <v>0</v>
      </c>
      <c r="Z48" s="516">
        <f aca="true" t="shared" si="90" ref="Z48:Z55">IF(AND(G48&gt;3,G48&lt;=6),0.4%,0%)</f>
        <v>0</v>
      </c>
      <c r="AA48" s="516">
        <f aca="true" t="shared" si="91" ref="AA48:AA55">IF(AND(G48&gt;6,G48&lt;=12),0.7%,0%)</f>
        <v>0</v>
      </c>
      <c r="AB48" s="516">
        <f aca="true" t="shared" si="92" ref="AB48:AB55">IF(AND(V48=1,G48&gt;12,G48&lt;=23),1.25%,IF(AND(V48=2,G48&gt;12,G48&lt;=24),1.25%,0%))</f>
        <v>0</v>
      </c>
      <c r="AC48" s="517">
        <f aca="true" t="shared" si="93" ref="AC48:AC55">IF(AND(V48=1,G48&gt;23,G48&lt;=34),1.75%,IF(AND(V48=2,G48&gt;24,G48&lt;=36),1.75%,0%))</f>
        <v>0</v>
      </c>
      <c r="AD48" s="516">
        <f aca="true" t="shared" si="94" ref="AD48:AD55">IF(AND(V48=1,G48&gt;34,G48&lt;=46),2.25%,IF(AND(V48=2,G48&gt;36,G48&lt;=48),2.25%,0%))</f>
        <v>0</v>
      </c>
      <c r="AE48" s="518">
        <f aca="true" t="shared" si="95" ref="AE48:AE55">IF(AND(V48=1,G48&gt;43,G48&lt;=52),2.75%,IF(AND(V48=2,G48&gt;48,G48&lt;=60),2.75%,0%))</f>
        <v>0</v>
      </c>
      <c r="AF48" s="518">
        <f aca="true" t="shared" si="96" ref="AF48:AF55">IF(AND(V48=1,G48&gt;52,G48&lt;=68),3.25%,IF(AND(V48=2,G48&gt;60,G48&lt;=84),3.25%,0%))</f>
        <v>0</v>
      </c>
      <c r="AG48" s="518">
        <f aca="true" t="shared" si="97" ref="AG48:AG55">IF(AND(V48=1,G48&gt;68,G48&lt;=88),3.75%,IF(AND(V48=2,G48&gt;84,G48&lt;=120),3.75%,0%))</f>
        <v>0</v>
      </c>
      <c r="AH48" s="518">
        <f aca="true" t="shared" si="98" ref="AH48:AH55">IF(AND(V48=1,G48&gt;88,G48&lt;=112),4.5%,IF(AND(V48=2,G48&gt;120,G48&lt;=180),4.5%,0%))</f>
        <v>0</v>
      </c>
      <c r="AI48" s="518">
        <f aca="true" t="shared" si="99" ref="AI48:AI55">IF(AND(V48=1,G48&gt;127,G48&lt;=144),5.25%,IF(AND(V48=2,G48&gt;180,G48&lt;=240),5.25%,0%))</f>
        <v>0</v>
      </c>
      <c r="AJ48" s="518">
        <f aca="true" t="shared" si="100" ref="AJ48:AJ55">IF(AND(V48=1,G48&gt;144,G48&lt;=240),6%,IF(AND(V48=2,G48&gt;240),6%,0%))</f>
        <v>0</v>
      </c>
      <c r="AK48" s="518">
        <f aca="true" t="shared" si="101" ref="AK48:AK55">IF(AND(V48=102,G48&gt;240),8%,0%)</f>
        <v>0</v>
      </c>
      <c r="AL48" s="429">
        <f>IF(SUM(X48:AJ48)=0,0,SUM(X48:AJ48))</f>
        <v>0</v>
      </c>
      <c r="AM48" s="431"/>
      <c r="AN48" s="522"/>
      <c r="AO48" s="523">
        <f aca="true" t="shared" si="102" ref="AO48:AO55">IF(O48=1,M48,0)</f>
        <v>0</v>
      </c>
      <c r="AP48" s="515">
        <f aca="true" t="shared" si="103" ref="AP48:AP55">IF(O48=2,M48,0)</f>
        <v>0</v>
      </c>
      <c r="AQ48" s="515">
        <f aca="true" t="shared" si="104" ref="AQ48:AQ55">IF(O48=3,M48,0)</f>
        <v>0</v>
      </c>
      <c r="AR48" s="524"/>
      <c r="AS48" s="523">
        <f aca="true" t="shared" si="105" ref="AS48:AS55">IF(O48=1,N48,0)</f>
        <v>0</v>
      </c>
      <c r="AT48" s="515">
        <f aca="true" t="shared" si="106" ref="AT48:AT55">IF(O48=2,N48,0)</f>
        <v>0</v>
      </c>
      <c r="AU48" s="527">
        <f aca="true" t="shared" si="107" ref="AU48:AU55">IF(O48=3,N48,0)</f>
        <v>0</v>
      </c>
      <c r="AV48" s="525"/>
      <c r="AW48" s="530"/>
      <c r="AX48" s="529"/>
      <c r="AY48" s="529"/>
      <c r="AZ48" s="529"/>
      <c r="BA48" s="529"/>
      <c r="BB48" s="529"/>
      <c r="BC48" s="531"/>
    </row>
    <row r="49" spans="1:55" ht="12.75">
      <c r="A49" s="345"/>
      <c r="B49" s="166">
        <f>'Sheet 1'!B108:C108</f>
        <v>0</v>
      </c>
      <c r="C49" s="111">
        <f>IF(D49='Sheet 1'!D108,0,1)</f>
        <v>0</v>
      </c>
      <c r="D49" s="73">
        <f>IF('Sheet 1'!D108="","",'Sheet 1'!D108)</f>
      </c>
      <c r="E49" s="73">
        <f>IF('Sheet 1'!F108&gt;0,'Sheet 1'!F108,"")</f>
      </c>
      <c r="F49" s="584">
        <f>IF(D49='Sheet 1'!F108,0,1)</f>
        <v>0</v>
      </c>
      <c r="G49" s="417">
        <f>'Sheet 1'!H108</f>
        <v>0</v>
      </c>
      <c r="H49" s="111" t="s">
        <v>273</v>
      </c>
      <c r="I49" s="426" t="str">
        <f>IF('Sheet 1'!G107="Y",'Sheet 1'!J107,"-")</f>
        <v>-</v>
      </c>
      <c r="J49" s="111" t="s">
        <v>273</v>
      </c>
      <c r="K49" s="399">
        <f t="shared" si="82"/>
        <v>0</v>
      </c>
      <c r="L49" s="111" t="s">
        <v>273</v>
      </c>
      <c r="M49" s="419">
        <f t="shared" si="83"/>
      </c>
      <c r="N49" s="419">
        <f t="shared" si="84"/>
      </c>
      <c r="O49" s="432">
        <f t="shared" si="85"/>
      </c>
      <c r="P49" s="111">
        <f t="shared" si="86"/>
      </c>
      <c r="Q49" s="111">
        <f t="shared" si="5"/>
      </c>
      <c r="R49" s="111"/>
      <c r="S49" s="111"/>
      <c r="T49" s="111"/>
      <c r="V49">
        <f t="shared" si="87"/>
        <v>0</v>
      </c>
      <c r="X49" s="516">
        <f t="shared" si="88"/>
        <v>0</v>
      </c>
      <c r="Y49" s="516">
        <f t="shared" si="89"/>
        <v>0</v>
      </c>
      <c r="Z49" s="516">
        <f t="shared" si="90"/>
        <v>0</v>
      </c>
      <c r="AA49" s="516">
        <f t="shared" si="91"/>
        <v>0</v>
      </c>
      <c r="AB49" s="516">
        <f t="shared" si="92"/>
        <v>0</v>
      </c>
      <c r="AC49" s="517">
        <f t="shared" si="93"/>
        <v>0</v>
      </c>
      <c r="AD49" s="516">
        <f t="shared" si="94"/>
        <v>0</v>
      </c>
      <c r="AE49" s="518">
        <f t="shared" si="95"/>
        <v>0</v>
      </c>
      <c r="AF49" s="518">
        <f t="shared" si="96"/>
        <v>0</v>
      </c>
      <c r="AG49" s="518">
        <f t="shared" si="97"/>
        <v>0</v>
      </c>
      <c r="AH49" s="518">
        <f t="shared" si="98"/>
        <v>0</v>
      </c>
      <c r="AI49" s="518">
        <f t="shared" si="99"/>
        <v>0</v>
      </c>
      <c r="AJ49" s="518">
        <f t="shared" si="100"/>
        <v>0</v>
      </c>
      <c r="AK49" s="518">
        <f t="shared" si="101"/>
        <v>0</v>
      </c>
      <c r="AL49" s="429">
        <f aca="true" t="shared" si="108" ref="AL49:AL55">IF(SUM(X49:AJ49)=0,0,SUM(X49:AJ49))</f>
        <v>0</v>
      </c>
      <c r="AM49" s="431"/>
      <c r="AN49" s="522"/>
      <c r="AO49" s="523">
        <f t="shared" si="102"/>
        <v>0</v>
      </c>
      <c r="AP49" s="515">
        <f t="shared" si="103"/>
        <v>0</v>
      </c>
      <c r="AQ49" s="515">
        <f t="shared" si="104"/>
        <v>0</v>
      </c>
      <c r="AR49" s="524"/>
      <c r="AS49" s="523">
        <f t="shared" si="105"/>
        <v>0</v>
      </c>
      <c r="AT49" s="515">
        <f t="shared" si="106"/>
        <v>0</v>
      </c>
      <c r="AU49" s="527">
        <f t="shared" si="107"/>
        <v>0</v>
      </c>
      <c r="AV49" s="525"/>
      <c r="AW49" s="530"/>
      <c r="AX49" s="529"/>
      <c r="AY49" s="529"/>
      <c r="AZ49" s="529"/>
      <c r="BA49" s="529"/>
      <c r="BB49" s="529"/>
      <c r="BC49" s="531"/>
    </row>
    <row r="50" spans="1:55" ht="12.75">
      <c r="A50" s="345"/>
      <c r="B50" s="166">
        <f>'Sheet 1'!B109:C109</f>
        <v>0</v>
      </c>
      <c r="C50" s="111">
        <f>IF(D50='Sheet 1'!D109,0,1)</f>
        <v>0</v>
      </c>
      <c r="D50" s="73">
        <f>IF('Sheet 1'!D109="","",'Sheet 1'!D109)</f>
      </c>
      <c r="E50" s="73">
        <f>IF('Sheet 1'!F109&gt;0,'Sheet 1'!F109,"")</f>
      </c>
      <c r="F50" s="584">
        <f>IF(D50='Sheet 1'!F109,0,1)</f>
        <v>0</v>
      </c>
      <c r="G50" s="417">
        <f>'Sheet 1'!H109</f>
        <v>0</v>
      </c>
      <c r="H50" s="111" t="s">
        <v>273</v>
      </c>
      <c r="I50" s="426" t="str">
        <f>IF('Sheet 1'!G108="Y",'Sheet 1'!J108,"-")</f>
        <v>-</v>
      </c>
      <c r="J50" s="111" t="s">
        <v>273</v>
      </c>
      <c r="K50" s="399">
        <f t="shared" si="82"/>
        <v>0</v>
      </c>
      <c r="L50" s="111" t="s">
        <v>273</v>
      </c>
      <c r="M50" s="419">
        <f t="shared" si="83"/>
      </c>
      <c r="N50" s="419">
        <f t="shared" si="84"/>
      </c>
      <c r="O50" s="432">
        <f t="shared" si="85"/>
      </c>
      <c r="P50" s="111">
        <f t="shared" si="86"/>
      </c>
      <c r="Q50" s="111">
        <f t="shared" si="5"/>
      </c>
      <c r="R50" s="111"/>
      <c r="S50" s="111"/>
      <c r="T50" s="111"/>
      <c r="V50">
        <f t="shared" si="87"/>
        <v>0</v>
      </c>
      <c r="X50" s="516">
        <f t="shared" si="88"/>
        <v>0</v>
      </c>
      <c r="Y50" s="516">
        <f t="shared" si="89"/>
        <v>0</v>
      </c>
      <c r="Z50" s="516">
        <f t="shared" si="90"/>
        <v>0</v>
      </c>
      <c r="AA50" s="516">
        <f t="shared" si="91"/>
        <v>0</v>
      </c>
      <c r="AB50" s="516">
        <f t="shared" si="92"/>
        <v>0</v>
      </c>
      <c r="AC50" s="517">
        <f t="shared" si="93"/>
        <v>0</v>
      </c>
      <c r="AD50" s="516">
        <f t="shared" si="94"/>
        <v>0</v>
      </c>
      <c r="AE50" s="518">
        <f t="shared" si="95"/>
        <v>0</v>
      </c>
      <c r="AF50" s="518">
        <f t="shared" si="96"/>
        <v>0</v>
      </c>
      <c r="AG50" s="518">
        <f t="shared" si="97"/>
        <v>0</v>
      </c>
      <c r="AH50" s="518">
        <f t="shared" si="98"/>
        <v>0</v>
      </c>
      <c r="AI50" s="518">
        <f t="shared" si="99"/>
        <v>0</v>
      </c>
      <c r="AJ50" s="518">
        <f t="shared" si="100"/>
        <v>0</v>
      </c>
      <c r="AK50" s="518">
        <f t="shared" si="101"/>
        <v>0</v>
      </c>
      <c r="AL50" s="429">
        <f t="shared" si="108"/>
        <v>0</v>
      </c>
      <c r="AM50" s="431"/>
      <c r="AN50" s="522"/>
      <c r="AO50" s="523">
        <f t="shared" si="102"/>
        <v>0</v>
      </c>
      <c r="AP50" s="515">
        <f t="shared" si="103"/>
        <v>0</v>
      </c>
      <c r="AQ50" s="515">
        <f t="shared" si="104"/>
        <v>0</v>
      </c>
      <c r="AR50" s="524"/>
      <c r="AS50" s="523">
        <f t="shared" si="105"/>
        <v>0</v>
      </c>
      <c r="AT50" s="515">
        <f t="shared" si="106"/>
        <v>0</v>
      </c>
      <c r="AU50" s="527">
        <f t="shared" si="107"/>
        <v>0</v>
      </c>
      <c r="AV50" s="525"/>
      <c r="AW50" s="530"/>
      <c r="AX50" s="529"/>
      <c r="AY50" s="529"/>
      <c r="AZ50" s="529"/>
      <c r="BA50" s="529"/>
      <c r="BB50" s="529"/>
      <c r="BC50" s="531"/>
    </row>
    <row r="51" spans="1:55" ht="12.75">
      <c r="A51" s="345"/>
      <c r="B51" s="166">
        <f>'Sheet 1'!B110:C110</f>
        <v>0</v>
      </c>
      <c r="C51" s="111">
        <f>IF(D51='Sheet 1'!D110,0,1)</f>
        <v>0</v>
      </c>
      <c r="D51" s="73">
        <f>IF('Sheet 1'!D110="","",'Sheet 1'!D110)</f>
      </c>
      <c r="E51" s="73">
        <f>IF('Sheet 1'!F110&gt;0,'Sheet 1'!F110,"")</f>
      </c>
      <c r="F51" s="584">
        <f>IF(D51='Sheet 1'!F110,0,1)</f>
        <v>0</v>
      </c>
      <c r="G51" s="417">
        <f>'Sheet 1'!H110</f>
        <v>0</v>
      </c>
      <c r="H51" s="111" t="s">
        <v>273</v>
      </c>
      <c r="I51" s="426" t="str">
        <f>IF('Sheet 1'!G109="Y",'Sheet 1'!J109,"-")</f>
        <v>-</v>
      </c>
      <c r="J51" s="111" t="s">
        <v>273</v>
      </c>
      <c r="K51" s="399">
        <f t="shared" si="82"/>
        <v>0</v>
      </c>
      <c r="L51" s="111" t="s">
        <v>273</v>
      </c>
      <c r="M51" s="419">
        <f t="shared" si="83"/>
      </c>
      <c r="N51" s="419">
        <f t="shared" si="84"/>
      </c>
      <c r="O51" s="432">
        <f t="shared" si="85"/>
      </c>
      <c r="P51" s="111">
        <f t="shared" si="86"/>
      </c>
      <c r="Q51" s="111">
        <f t="shared" si="5"/>
      </c>
      <c r="R51" s="111"/>
      <c r="S51" s="111"/>
      <c r="T51" s="111"/>
      <c r="V51">
        <f t="shared" si="87"/>
        <v>0</v>
      </c>
      <c r="X51" s="516">
        <f t="shared" si="88"/>
        <v>0</v>
      </c>
      <c r="Y51" s="516">
        <f t="shared" si="89"/>
        <v>0</v>
      </c>
      <c r="Z51" s="516">
        <f t="shared" si="90"/>
        <v>0</v>
      </c>
      <c r="AA51" s="516">
        <f t="shared" si="91"/>
        <v>0</v>
      </c>
      <c r="AB51" s="516">
        <f t="shared" si="92"/>
        <v>0</v>
      </c>
      <c r="AC51" s="517">
        <f t="shared" si="93"/>
        <v>0</v>
      </c>
      <c r="AD51" s="516">
        <f t="shared" si="94"/>
        <v>0</v>
      </c>
      <c r="AE51" s="518">
        <f t="shared" si="95"/>
        <v>0</v>
      </c>
      <c r="AF51" s="518">
        <f t="shared" si="96"/>
        <v>0</v>
      </c>
      <c r="AG51" s="518">
        <f t="shared" si="97"/>
        <v>0</v>
      </c>
      <c r="AH51" s="518">
        <f t="shared" si="98"/>
        <v>0</v>
      </c>
      <c r="AI51" s="518">
        <f t="shared" si="99"/>
        <v>0</v>
      </c>
      <c r="AJ51" s="518">
        <f t="shared" si="100"/>
        <v>0</v>
      </c>
      <c r="AK51" s="518">
        <f t="shared" si="101"/>
        <v>0</v>
      </c>
      <c r="AL51" s="429">
        <f t="shared" si="108"/>
        <v>0</v>
      </c>
      <c r="AM51" s="431"/>
      <c r="AN51" s="522"/>
      <c r="AO51" s="523">
        <f t="shared" si="102"/>
        <v>0</v>
      </c>
      <c r="AP51" s="515">
        <f t="shared" si="103"/>
        <v>0</v>
      </c>
      <c r="AQ51" s="515">
        <f t="shared" si="104"/>
        <v>0</v>
      </c>
      <c r="AR51" s="524"/>
      <c r="AS51" s="523">
        <f t="shared" si="105"/>
        <v>0</v>
      </c>
      <c r="AT51" s="515">
        <f t="shared" si="106"/>
        <v>0</v>
      </c>
      <c r="AU51" s="527">
        <f t="shared" si="107"/>
        <v>0</v>
      </c>
      <c r="AV51" s="525"/>
      <c r="AW51" s="530"/>
      <c r="AX51" s="529"/>
      <c r="AY51" s="529"/>
      <c r="AZ51" s="529"/>
      <c r="BA51" s="529"/>
      <c r="BB51" s="529"/>
      <c r="BC51" s="531"/>
    </row>
    <row r="52" spans="1:55" ht="12.75">
      <c r="A52" s="345"/>
      <c r="B52" s="166">
        <f>'Sheet 1'!B111:C111</f>
        <v>0</v>
      </c>
      <c r="C52" s="111">
        <f>IF(D52='Sheet 1'!D111,0,1)</f>
        <v>0</v>
      </c>
      <c r="D52" s="73">
        <f>IF('Sheet 1'!D111="","",'Sheet 1'!D111)</f>
      </c>
      <c r="E52" s="73">
        <f>IF('Sheet 1'!F111&gt;0,'Sheet 1'!F111,"")</f>
      </c>
      <c r="F52" s="584">
        <f>IF(D52='Sheet 1'!F111,0,1)</f>
        <v>0</v>
      </c>
      <c r="G52" s="417">
        <f>'Sheet 1'!H111</f>
        <v>0</v>
      </c>
      <c r="H52" s="111" t="s">
        <v>273</v>
      </c>
      <c r="I52" s="426" t="str">
        <f>IF('Sheet 1'!G110="Y",'Sheet 1'!J110,"-")</f>
        <v>-</v>
      </c>
      <c r="J52" s="111" t="s">
        <v>273</v>
      </c>
      <c r="K52" s="399">
        <f t="shared" si="82"/>
        <v>0</v>
      </c>
      <c r="L52" s="111" t="s">
        <v>273</v>
      </c>
      <c r="M52" s="419">
        <f t="shared" si="83"/>
      </c>
      <c r="N52" s="419">
        <f t="shared" si="84"/>
      </c>
      <c r="O52" s="432">
        <f t="shared" si="85"/>
      </c>
      <c r="P52" s="111">
        <f t="shared" si="86"/>
      </c>
      <c r="Q52" s="111">
        <f t="shared" si="5"/>
      </c>
      <c r="R52" s="111"/>
      <c r="S52" s="111"/>
      <c r="T52" s="111"/>
      <c r="V52">
        <f t="shared" si="87"/>
        <v>0</v>
      </c>
      <c r="X52" s="516">
        <f t="shared" si="88"/>
        <v>0</v>
      </c>
      <c r="Y52" s="516">
        <f t="shared" si="89"/>
        <v>0</v>
      </c>
      <c r="Z52" s="516">
        <f t="shared" si="90"/>
        <v>0</v>
      </c>
      <c r="AA52" s="516">
        <f t="shared" si="91"/>
        <v>0</v>
      </c>
      <c r="AB52" s="516">
        <f t="shared" si="92"/>
        <v>0</v>
      </c>
      <c r="AC52" s="517">
        <f t="shared" si="93"/>
        <v>0</v>
      </c>
      <c r="AD52" s="516">
        <f t="shared" si="94"/>
        <v>0</v>
      </c>
      <c r="AE52" s="518">
        <f t="shared" si="95"/>
        <v>0</v>
      </c>
      <c r="AF52" s="518">
        <f t="shared" si="96"/>
        <v>0</v>
      </c>
      <c r="AG52" s="518">
        <f t="shared" si="97"/>
        <v>0</v>
      </c>
      <c r="AH52" s="518">
        <f t="shared" si="98"/>
        <v>0</v>
      </c>
      <c r="AI52" s="518">
        <f t="shared" si="99"/>
        <v>0</v>
      </c>
      <c r="AJ52" s="518">
        <f t="shared" si="100"/>
        <v>0</v>
      </c>
      <c r="AK52" s="518">
        <f t="shared" si="101"/>
        <v>0</v>
      </c>
      <c r="AL52" s="429">
        <f t="shared" si="108"/>
        <v>0</v>
      </c>
      <c r="AM52" s="431"/>
      <c r="AN52" s="522"/>
      <c r="AO52" s="523">
        <f t="shared" si="102"/>
        <v>0</v>
      </c>
      <c r="AP52" s="515">
        <f t="shared" si="103"/>
        <v>0</v>
      </c>
      <c r="AQ52" s="515">
        <f t="shared" si="104"/>
        <v>0</v>
      </c>
      <c r="AR52" s="524"/>
      <c r="AS52" s="523">
        <f t="shared" si="105"/>
        <v>0</v>
      </c>
      <c r="AT52" s="515">
        <f t="shared" si="106"/>
        <v>0</v>
      </c>
      <c r="AU52" s="527">
        <f t="shared" si="107"/>
        <v>0</v>
      </c>
      <c r="AV52" s="525"/>
      <c r="AW52" s="530"/>
      <c r="AX52" s="529"/>
      <c r="AY52" s="529"/>
      <c r="AZ52" s="529"/>
      <c r="BA52" s="529"/>
      <c r="BB52" s="529"/>
      <c r="BC52" s="531"/>
    </row>
    <row r="53" spans="1:55" ht="12.75">
      <c r="A53" s="345"/>
      <c r="B53" s="166">
        <f>'Sheet 1'!B112:C112</f>
        <v>0</v>
      </c>
      <c r="C53" s="111">
        <f>IF(D53='Sheet 1'!D112,0,1)</f>
        <v>0</v>
      </c>
      <c r="D53" s="73">
        <f>IF('Sheet 1'!D112="","",'Sheet 1'!D112)</f>
      </c>
      <c r="E53" s="73">
        <f>IF('Sheet 1'!F112&gt;0,'Sheet 1'!F112,"")</f>
      </c>
      <c r="F53" s="584">
        <f>IF(D53='Sheet 1'!F112,0,1)</f>
        <v>0</v>
      </c>
      <c r="G53" s="417">
        <f>'Sheet 1'!H112</f>
        <v>0</v>
      </c>
      <c r="H53" s="111" t="s">
        <v>273</v>
      </c>
      <c r="I53" s="426" t="str">
        <f>IF('Sheet 1'!G111="Y",'Sheet 1'!J111,"-")</f>
        <v>-</v>
      </c>
      <c r="J53" s="111" t="s">
        <v>273</v>
      </c>
      <c r="K53" s="399">
        <f t="shared" si="82"/>
        <v>0</v>
      </c>
      <c r="L53" s="111" t="s">
        <v>273</v>
      </c>
      <c r="M53" s="419">
        <f t="shared" si="83"/>
      </c>
      <c r="N53" s="419">
        <f t="shared" si="84"/>
      </c>
      <c r="O53" s="432">
        <f t="shared" si="85"/>
      </c>
      <c r="P53" s="111">
        <f t="shared" si="86"/>
      </c>
      <c r="Q53" s="111">
        <f t="shared" si="5"/>
      </c>
      <c r="R53" s="111"/>
      <c r="S53" s="111"/>
      <c r="T53" s="111"/>
      <c r="V53">
        <f t="shared" si="87"/>
        <v>0</v>
      </c>
      <c r="X53" s="516">
        <f t="shared" si="88"/>
        <v>0</v>
      </c>
      <c r="Y53" s="516">
        <f t="shared" si="89"/>
        <v>0</v>
      </c>
      <c r="Z53" s="516">
        <f t="shared" si="90"/>
        <v>0</v>
      </c>
      <c r="AA53" s="516">
        <f t="shared" si="91"/>
        <v>0</v>
      </c>
      <c r="AB53" s="516">
        <f t="shared" si="92"/>
        <v>0</v>
      </c>
      <c r="AC53" s="517">
        <f t="shared" si="93"/>
        <v>0</v>
      </c>
      <c r="AD53" s="516">
        <f t="shared" si="94"/>
        <v>0</v>
      </c>
      <c r="AE53" s="518">
        <f t="shared" si="95"/>
        <v>0</v>
      </c>
      <c r="AF53" s="518">
        <f t="shared" si="96"/>
        <v>0</v>
      </c>
      <c r="AG53" s="518">
        <f t="shared" si="97"/>
        <v>0</v>
      </c>
      <c r="AH53" s="518">
        <f t="shared" si="98"/>
        <v>0</v>
      </c>
      <c r="AI53" s="518">
        <f t="shared" si="99"/>
        <v>0</v>
      </c>
      <c r="AJ53" s="518">
        <f t="shared" si="100"/>
        <v>0</v>
      </c>
      <c r="AK53" s="518">
        <f t="shared" si="101"/>
        <v>0</v>
      </c>
      <c r="AL53" s="429">
        <f t="shared" si="108"/>
        <v>0</v>
      </c>
      <c r="AM53" s="431"/>
      <c r="AN53" s="522"/>
      <c r="AO53" s="523">
        <f t="shared" si="102"/>
        <v>0</v>
      </c>
      <c r="AP53" s="515">
        <f t="shared" si="103"/>
        <v>0</v>
      </c>
      <c r="AQ53" s="515">
        <f t="shared" si="104"/>
        <v>0</v>
      </c>
      <c r="AR53" s="524"/>
      <c r="AS53" s="523">
        <f t="shared" si="105"/>
        <v>0</v>
      </c>
      <c r="AT53" s="515">
        <f t="shared" si="106"/>
        <v>0</v>
      </c>
      <c r="AU53" s="527">
        <f t="shared" si="107"/>
        <v>0</v>
      </c>
      <c r="AV53" s="525"/>
      <c r="AW53" s="530"/>
      <c r="AX53" s="529"/>
      <c r="AY53" s="529"/>
      <c r="AZ53" s="529"/>
      <c r="BA53" s="529"/>
      <c r="BB53" s="529"/>
      <c r="BC53" s="531"/>
    </row>
    <row r="54" spans="1:55" ht="12.75">
      <c r="A54" s="345"/>
      <c r="B54" s="166">
        <f>'Sheet 1'!B113:C113</f>
        <v>0</v>
      </c>
      <c r="C54" s="111">
        <f>IF(D54='Sheet 1'!D113,0,1)</f>
        <v>0</v>
      </c>
      <c r="D54" s="73">
        <f>IF('Sheet 1'!D113="","",'Sheet 1'!D113)</f>
      </c>
      <c r="E54" s="73">
        <f>IF('Sheet 1'!F113&gt;0,'Sheet 1'!F113,"")</f>
      </c>
      <c r="F54" s="584">
        <f>IF(D54='Sheet 1'!F113,0,1)</f>
        <v>0</v>
      </c>
      <c r="G54" s="417">
        <f>'Sheet 1'!H113</f>
        <v>0</v>
      </c>
      <c r="H54" s="111" t="s">
        <v>273</v>
      </c>
      <c r="I54" s="426" t="str">
        <f>IF('Sheet 1'!G112="Y",'Sheet 1'!J112,"-")</f>
        <v>-</v>
      </c>
      <c r="J54" s="111" t="s">
        <v>273</v>
      </c>
      <c r="K54" s="399">
        <f t="shared" si="82"/>
        <v>0</v>
      </c>
      <c r="L54" s="111" t="s">
        <v>273</v>
      </c>
      <c r="M54" s="419">
        <f t="shared" si="83"/>
      </c>
      <c r="N54" s="419">
        <f t="shared" si="84"/>
      </c>
      <c r="O54" s="432">
        <f t="shared" si="85"/>
      </c>
      <c r="P54" s="111">
        <f t="shared" si="86"/>
      </c>
      <c r="Q54" s="111">
        <f t="shared" si="5"/>
      </c>
      <c r="R54" s="111"/>
      <c r="S54" s="111"/>
      <c r="T54" s="111"/>
      <c r="V54">
        <f t="shared" si="87"/>
        <v>0</v>
      </c>
      <c r="X54" s="516">
        <f t="shared" si="88"/>
        <v>0</v>
      </c>
      <c r="Y54" s="516">
        <f t="shared" si="89"/>
        <v>0</v>
      </c>
      <c r="Z54" s="516">
        <f t="shared" si="90"/>
        <v>0</v>
      </c>
      <c r="AA54" s="516">
        <f t="shared" si="91"/>
        <v>0</v>
      </c>
      <c r="AB54" s="516">
        <f t="shared" si="92"/>
        <v>0</v>
      </c>
      <c r="AC54" s="517">
        <f t="shared" si="93"/>
        <v>0</v>
      </c>
      <c r="AD54" s="516">
        <f t="shared" si="94"/>
        <v>0</v>
      </c>
      <c r="AE54" s="518">
        <f t="shared" si="95"/>
        <v>0</v>
      </c>
      <c r="AF54" s="518">
        <f t="shared" si="96"/>
        <v>0</v>
      </c>
      <c r="AG54" s="518">
        <f t="shared" si="97"/>
        <v>0</v>
      </c>
      <c r="AH54" s="518">
        <f t="shared" si="98"/>
        <v>0</v>
      </c>
      <c r="AI54" s="518">
        <f t="shared" si="99"/>
        <v>0</v>
      </c>
      <c r="AJ54" s="518">
        <f t="shared" si="100"/>
        <v>0</v>
      </c>
      <c r="AK54" s="518">
        <f t="shared" si="101"/>
        <v>0</v>
      </c>
      <c r="AL54" s="429">
        <f t="shared" si="108"/>
        <v>0</v>
      </c>
      <c r="AM54" s="431"/>
      <c r="AN54" s="522"/>
      <c r="AO54" s="523">
        <f t="shared" si="102"/>
        <v>0</v>
      </c>
      <c r="AP54" s="515">
        <f t="shared" si="103"/>
        <v>0</v>
      </c>
      <c r="AQ54" s="515">
        <f t="shared" si="104"/>
        <v>0</v>
      </c>
      <c r="AR54" s="524"/>
      <c r="AS54" s="523">
        <f t="shared" si="105"/>
        <v>0</v>
      </c>
      <c r="AT54" s="515">
        <f t="shared" si="106"/>
        <v>0</v>
      </c>
      <c r="AU54" s="527">
        <f t="shared" si="107"/>
        <v>0</v>
      </c>
      <c r="AV54" s="525"/>
      <c r="AW54" s="530"/>
      <c r="AX54" s="529"/>
      <c r="AY54" s="529"/>
      <c r="AZ54" s="529"/>
      <c r="BA54" s="529"/>
      <c r="BB54" s="529"/>
      <c r="BC54" s="531"/>
    </row>
    <row r="55" spans="1:55" ht="12.75">
      <c r="A55" s="345"/>
      <c r="B55" s="166">
        <f>'Sheet 1'!B114:C114</f>
        <v>0</v>
      </c>
      <c r="C55" s="111">
        <f>IF(D55='Sheet 1'!D114,0,1)</f>
        <v>0</v>
      </c>
      <c r="D55" s="73">
        <f>IF('Sheet 1'!D114="","",'Sheet 1'!D114)</f>
      </c>
      <c r="E55" s="73">
        <f>IF('Sheet 1'!F114&gt;0,'Sheet 1'!F114,"")</f>
      </c>
      <c r="F55" s="584">
        <f>IF(D55='Sheet 1'!F114,0,1)</f>
        <v>0</v>
      </c>
      <c r="G55" s="417">
        <f>'Sheet 1'!H114</f>
        <v>0</v>
      </c>
      <c r="H55" s="111" t="s">
        <v>273</v>
      </c>
      <c r="I55" s="426" t="str">
        <f>IF('Sheet 1'!G113="Y",'Sheet 1'!J113,"-")</f>
        <v>-</v>
      </c>
      <c r="J55" s="111" t="s">
        <v>273</v>
      </c>
      <c r="K55" s="399">
        <f t="shared" si="82"/>
        <v>0</v>
      </c>
      <c r="L55" s="111" t="s">
        <v>273</v>
      </c>
      <c r="M55" s="419">
        <f t="shared" si="83"/>
      </c>
      <c r="N55" s="419">
        <f t="shared" si="84"/>
      </c>
      <c r="O55" s="432">
        <f t="shared" si="85"/>
      </c>
      <c r="P55" s="111">
        <f t="shared" si="86"/>
      </c>
      <c r="Q55" s="111">
        <f t="shared" si="5"/>
      </c>
      <c r="R55" s="111"/>
      <c r="S55" s="111"/>
      <c r="T55" s="111"/>
      <c r="V55">
        <f t="shared" si="87"/>
        <v>0</v>
      </c>
      <c r="X55" s="516">
        <f t="shared" si="88"/>
        <v>0</v>
      </c>
      <c r="Y55" s="516">
        <f t="shared" si="89"/>
        <v>0</v>
      </c>
      <c r="Z55" s="516">
        <f t="shared" si="90"/>
        <v>0</v>
      </c>
      <c r="AA55" s="516">
        <f t="shared" si="91"/>
        <v>0</v>
      </c>
      <c r="AB55" s="516">
        <f t="shared" si="92"/>
        <v>0</v>
      </c>
      <c r="AC55" s="517">
        <f t="shared" si="93"/>
        <v>0</v>
      </c>
      <c r="AD55" s="516">
        <f t="shared" si="94"/>
        <v>0</v>
      </c>
      <c r="AE55" s="518">
        <f t="shared" si="95"/>
        <v>0</v>
      </c>
      <c r="AF55" s="518">
        <f t="shared" si="96"/>
        <v>0</v>
      </c>
      <c r="AG55" s="518">
        <f t="shared" si="97"/>
        <v>0</v>
      </c>
      <c r="AH55" s="518">
        <f t="shared" si="98"/>
        <v>0</v>
      </c>
      <c r="AI55" s="518">
        <f t="shared" si="99"/>
        <v>0</v>
      </c>
      <c r="AJ55" s="518">
        <f t="shared" si="100"/>
        <v>0</v>
      </c>
      <c r="AK55" s="518">
        <f t="shared" si="101"/>
        <v>0</v>
      </c>
      <c r="AL55" s="429">
        <f t="shared" si="108"/>
        <v>0</v>
      </c>
      <c r="AM55" s="431"/>
      <c r="AN55" s="522"/>
      <c r="AO55" s="523">
        <f t="shared" si="102"/>
        <v>0</v>
      </c>
      <c r="AP55" s="515">
        <f t="shared" si="103"/>
        <v>0</v>
      </c>
      <c r="AQ55" s="515">
        <f t="shared" si="104"/>
        <v>0</v>
      </c>
      <c r="AR55" s="524"/>
      <c r="AS55" s="523">
        <f t="shared" si="105"/>
        <v>0</v>
      </c>
      <c r="AT55" s="515">
        <f t="shared" si="106"/>
        <v>0</v>
      </c>
      <c r="AU55" s="527">
        <f t="shared" si="107"/>
        <v>0</v>
      </c>
      <c r="AV55" s="525"/>
      <c r="AW55" s="530"/>
      <c r="AX55" s="529"/>
      <c r="AY55" s="529"/>
      <c r="AZ55" s="529"/>
      <c r="BA55" s="529"/>
      <c r="BB55" s="529"/>
      <c r="BC55" s="531"/>
    </row>
    <row r="56" spans="1:48" ht="12.75">
      <c r="A56" s="97"/>
      <c r="B56" s="114"/>
      <c r="C56" s="111">
        <f>SUM(C14:C55)</f>
        <v>0</v>
      </c>
      <c r="D56" s="248" t="s">
        <v>456</v>
      </c>
      <c r="E56" s="252" t="s">
        <v>493</v>
      </c>
      <c r="F56" s="636">
        <f>SUM(F14:F55)</f>
        <v>0</v>
      </c>
      <c r="G56" s="252"/>
      <c r="H56" s="205"/>
      <c r="I56" s="205"/>
      <c r="J56" s="205"/>
      <c r="K56" s="205"/>
      <c r="L56" s="269"/>
      <c r="M56" s="96"/>
      <c r="N56" s="96"/>
      <c r="O56" s="96"/>
      <c r="P56" s="265"/>
      <c r="Q56" s="265"/>
      <c r="R56" s="265"/>
      <c r="S56" s="265"/>
      <c r="T56" s="265"/>
      <c r="AV56" s="456"/>
    </row>
    <row r="57" spans="1:47" ht="13.5" thickBot="1">
      <c r="A57" s="97"/>
      <c r="B57" s="114"/>
      <c r="C57" s="627"/>
      <c r="D57" s="99"/>
      <c r="E57" s="252"/>
      <c r="F57" s="636"/>
      <c r="G57" s="252"/>
      <c r="H57" s="205"/>
      <c r="I57" s="205"/>
      <c r="J57" s="205"/>
      <c r="K57" s="205"/>
      <c r="L57" s="269"/>
      <c r="M57" s="96"/>
      <c r="N57" s="96"/>
      <c r="O57" s="96"/>
      <c r="P57" s="265"/>
      <c r="Q57" s="265"/>
      <c r="R57" s="265"/>
      <c r="S57" s="265"/>
      <c r="T57" s="265"/>
      <c r="AO57" s="533">
        <f>SUM(AO14:AO55)</f>
        <v>0</v>
      </c>
      <c r="AP57" s="533">
        <f>SUM(AP14:AP55)</f>
        <v>0</v>
      </c>
      <c r="AQ57" s="533">
        <f>SUM(AQ14:AQ55)</f>
        <v>0</v>
      </c>
      <c r="AS57" s="533">
        <f>SUM(AS14:AS55)</f>
        <v>0</v>
      </c>
      <c r="AT57" s="533">
        <f>SUM(AT14:AT55)</f>
        <v>0</v>
      </c>
      <c r="AU57" s="533">
        <f>SUM(AU14:AU55)</f>
        <v>0</v>
      </c>
    </row>
    <row r="58" spans="1:20" ht="26.25" thickTop="1">
      <c r="A58" s="97"/>
      <c r="B58" s="114"/>
      <c r="C58" s="627"/>
      <c r="D58" s="99" t="s">
        <v>596</v>
      </c>
      <c r="E58" s="99"/>
      <c r="F58" s="636"/>
      <c r="G58" s="252"/>
      <c r="H58" s="205"/>
      <c r="I58" s="538" t="s">
        <v>588</v>
      </c>
      <c r="J58" s="687"/>
      <c r="K58" s="538" t="s">
        <v>589</v>
      </c>
      <c r="L58" s="688"/>
      <c r="M58" s="538" t="s">
        <v>853</v>
      </c>
      <c r="N58" s="96"/>
      <c r="O58" s="96"/>
      <c r="P58" s="265"/>
      <c r="Q58" s="265"/>
      <c r="R58" s="265"/>
      <c r="S58" s="265"/>
      <c r="T58" s="265"/>
    </row>
    <row r="59" spans="1:20" ht="12.75">
      <c r="A59" s="97"/>
      <c r="B59" s="114"/>
      <c r="C59" s="627"/>
      <c r="D59" s="99"/>
      <c r="E59" s="252"/>
      <c r="F59" s="636"/>
      <c r="G59" s="252"/>
      <c r="H59" s="205"/>
      <c r="I59" s="248"/>
      <c r="J59" s="205"/>
      <c r="K59" s="248"/>
      <c r="L59" s="269"/>
      <c r="M59" s="96"/>
      <c r="N59" s="96"/>
      <c r="O59" s="96"/>
      <c r="P59" s="265"/>
      <c r="Q59" s="265"/>
      <c r="R59" s="265"/>
      <c r="S59" s="265"/>
      <c r="T59" s="265"/>
    </row>
    <row r="60" spans="1:20" ht="12.75">
      <c r="A60" s="97"/>
      <c r="B60" s="114"/>
      <c r="C60" s="627"/>
      <c r="D60" s="114" t="s">
        <v>590</v>
      </c>
      <c r="E60" s="252"/>
      <c r="F60" s="636"/>
      <c r="G60" s="252"/>
      <c r="H60" s="205"/>
      <c r="I60" s="419">
        <f>AO57</f>
        <v>0</v>
      </c>
      <c r="J60" s="205"/>
      <c r="K60" s="419">
        <f>AS57</f>
        <v>0</v>
      </c>
      <c r="L60" s="269"/>
      <c r="M60" s="254">
        <f>I60-K60</f>
        <v>0</v>
      </c>
      <c r="N60" s="96"/>
      <c r="O60" s="96"/>
      <c r="P60" s="265"/>
      <c r="Q60" s="265"/>
      <c r="R60" s="265"/>
      <c r="S60" s="265"/>
      <c r="T60" s="265"/>
    </row>
    <row r="61" spans="1:20" ht="12.75">
      <c r="A61" s="97"/>
      <c r="B61" s="114"/>
      <c r="C61" s="627"/>
      <c r="D61" s="114" t="s">
        <v>591</v>
      </c>
      <c r="E61" s="252"/>
      <c r="F61" s="636"/>
      <c r="G61" s="252"/>
      <c r="H61" s="205"/>
      <c r="I61" s="419">
        <f>AP57</f>
        <v>0</v>
      </c>
      <c r="J61" s="205"/>
      <c r="K61" s="419">
        <f>AT57</f>
        <v>0</v>
      </c>
      <c r="L61" s="269"/>
      <c r="M61" s="254">
        <f>I61-K61</f>
        <v>0</v>
      </c>
      <c r="N61" s="96"/>
      <c r="O61" s="96"/>
      <c r="P61" s="265"/>
      <c r="Q61" s="265"/>
      <c r="R61" s="265"/>
      <c r="S61" s="265"/>
      <c r="T61" s="265"/>
    </row>
    <row r="62" spans="1:20" ht="12.75">
      <c r="A62" s="97"/>
      <c r="C62" s="627"/>
      <c r="D62" s="114" t="s">
        <v>592</v>
      </c>
      <c r="E62" s="252"/>
      <c r="F62" s="636"/>
      <c r="G62" s="252"/>
      <c r="H62" s="205"/>
      <c r="I62" s="419">
        <f>AQ57</f>
        <v>0</v>
      </c>
      <c r="J62" s="205"/>
      <c r="K62" s="419">
        <f>AU57</f>
        <v>0</v>
      </c>
      <c r="L62" s="269"/>
      <c r="M62" s="254">
        <f>I62-K62</f>
        <v>0</v>
      </c>
      <c r="N62" s="96"/>
      <c r="O62" s="96"/>
      <c r="P62" s="265"/>
      <c r="Q62" s="265"/>
      <c r="R62" s="265"/>
      <c r="S62" s="265"/>
      <c r="T62" s="265"/>
    </row>
    <row r="63" spans="1:20" ht="12.75">
      <c r="A63" s="97"/>
      <c r="B63" s="114"/>
      <c r="C63" s="627"/>
      <c r="D63" s="248"/>
      <c r="E63" s="252"/>
      <c r="F63" s="636"/>
      <c r="G63" s="252"/>
      <c r="H63" s="205"/>
      <c r="I63" s="205"/>
      <c r="J63" s="205"/>
      <c r="K63" s="205"/>
      <c r="L63" s="269"/>
      <c r="M63" s="96"/>
      <c r="N63" s="96"/>
      <c r="O63" s="96"/>
      <c r="P63" s="265"/>
      <c r="Q63" s="265"/>
      <c r="R63" s="265"/>
      <c r="S63" s="265"/>
      <c r="T63" s="265"/>
    </row>
    <row r="64" spans="1:38" ht="15" thickBot="1">
      <c r="A64" s="97"/>
      <c r="B64" s="789" t="s">
        <v>597</v>
      </c>
      <c r="C64" s="627"/>
      <c r="D64" s="99"/>
      <c r="E64" s="252"/>
      <c r="F64" s="636"/>
      <c r="G64" s="252"/>
      <c r="H64" s="205"/>
      <c r="I64" s="205"/>
      <c r="J64" s="205"/>
      <c r="K64" s="205"/>
      <c r="L64" s="269"/>
      <c r="M64" s="534">
        <f>SUM(M60:M62)</f>
        <v>0</v>
      </c>
      <c r="N64" s="96"/>
      <c r="O64" s="96"/>
      <c r="P64" s="265"/>
      <c r="Q64" s="265"/>
      <c r="R64" s="265"/>
      <c r="S64" s="265"/>
      <c r="T64" s="265"/>
      <c r="V64" s="456"/>
      <c r="W64" s="456"/>
      <c r="X64" s="456"/>
      <c r="Y64" s="456"/>
      <c r="Z64" s="456"/>
      <c r="AA64" s="456"/>
      <c r="AB64" s="456"/>
      <c r="AC64" s="456"/>
      <c r="AD64" s="456"/>
      <c r="AE64" s="456"/>
      <c r="AF64" s="456"/>
      <c r="AG64" s="456"/>
      <c r="AH64" s="456"/>
      <c r="AI64" s="456"/>
      <c r="AJ64" s="456"/>
      <c r="AK64" s="456"/>
      <c r="AL64" s="456"/>
    </row>
    <row r="65" spans="1:38" ht="13.5" thickTop="1">
      <c r="A65" s="97"/>
      <c r="B65" s="114"/>
      <c r="C65" s="627"/>
      <c r="D65" s="248"/>
      <c r="E65" s="252"/>
      <c r="F65" s="636"/>
      <c r="G65" s="252"/>
      <c r="H65" s="205"/>
      <c r="I65" s="205"/>
      <c r="J65" s="205"/>
      <c r="K65" s="205"/>
      <c r="L65" s="269"/>
      <c r="M65" s="96"/>
      <c r="N65" s="96"/>
      <c r="O65" s="96"/>
      <c r="P65" s="265"/>
      <c r="Q65" s="265"/>
      <c r="R65" s="265"/>
      <c r="S65" s="265"/>
      <c r="T65" s="265"/>
      <c r="V65" s="456"/>
      <c r="W65" s="456"/>
      <c r="X65" s="456"/>
      <c r="Y65" s="456"/>
      <c r="Z65" s="456"/>
      <c r="AA65" s="456"/>
      <c r="AB65" s="456"/>
      <c r="AC65" s="456"/>
      <c r="AD65" s="456"/>
      <c r="AE65" s="456"/>
      <c r="AF65" s="456"/>
      <c r="AG65" s="456"/>
      <c r="AH65" s="456"/>
      <c r="AI65" s="456"/>
      <c r="AJ65" s="456"/>
      <c r="AK65" s="456"/>
      <c r="AL65" s="456"/>
    </row>
    <row r="66" spans="1:38" ht="12.75">
      <c r="A66" s="97"/>
      <c r="B66" s="114"/>
      <c r="C66" s="627"/>
      <c r="D66" s="248"/>
      <c r="E66" s="252"/>
      <c r="F66" s="636"/>
      <c r="G66" s="252"/>
      <c r="H66" s="205"/>
      <c r="I66" s="205"/>
      <c r="J66" s="205"/>
      <c r="K66" s="205"/>
      <c r="L66" s="269"/>
      <c r="M66" s="96"/>
      <c r="N66" s="96"/>
      <c r="O66" s="96"/>
      <c r="P66" s="265"/>
      <c r="Q66" s="265"/>
      <c r="R66" s="265"/>
      <c r="S66" s="265"/>
      <c r="T66" s="265"/>
      <c r="V66" s="456"/>
      <c r="W66" s="456"/>
      <c r="X66" s="456"/>
      <c r="Y66" s="456"/>
      <c r="Z66" s="456"/>
      <c r="AA66" s="456"/>
      <c r="AB66" s="456"/>
      <c r="AC66" s="456"/>
      <c r="AD66" s="456"/>
      <c r="AE66" s="456"/>
      <c r="AF66" s="456"/>
      <c r="AG66" s="456"/>
      <c r="AH66" s="456"/>
      <c r="AI66" s="456"/>
      <c r="AJ66" s="456"/>
      <c r="AK66" s="456"/>
      <c r="AL66" s="456"/>
    </row>
    <row r="67" spans="22:38" ht="12.75" hidden="1">
      <c r="V67" s="456"/>
      <c r="W67" s="535"/>
      <c r="X67" s="528"/>
      <c r="Y67" s="528"/>
      <c r="Z67" s="528"/>
      <c r="AA67" s="528"/>
      <c r="AB67" s="528"/>
      <c r="AC67" s="528"/>
      <c r="AD67" s="528"/>
      <c r="AE67" s="528"/>
      <c r="AF67" s="528"/>
      <c r="AG67" s="528"/>
      <c r="AH67" s="528"/>
      <c r="AI67" s="528"/>
      <c r="AJ67" s="528"/>
      <c r="AK67" s="528"/>
      <c r="AL67" s="528"/>
    </row>
    <row r="68" spans="22:38" ht="12.75" hidden="1">
      <c r="V68" s="456"/>
      <c r="W68" s="456"/>
      <c r="X68" s="456"/>
      <c r="Y68" s="456"/>
      <c r="Z68" s="456"/>
      <c r="AA68" s="456"/>
      <c r="AB68" s="456"/>
      <c r="AC68" s="456"/>
      <c r="AD68" s="456"/>
      <c r="AE68" s="456"/>
      <c r="AF68" s="456"/>
      <c r="AG68" s="456"/>
      <c r="AH68" s="456"/>
      <c r="AI68" s="456"/>
      <c r="AJ68" s="456"/>
      <c r="AK68" s="456"/>
      <c r="AL68" s="456"/>
    </row>
    <row r="69" spans="22:38" ht="12.75" hidden="1">
      <c r="V69" s="456"/>
      <c r="W69" s="456"/>
      <c r="X69" s="456"/>
      <c r="Y69" s="456"/>
      <c r="Z69" s="456"/>
      <c r="AA69" s="456"/>
      <c r="AB69" s="456"/>
      <c r="AC69" s="456"/>
      <c r="AD69" s="456"/>
      <c r="AE69" s="456"/>
      <c r="AF69" s="456"/>
      <c r="AG69" s="456"/>
      <c r="AH69" s="456"/>
      <c r="AI69" s="456"/>
      <c r="AJ69" s="456"/>
      <c r="AK69" s="456"/>
      <c r="AL69" s="456"/>
    </row>
    <row r="70" spans="22:38" ht="12.75" hidden="1">
      <c r="V70" s="456"/>
      <c r="W70" s="456"/>
      <c r="X70" s="456"/>
      <c r="Y70" s="456"/>
      <c r="Z70" s="456"/>
      <c r="AA70" s="456"/>
      <c r="AB70" s="456"/>
      <c r="AC70" s="456"/>
      <c r="AD70" s="456"/>
      <c r="AE70" s="456"/>
      <c r="AF70" s="456"/>
      <c r="AG70" s="456"/>
      <c r="AH70" s="456"/>
      <c r="AI70" s="456"/>
      <c r="AJ70" s="456"/>
      <c r="AK70" s="456"/>
      <c r="AL70" s="456"/>
    </row>
    <row r="71" ht="12.75" hidden="1"/>
    <row r="72" ht="12.75" hidden="1">
      <c r="W72">
        <f>IF(K14="0.002",M14,"")</f>
      </c>
    </row>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spans="2:28" ht="18.75" hidden="1">
      <c r="B102" s="400" t="s">
        <v>732</v>
      </c>
      <c r="C102" s="647"/>
      <c r="D102" s="401"/>
      <c r="E102" s="401"/>
      <c r="F102" s="647"/>
      <c r="G102" s="401"/>
      <c r="H102" s="401"/>
      <c r="I102" s="401"/>
      <c r="J102" s="401"/>
      <c r="K102" s="401"/>
      <c r="L102" s="401"/>
      <c r="M102" s="401"/>
      <c r="N102" s="401"/>
      <c r="O102" s="401"/>
      <c r="P102" s="401"/>
      <c r="Q102" s="401"/>
      <c r="R102" s="401"/>
      <c r="S102" s="401"/>
      <c r="T102" s="401"/>
      <c r="U102" s="401"/>
      <c r="V102" s="401"/>
      <c r="W102" s="401"/>
      <c r="X102" s="401"/>
      <c r="Y102" s="401"/>
      <c r="Z102" s="401"/>
      <c r="AA102" s="401"/>
      <c r="AB102" s="401"/>
    </row>
    <row r="103" spans="2:28" ht="12.75" hidden="1">
      <c r="B103" s="401"/>
      <c r="C103" s="647"/>
      <c r="D103" s="401"/>
      <c r="E103" s="401"/>
      <c r="F103" s="647"/>
      <c r="G103" s="401"/>
      <c r="H103" s="401"/>
      <c r="I103" s="401"/>
      <c r="J103" s="401"/>
      <c r="K103" s="401"/>
      <c r="L103" s="401"/>
      <c r="M103" s="401"/>
      <c r="N103" s="401"/>
      <c r="O103" s="401"/>
      <c r="P103" s="401"/>
      <c r="Q103" s="401"/>
      <c r="R103" s="401"/>
      <c r="S103" s="401"/>
      <c r="T103" s="401"/>
      <c r="U103" s="401"/>
      <c r="V103" s="401"/>
      <c r="W103" s="401"/>
      <c r="X103" s="401"/>
      <c r="Y103" s="401"/>
      <c r="Z103" s="401"/>
      <c r="AA103" s="401"/>
      <c r="AB103" s="401"/>
    </row>
    <row r="104" spans="2:28" ht="13.5" hidden="1">
      <c r="B104" s="402" t="s">
        <v>730</v>
      </c>
      <c r="C104" s="648"/>
      <c r="D104" s="402">
        <v>1</v>
      </c>
      <c r="E104" s="402">
        <v>2</v>
      </c>
      <c r="F104" s="648"/>
      <c r="G104" s="402"/>
      <c r="H104" s="402"/>
      <c r="I104" s="402"/>
      <c r="J104" s="402"/>
      <c r="K104" s="402">
        <v>4</v>
      </c>
      <c r="L104" s="402"/>
      <c r="M104" s="402"/>
      <c r="N104" s="402">
        <v>5</v>
      </c>
      <c r="O104" s="402"/>
      <c r="P104" s="402"/>
      <c r="Q104" s="402"/>
      <c r="R104" s="402"/>
      <c r="S104" s="402"/>
      <c r="T104" s="402"/>
      <c r="U104" s="402">
        <v>6</v>
      </c>
      <c r="V104" s="402" t="s">
        <v>54</v>
      </c>
      <c r="W104" s="415"/>
      <c r="X104" s="415"/>
      <c r="Y104" s="415"/>
      <c r="Z104" s="415"/>
      <c r="AA104" s="415"/>
      <c r="AB104" s="401"/>
    </row>
    <row r="105" spans="2:28" ht="12.75" hidden="1">
      <c r="B105" s="403"/>
      <c r="C105" s="649"/>
      <c r="D105" s="403"/>
      <c r="E105" s="403"/>
      <c r="F105" s="649"/>
      <c r="G105" s="403"/>
      <c r="H105" s="403"/>
      <c r="I105" s="403"/>
      <c r="J105" s="403"/>
      <c r="K105" s="403"/>
      <c r="L105" s="403"/>
      <c r="M105" s="403"/>
      <c r="N105" s="403"/>
      <c r="O105" s="403"/>
      <c r="P105" s="403"/>
      <c r="Q105" s="403"/>
      <c r="R105" s="403"/>
      <c r="S105" s="403"/>
      <c r="T105" s="403"/>
      <c r="U105" s="403"/>
      <c r="V105" s="403"/>
      <c r="W105" s="416"/>
      <c r="X105" s="416"/>
      <c r="Y105" s="416"/>
      <c r="Z105" s="416"/>
      <c r="AA105" s="416"/>
      <c r="AB105" s="401"/>
    </row>
    <row r="106" spans="2:28" ht="12.75" hidden="1">
      <c r="B106" s="404" t="s">
        <v>733</v>
      </c>
      <c r="C106" s="649"/>
      <c r="D106" s="403"/>
      <c r="E106" s="403"/>
      <c r="F106" s="649"/>
      <c r="G106" s="403"/>
      <c r="H106" s="403"/>
      <c r="I106" s="403"/>
      <c r="J106" s="403"/>
      <c r="K106" s="403"/>
      <c r="L106" s="403"/>
      <c r="M106" s="403"/>
      <c r="N106" s="403"/>
      <c r="O106" s="403"/>
      <c r="P106" s="403"/>
      <c r="Q106" s="403"/>
      <c r="R106" s="403"/>
      <c r="S106" s="403"/>
      <c r="T106" s="403"/>
      <c r="U106" s="403"/>
      <c r="V106" s="403"/>
      <c r="W106" s="416"/>
      <c r="X106" s="416"/>
      <c r="Y106" s="416"/>
      <c r="Z106" s="416"/>
      <c r="AA106" s="416"/>
      <c r="AB106" s="401"/>
    </row>
    <row r="107" spans="2:28" ht="12.75" hidden="1">
      <c r="B107" s="404"/>
      <c r="C107" s="649"/>
      <c r="D107" s="403"/>
      <c r="E107" s="403"/>
      <c r="F107" s="649"/>
      <c r="G107" s="403"/>
      <c r="H107" s="403"/>
      <c r="I107" s="403"/>
      <c r="J107" s="403"/>
      <c r="K107" s="403"/>
      <c r="L107" s="403"/>
      <c r="M107" s="403"/>
      <c r="N107" s="403"/>
      <c r="O107" s="403"/>
      <c r="P107" s="403"/>
      <c r="Q107" s="403"/>
      <c r="R107" s="403"/>
      <c r="S107" s="403"/>
      <c r="T107" s="403"/>
      <c r="U107" s="403"/>
      <c r="V107" s="403"/>
      <c r="W107" s="416"/>
      <c r="X107" s="416"/>
      <c r="Y107" s="416"/>
      <c r="Z107" s="416"/>
      <c r="AA107" s="416"/>
      <c r="AB107" s="401"/>
    </row>
    <row r="108" spans="2:28" ht="64.5" customHeight="1" hidden="1">
      <c r="B108" s="890" t="s">
        <v>734</v>
      </c>
      <c r="C108" s="890"/>
      <c r="D108" s="403"/>
      <c r="E108" s="403"/>
      <c r="F108" s="649"/>
      <c r="G108" s="403"/>
      <c r="H108" s="403"/>
      <c r="I108" s="403"/>
      <c r="J108" s="403"/>
      <c r="K108" s="403"/>
      <c r="L108" s="403"/>
      <c r="M108" s="403"/>
      <c r="N108" s="403"/>
      <c r="O108" s="403"/>
      <c r="P108" s="403"/>
      <c r="Q108" s="403"/>
      <c r="R108" s="403"/>
      <c r="S108" s="403"/>
      <c r="T108" s="403"/>
      <c r="U108" s="403"/>
      <c r="V108" s="403"/>
      <c r="W108" s="416"/>
      <c r="X108" s="416"/>
      <c r="Y108" s="416"/>
      <c r="Z108" s="416"/>
      <c r="AA108" s="416"/>
      <c r="AB108" s="401"/>
    </row>
    <row r="109" spans="2:28" ht="12.75" hidden="1">
      <c r="B109" s="403" t="s">
        <v>735</v>
      </c>
      <c r="C109" s="649"/>
      <c r="D109" s="403"/>
      <c r="E109" s="403"/>
      <c r="F109" s="649"/>
      <c r="G109" s="403"/>
      <c r="H109" s="403"/>
      <c r="I109" s="403"/>
      <c r="J109" s="403"/>
      <c r="K109" s="403"/>
      <c r="L109" s="403"/>
      <c r="M109" s="403"/>
      <c r="N109" s="403"/>
      <c r="O109" s="403"/>
      <c r="P109" s="403"/>
      <c r="Q109" s="403"/>
      <c r="R109" s="403"/>
      <c r="S109" s="403"/>
      <c r="T109" s="403"/>
      <c r="U109" s="403"/>
      <c r="V109" s="403"/>
      <c r="W109" s="416"/>
      <c r="X109" s="416"/>
      <c r="Y109" s="416"/>
      <c r="Z109" s="416"/>
      <c r="AA109" s="416"/>
      <c r="AB109" s="401"/>
    </row>
    <row r="110" spans="2:28" ht="12.75" hidden="1">
      <c r="B110" s="403" t="s">
        <v>736</v>
      </c>
      <c r="C110" s="649"/>
      <c r="D110" s="403">
        <v>0</v>
      </c>
      <c r="E110" s="403">
        <v>0.25</v>
      </c>
      <c r="F110" s="649"/>
      <c r="G110" s="403"/>
      <c r="H110" s="403"/>
      <c r="I110" s="403"/>
      <c r="J110" s="403"/>
      <c r="K110" s="403">
        <v>8</v>
      </c>
      <c r="L110" s="403"/>
      <c r="M110" s="403"/>
      <c r="N110" s="403">
        <v>8</v>
      </c>
      <c r="O110" s="403"/>
      <c r="P110" s="403"/>
      <c r="Q110" s="403"/>
      <c r="R110" s="403"/>
      <c r="S110" s="403"/>
      <c r="T110" s="403"/>
      <c r="U110" s="403">
        <v>12</v>
      </c>
      <c r="V110" s="403">
        <v>12</v>
      </c>
      <c r="W110" s="416"/>
      <c r="X110" s="416"/>
      <c r="Y110" s="416"/>
      <c r="Z110" s="416"/>
      <c r="AA110" s="416"/>
      <c r="AB110" s="401"/>
    </row>
    <row r="111" spans="2:28" ht="12.75" hidden="1">
      <c r="B111" s="403" t="s">
        <v>737</v>
      </c>
      <c r="C111" s="649"/>
      <c r="D111" s="403">
        <v>0</v>
      </c>
      <c r="E111" s="403">
        <v>1</v>
      </c>
      <c r="F111" s="649"/>
      <c r="G111" s="403"/>
      <c r="H111" s="403"/>
      <c r="I111" s="403"/>
      <c r="J111" s="403"/>
      <c r="K111" s="403">
        <v>8</v>
      </c>
      <c r="L111" s="403"/>
      <c r="M111" s="403"/>
      <c r="N111" s="403">
        <v>8</v>
      </c>
      <c r="O111" s="403"/>
      <c r="P111" s="403"/>
      <c r="Q111" s="403"/>
      <c r="R111" s="403"/>
      <c r="S111" s="403"/>
      <c r="T111" s="403"/>
      <c r="U111" s="403">
        <v>12</v>
      </c>
      <c r="V111" s="403">
        <v>12</v>
      </c>
      <c r="W111" s="416"/>
      <c r="X111" s="416"/>
      <c r="Y111" s="416"/>
      <c r="Z111" s="416"/>
      <c r="AA111" s="416"/>
      <c r="AB111" s="401"/>
    </row>
    <row r="112" spans="2:28" ht="12.75" hidden="1">
      <c r="B112" s="403" t="s">
        <v>738</v>
      </c>
      <c r="C112" s="649"/>
      <c r="D112" s="403">
        <v>0</v>
      </c>
      <c r="E112" s="403">
        <v>1.6</v>
      </c>
      <c r="F112" s="649"/>
      <c r="G112" s="403"/>
      <c r="H112" s="403"/>
      <c r="I112" s="403"/>
      <c r="J112" s="403"/>
      <c r="K112" s="403">
        <v>8</v>
      </c>
      <c r="L112" s="403"/>
      <c r="M112" s="403"/>
      <c r="N112" s="403">
        <v>8</v>
      </c>
      <c r="O112" s="403"/>
      <c r="P112" s="403"/>
      <c r="Q112" s="403"/>
      <c r="R112" s="403"/>
      <c r="S112" s="403"/>
      <c r="T112" s="403"/>
      <c r="U112" s="403">
        <v>12</v>
      </c>
      <c r="V112" s="403">
        <v>12</v>
      </c>
      <c r="W112" s="416"/>
      <c r="X112" s="416"/>
      <c r="Y112" s="416"/>
      <c r="Z112" s="416"/>
      <c r="AA112" s="416"/>
      <c r="AB112" s="401"/>
    </row>
    <row r="113" spans="2:28" ht="12.75" hidden="1">
      <c r="B113" s="403"/>
      <c r="C113" s="649"/>
      <c r="D113" s="403"/>
      <c r="E113" s="403"/>
      <c r="F113" s="649"/>
      <c r="G113" s="403"/>
      <c r="H113" s="403"/>
      <c r="I113" s="403"/>
      <c r="J113" s="403"/>
      <c r="K113" s="403"/>
      <c r="L113" s="403"/>
      <c r="M113" s="403"/>
      <c r="N113" s="403"/>
      <c r="O113" s="403"/>
      <c r="P113" s="403"/>
      <c r="Q113" s="403"/>
      <c r="R113" s="403"/>
      <c r="S113" s="403"/>
      <c r="T113" s="403"/>
      <c r="U113" s="403"/>
      <c r="V113" s="403"/>
      <c r="W113" s="416"/>
      <c r="X113" s="416"/>
      <c r="Y113" s="416"/>
      <c r="Z113" s="416"/>
      <c r="AA113" s="416"/>
      <c r="AB113" s="401"/>
    </row>
    <row r="114" spans="2:28" ht="12.75" hidden="1">
      <c r="B114" s="890" t="s">
        <v>739</v>
      </c>
      <c r="C114" s="890"/>
      <c r="D114" s="403"/>
      <c r="E114" s="403"/>
      <c r="F114" s="649"/>
      <c r="G114" s="403"/>
      <c r="H114" s="403"/>
      <c r="I114" s="403"/>
      <c r="J114" s="403"/>
      <c r="K114" s="403"/>
      <c r="L114" s="403"/>
      <c r="M114" s="403"/>
      <c r="N114" s="403"/>
      <c r="O114" s="403"/>
      <c r="P114" s="403"/>
      <c r="Q114" s="403"/>
      <c r="R114" s="403"/>
      <c r="S114" s="403"/>
      <c r="T114" s="403"/>
      <c r="U114" s="403"/>
      <c r="V114" s="403"/>
      <c r="W114" s="416"/>
      <c r="X114" s="416"/>
      <c r="Y114" s="416"/>
      <c r="Z114" s="416"/>
      <c r="AA114" s="416"/>
      <c r="AB114" s="401"/>
    </row>
    <row r="115" spans="2:28" ht="12.75" hidden="1">
      <c r="B115" s="403" t="s">
        <v>735</v>
      </c>
      <c r="C115" s="649"/>
      <c r="D115" s="403"/>
      <c r="E115" s="403"/>
      <c r="F115" s="649"/>
      <c r="G115" s="403"/>
      <c r="H115" s="403"/>
      <c r="I115" s="403"/>
      <c r="J115" s="403"/>
      <c r="K115" s="403"/>
      <c r="L115" s="403"/>
      <c r="M115" s="403"/>
      <c r="N115" s="403"/>
      <c r="O115" s="403"/>
      <c r="P115" s="403"/>
      <c r="Q115" s="403"/>
      <c r="R115" s="403"/>
      <c r="S115" s="403"/>
      <c r="T115" s="403"/>
      <c r="U115" s="403"/>
      <c r="V115" s="403"/>
      <c r="W115" s="416"/>
      <c r="X115" s="416"/>
      <c r="Y115" s="416"/>
      <c r="Z115" s="416"/>
      <c r="AA115" s="416"/>
      <c r="AB115" s="401"/>
    </row>
    <row r="116" spans="2:28" ht="12.75" hidden="1">
      <c r="B116" s="403" t="s">
        <v>736</v>
      </c>
      <c r="C116" s="649"/>
      <c r="D116" s="403">
        <v>0.25</v>
      </c>
      <c r="E116" s="403">
        <v>0.25</v>
      </c>
      <c r="F116" s="649"/>
      <c r="G116" s="403"/>
      <c r="H116" s="403"/>
      <c r="I116" s="405"/>
      <c r="J116" s="403"/>
      <c r="K116" s="405"/>
      <c r="L116" s="405"/>
      <c r="M116" s="405"/>
      <c r="N116" s="405"/>
      <c r="O116" s="405"/>
      <c r="P116" s="405"/>
      <c r="Q116" s="405"/>
      <c r="R116" s="405"/>
      <c r="S116" s="405"/>
      <c r="T116" s="405"/>
      <c r="U116" s="405"/>
      <c r="V116" s="403">
        <v>12</v>
      </c>
      <c r="W116" s="416"/>
      <c r="X116" s="416"/>
      <c r="Y116" s="416"/>
      <c r="Z116" s="416"/>
      <c r="AA116" s="416"/>
      <c r="AB116" s="401"/>
    </row>
    <row r="117" spans="2:28" ht="12.75" hidden="1">
      <c r="B117" s="403" t="s">
        <v>737</v>
      </c>
      <c r="C117" s="649"/>
      <c r="D117" s="403">
        <v>1</v>
      </c>
      <c r="E117" s="403">
        <v>1</v>
      </c>
      <c r="F117" s="649"/>
      <c r="G117" s="403"/>
      <c r="H117" s="403"/>
      <c r="I117" s="405"/>
      <c r="J117" s="403"/>
      <c r="K117" s="405"/>
      <c r="L117" s="405"/>
      <c r="M117" s="405"/>
      <c r="N117" s="405"/>
      <c r="O117" s="405"/>
      <c r="P117" s="405"/>
      <c r="Q117" s="405"/>
      <c r="R117" s="405"/>
      <c r="S117" s="405"/>
      <c r="T117" s="405"/>
      <c r="U117" s="405"/>
      <c r="V117" s="403">
        <v>12</v>
      </c>
      <c r="W117" s="416"/>
      <c r="X117" s="416"/>
      <c r="Y117" s="416"/>
      <c r="Z117" s="416"/>
      <c r="AA117" s="416"/>
      <c r="AB117" s="401"/>
    </row>
    <row r="118" spans="2:28" ht="12.75" hidden="1">
      <c r="B118" s="403" t="s">
        <v>738</v>
      </c>
      <c r="C118" s="649"/>
      <c r="D118" s="403">
        <v>1.6</v>
      </c>
      <c r="E118" s="403">
        <v>1.6</v>
      </c>
      <c r="F118" s="649"/>
      <c r="G118" s="403"/>
      <c r="H118" s="403"/>
      <c r="I118" s="405"/>
      <c r="J118" s="403"/>
      <c r="K118" s="405"/>
      <c r="L118" s="405"/>
      <c r="M118" s="405"/>
      <c r="N118" s="405"/>
      <c r="O118" s="405"/>
      <c r="P118" s="405"/>
      <c r="Q118" s="405"/>
      <c r="R118" s="405"/>
      <c r="S118" s="405"/>
      <c r="T118" s="405"/>
      <c r="U118" s="405"/>
      <c r="V118" s="403">
        <v>12</v>
      </c>
      <c r="W118" s="416"/>
      <c r="X118" s="416"/>
      <c r="Y118" s="416"/>
      <c r="Z118" s="416"/>
      <c r="AA118" s="416"/>
      <c r="AB118" s="401"/>
    </row>
    <row r="119" spans="2:28" ht="12.75" hidden="1">
      <c r="B119" s="403"/>
      <c r="C119" s="649"/>
      <c r="D119" s="403"/>
      <c r="E119" s="403"/>
      <c r="F119" s="649"/>
      <c r="G119" s="403"/>
      <c r="H119" s="403"/>
      <c r="I119" s="403"/>
      <c r="J119" s="403"/>
      <c r="K119" s="403"/>
      <c r="L119" s="403"/>
      <c r="M119" s="403"/>
      <c r="N119" s="403"/>
      <c r="O119" s="403"/>
      <c r="P119" s="403"/>
      <c r="Q119" s="403"/>
      <c r="R119" s="403"/>
      <c r="S119" s="403"/>
      <c r="T119" s="403"/>
      <c r="U119" s="403"/>
      <c r="V119" s="403"/>
      <c r="W119" s="416"/>
      <c r="X119" s="416"/>
      <c r="Y119" s="416"/>
      <c r="Z119" s="416"/>
      <c r="AA119" s="416"/>
      <c r="AB119" s="401"/>
    </row>
    <row r="120" spans="2:28" ht="12.75" hidden="1">
      <c r="B120" s="890" t="s">
        <v>740</v>
      </c>
      <c r="C120" s="890"/>
      <c r="D120" s="403"/>
      <c r="E120" s="403"/>
      <c r="F120" s="649"/>
      <c r="G120" s="403"/>
      <c r="H120" s="403"/>
      <c r="I120" s="403"/>
      <c r="J120" s="403"/>
      <c r="K120" s="403"/>
      <c r="L120" s="403"/>
      <c r="M120" s="403"/>
      <c r="N120" s="403"/>
      <c r="O120" s="403"/>
      <c r="P120" s="403"/>
      <c r="Q120" s="403"/>
      <c r="R120" s="403"/>
      <c r="S120" s="403"/>
      <c r="T120" s="403"/>
      <c r="U120" s="403"/>
      <c r="V120" s="403"/>
      <c r="W120" s="416"/>
      <c r="X120" s="416"/>
      <c r="Y120" s="416"/>
      <c r="Z120" s="416"/>
      <c r="AA120" s="416"/>
      <c r="AB120" s="401"/>
    </row>
    <row r="121" spans="2:28" ht="12.75" hidden="1">
      <c r="B121" s="403" t="s">
        <v>735</v>
      </c>
      <c r="C121" s="649"/>
      <c r="D121" s="403"/>
      <c r="E121" s="403"/>
      <c r="F121" s="649"/>
      <c r="G121" s="403"/>
      <c r="H121" s="403"/>
      <c r="I121" s="403"/>
      <c r="J121" s="403"/>
      <c r="K121" s="403"/>
      <c r="L121" s="403"/>
      <c r="M121" s="403"/>
      <c r="N121" s="403"/>
      <c r="O121" s="403"/>
      <c r="P121" s="403"/>
      <c r="Q121" s="403"/>
      <c r="R121" s="403"/>
      <c r="S121" s="403"/>
      <c r="T121" s="403"/>
      <c r="U121" s="403"/>
      <c r="V121" s="403"/>
      <c r="W121" s="416"/>
      <c r="X121" s="416"/>
      <c r="Y121" s="416"/>
      <c r="Z121" s="416"/>
      <c r="AA121" s="416"/>
      <c r="AB121" s="401"/>
    </row>
    <row r="122" spans="2:28" ht="12.75" hidden="1">
      <c r="B122" s="403" t="s">
        <v>736</v>
      </c>
      <c r="C122" s="649"/>
      <c r="D122" s="403">
        <v>0.25</v>
      </c>
      <c r="E122" s="403">
        <v>0.25</v>
      </c>
      <c r="F122" s="649"/>
      <c r="G122" s="403"/>
      <c r="H122" s="403"/>
      <c r="I122" s="403"/>
      <c r="J122" s="403"/>
      <c r="K122" s="403">
        <v>8</v>
      </c>
      <c r="L122" s="403"/>
      <c r="M122" s="403"/>
      <c r="N122" s="403">
        <v>12</v>
      </c>
      <c r="O122" s="403"/>
      <c r="P122" s="403"/>
      <c r="Q122" s="403"/>
      <c r="R122" s="403"/>
      <c r="S122" s="403"/>
      <c r="T122" s="403"/>
      <c r="U122" s="403">
        <v>12</v>
      </c>
      <c r="V122" s="403">
        <v>12</v>
      </c>
      <c r="W122" s="416"/>
      <c r="X122" s="416"/>
      <c r="Y122" s="416"/>
      <c r="Z122" s="416"/>
      <c r="AA122" s="416"/>
      <c r="AB122" s="401"/>
    </row>
    <row r="123" spans="2:28" ht="12.75" hidden="1">
      <c r="B123" s="403" t="s">
        <v>737</v>
      </c>
      <c r="C123" s="649"/>
      <c r="D123" s="403">
        <v>1</v>
      </c>
      <c r="E123" s="403">
        <v>1</v>
      </c>
      <c r="F123" s="649"/>
      <c r="G123" s="403"/>
      <c r="H123" s="403"/>
      <c r="I123" s="403"/>
      <c r="J123" s="403"/>
      <c r="K123" s="403">
        <v>8</v>
      </c>
      <c r="L123" s="403"/>
      <c r="M123" s="403"/>
      <c r="N123" s="403">
        <v>12</v>
      </c>
      <c r="O123" s="403"/>
      <c r="P123" s="403"/>
      <c r="Q123" s="403"/>
      <c r="R123" s="403"/>
      <c r="S123" s="403"/>
      <c r="T123" s="403"/>
      <c r="U123" s="403">
        <v>12</v>
      </c>
      <c r="V123" s="403">
        <v>12</v>
      </c>
      <c r="W123" s="416"/>
      <c r="X123" s="416"/>
      <c r="Y123" s="416"/>
      <c r="Z123" s="416"/>
      <c r="AA123" s="416"/>
      <c r="AB123" s="401"/>
    </row>
    <row r="124" spans="2:28" ht="12.75" hidden="1">
      <c r="B124" s="403" t="s">
        <v>738</v>
      </c>
      <c r="C124" s="649"/>
      <c r="D124" s="403">
        <v>1.6</v>
      </c>
      <c r="E124" s="403">
        <v>1.6</v>
      </c>
      <c r="F124" s="649"/>
      <c r="G124" s="403"/>
      <c r="H124" s="403"/>
      <c r="I124" s="403"/>
      <c r="J124" s="403"/>
      <c r="K124" s="403">
        <v>8</v>
      </c>
      <c r="L124" s="403"/>
      <c r="M124" s="403"/>
      <c r="N124" s="403">
        <v>12</v>
      </c>
      <c r="O124" s="403"/>
      <c r="P124" s="403"/>
      <c r="Q124" s="403"/>
      <c r="R124" s="403"/>
      <c r="S124" s="403"/>
      <c r="T124" s="403"/>
      <c r="U124" s="403">
        <v>12</v>
      </c>
      <c r="V124" s="403">
        <v>12</v>
      </c>
      <c r="W124" s="416"/>
      <c r="X124" s="416"/>
      <c r="Y124" s="416"/>
      <c r="Z124" s="416"/>
      <c r="AA124" s="416"/>
      <c r="AB124" s="401"/>
    </row>
    <row r="125" spans="2:28" ht="12.75" hidden="1">
      <c r="B125" s="403"/>
      <c r="C125" s="649"/>
      <c r="D125" s="403"/>
      <c r="E125" s="403"/>
      <c r="F125" s="649"/>
      <c r="G125" s="403"/>
      <c r="H125" s="403"/>
      <c r="I125" s="403"/>
      <c r="J125" s="403"/>
      <c r="K125" s="403"/>
      <c r="L125" s="403"/>
      <c r="M125" s="403"/>
      <c r="N125" s="403"/>
      <c r="O125" s="403"/>
      <c r="P125" s="403"/>
      <c r="Q125" s="403"/>
      <c r="R125" s="403"/>
      <c r="S125" s="403"/>
      <c r="T125" s="403"/>
      <c r="U125" s="403"/>
      <c r="V125" s="403"/>
      <c r="W125" s="416"/>
      <c r="X125" s="416"/>
      <c r="Y125" s="416"/>
      <c r="Z125" s="416"/>
      <c r="AA125" s="416"/>
      <c r="AB125" s="401"/>
    </row>
    <row r="126" spans="2:28" ht="12.75" hidden="1">
      <c r="B126" s="890" t="s">
        <v>741</v>
      </c>
      <c r="C126" s="890"/>
      <c r="D126" s="403"/>
      <c r="E126" s="401"/>
      <c r="F126" s="647"/>
      <c r="G126" s="401"/>
      <c r="H126" s="401"/>
      <c r="I126" s="401"/>
      <c r="J126" s="401"/>
      <c r="K126" s="401"/>
      <c r="L126" s="401"/>
      <c r="M126" s="401"/>
      <c r="N126" s="401"/>
      <c r="O126" s="401"/>
      <c r="P126" s="401"/>
      <c r="Q126" s="401"/>
      <c r="R126" s="401"/>
      <c r="S126" s="401"/>
      <c r="T126" s="401"/>
      <c r="U126" s="401"/>
      <c r="V126" s="401"/>
      <c r="W126" s="401"/>
      <c r="X126" s="401"/>
      <c r="Y126" s="401"/>
      <c r="Z126" s="401"/>
      <c r="AA126" s="401"/>
      <c r="AB126" s="401"/>
    </row>
    <row r="127" spans="2:28" ht="12.75" hidden="1">
      <c r="B127" s="403" t="s">
        <v>735</v>
      </c>
      <c r="C127" s="649"/>
      <c r="D127" s="403"/>
      <c r="E127" s="401"/>
      <c r="F127" s="647"/>
      <c r="G127" s="401"/>
      <c r="H127" s="401"/>
      <c r="I127" s="401"/>
      <c r="J127" s="401"/>
      <c r="K127" s="401"/>
      <c r="L127" s="401"/>
      <c r="M127" s="401"/>
      <c r="N127" s="401"/>
      <c r="O127" s="401"/>
      <c r="P127" s="401"/>
      <c r="Q127" s="401"/>
      <c r="R127" s="401"/>
      <c r="S127" s="401"/>
      <c r="T127" s="401"/>
      <c r="U127" s="401"/>
      <c r="V127" s="401"/>
      <c r="W127" s="401"/>
      <c r="X127" s="401"/>
      <c r="Y127" s="401"/>
      <c r="Z127" s="401"/>
      <c r="AA127" s="401"/>
      <c r="AB127" s="401"/>
    </row>
    <row r="128" spans="2:28" ht="12.75" hidden="1">
      <c r="B128" s="403" t="s">
        <v>736</v>
      </c>
      <c r="C128" s="649"/>
      <c r="D128" s="403">
        <v>0.25</v>
      </c>
      <c r="E128" s="401"/>
      <c r="F128" s="647"/>
      <c r="G128" s="401"/>
      <c r="H128" s="401"/>
      <c r="I128" s="401"/>
      <c r="J128" s="401"/>
      <c r="K128" s="401"/>
      <c r="L128" s="401"/>
      <c r="M128" s="401"/>
      <c r="N128" s="401"/>
      <c r="O128" s="401"/>
      <c r="P128" s="401"/>
      <c r="Q128" s="401"/>
      <c r="R128" s="401"/>
      <c r="S128" s="401"/>
      <c r="T128" s="401"/>
      <c r="U128" s="401"/>
      <c r="V128" s="401"/>
      <c r="W128" s="401"/>
      <c r="X128" s="401"/>
      <c r="Y128" s="401"/>
      <c r="Z128" s="401"/>
      <c r="AA128" s="401"/>
      <c r="AB128" s="401"/>
    </row>
    <row r="129" spans="2:28" ht="12.75" hidden="1">
      <c r="B129" s="403" t="s">
        <v>737</v>
      </c>
      <c r="C129" s="649"/>
      <c r="D129" s="403">
        <v>1</v>
      </c>
      <c r="E129" s="401"/>
      <c r="F129" s="647"/>
      <c r="G129" s="401"/>
      <c r="H129" s="401"/>
      <c r="I129" s="401"/>
      <c r="J129" s="401"/>
      <c r="K129" s="401"/>
      <c r="L129" s="401"/>
      <c r="M129" s="401"/>
      <c r="N129" s="401"/>
      <c r="O129" s="401"/>
      <c r="P129" s="401"/>
      <c r="Q129" s="401"/>
      <c r="R129" s="401"/>
      <c r="S129" s="401"/>
      <c r="T129" s="401"/>
      <c r="U129" s="401"/>
      <c r="V129" s="401"/>
      <c r="W129" s="401"/>
      <c r="X129" s="401"/>
      <c r="Y129" s="401"/>
      <c r="Z129" s="401"/>
      <c r="AA129" s="401"/>
      <c r="AB129" s="401"/>
    </row>
    <row r="130" spans="2:28" ht="12.75" hidden="1">
      <c r="B130" s="403" t="s">
        <v>738</v>
      </c>
      <c r="C130" s="649"/>
      <c r="D130" s="403">
        <v>1.6</v>
      </c>
      <c r="E130" s="401"/>
      <c r="F130" s="647"/>
      <c r="G130" s="401"/>
      <c r="H130" s="401"/>
      <c r="I130" s="401"/>
      <c r="J130" s="401"/>
      <c r="K130" s="401"/>
      <c r="L130" s="401"/>
      <c r="M130" s="401"/>
      <c r="N130" s="401"/>
      <c r="O130" s="401"/>
      <c r="P130" s="401"/>
      <c r="Q130" s="401"/>
      <c r="R130" s="401"/>
      <c r="S130" s="401"/>
      <c r="T130" s="401"/>
      <c r="U130" s="401"/>
      <c r="V130" s="401"/>
      <c r="W130" s="401"/>
      <c r="X130" s="401"/>
      <c r="Y130" s="401"/>
      <c r="Z130" s="401"/>
      <c r="AA130" s="401"/>
      <c r="AB130" s="401"/>
    </row>
    <row r="131" spans="2:28" ht="12.75" hidden="1">
      <c r="B131" s="403"/>
      <c r="C131" s="649"/>
      <c r="D131" s="403"/>
      <c r="E131" s="401"/>
      <c r="F131" s="647"/>
      <c r="G131" s="401"/>
      <c r="H131" s="401"/>
      <c r="I131" s="401"/>
      <c r="J131" s="401"/>
      <c r="K131" s="401"/>
      <c r="L131" s="401"/>
      <c r="M131" s="401"/>
      <c r="N131" s="401"/>
      <c r="O131" s="401"/>
      <c r="P131" s="401"/>
      <c r="Q131" s="401"/>
      <c r="R131" s="401"/>
      <c r="S131" s="401"/>
      <c r="T131" s="401"/>
      <c r="U131" s="401"/>
      <c r="V131" s="401"/>
      <c r="W131" s="401"/>
      <c r="X131" s="401"/>
      <c r="Y131" s="401"/>
      <c r="Z131" s="401"/>
      <c r="AA131" s="401"/>
      <c r="AB131" s="401"/>
    </row>
    <row r="132" spans="2:28" ht="12.75" hidden="1">
      <c r="B132" s="890" t="s">
        <v>742</v>
      </c>
      <c r="C132" s="890"/>
      <c r="D132" s="403"/>
      <c r="E132" s="401"/>
      <c r="F132" s="647"/>
      <c r="G132" s="401"/>
      <c r="H132" s="401"/>
      <c r="I132" s="401"/>
      <c r="J132" s="401"/>
      <c r="K132" s="401"/>
      <c r="L132" s="401"/>
      <c r="M132" s="401"/>
      <c r="N132" s="401"/>
      <c r="O132" s="401"/>
      <c r="P132" s="401"/>
      <c r="Q132" s="401"/>
      <c r="R132" s="401"/>
      <c r="S132" s="401"/>
      <c r="T132" s="401"/>
      <c r="U132" s="401"/>
      <c r="V132" s="401"/>
      <c r="W132" s="401"/>
      <c r="X132" s="401"/>
      <c r="Y132" s="401"/>
      <c r="Z132" s="401"/>
      <c r="AA132" s="401"/>
      <c r="AB132" s="401"/>
    </row>
    <row r="133" spans="2:28" ht="12.75" hidden="1">
      <c r="B133" s="403" t="s">
        <v>735</v>
      </c>
      <c r="C133" s="649"/>
      <c r="D133" s="403"/>
      <c r="E133" s="401"/>
      <c r="F133" s="647"/>
      <c r="G133" s="401"/>
      <c r="H133" s="401"/>
      <c r="I133" s="401"/>
      <c r="J133" s="401"/>
      <c r="K133" s="401"/>
      <c r="L133" s="401"/>
      <c r="M133" s="401"/>
      <c r="N133" s="401"/>
      <c r="O133" s="401"/>
      <c r="P133" s="401"/>
      <c r="Q133" s="401"/>
      <c r="R133" s="401"/>
      <c r="S133" s="401"/>
      <c r="T133" s="401"/>
      <c r="U133" s="401"/>
      <c r="V133" s="401"/>
      <c r="W133" s="401"/>
      <c r="X133" s="401"/>
      <c r="Y133" s="401"/>
      <c r="Z133" s="401"/>
      <c r="AA133" s="401"/>
      <c r="AB133" s="401"/>
    </row>
    <row r="134" spans="2:28" ht="12.75" hidden="1">
      <c r="B134" s="403" t="s">
        <v>736</v>
      </c>
      <c r="C134" s="649"/>
      <c r="D134" s="403">
        <v>12</v>
      </c>
      <c r="E134" s="401"/>
      <c r="F134" s="647"/>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row>
    <row r="135" spans="2:28" ht="12.75" hidden="1">
      <c r="B135" s="403" t="s">
        <v>737</v>
      </c>
      <c r="C135" s="649"/>
      <c r="D135" s="403">
        <v>12</v>
      </c>
      <c r="E135" s="401"/>
      <c r="F135" s="647"/>
      <c r="G135" s="401"/>
      <c r="H135" s="401"/>
      <c r="I135" s="401"/>
      <c r="J135" s="401"/>
      <c r="K135" s="401"/>
      <c r="L135" s="401"/>
      <c r="M135" s="401"/>
      <c r="N135" s="401"/>
      <c r="O135" s="401"/>
      <c r="P135" s="401"/>
      <c r="Q135" s="401"/>
      <c r="R135" s="401"/>
      <c r="S135" s="401"/>
      <c r="T135" s="401"/>
      <c r="U135" s="401"/>
      <c r="V135" s="401"/>
      <c r="W135" s="401"/>
      <c r="X135" s="401"/>
      <c r="Y135" s="401"/>
      <c r="Z135" s="401"/>
      <c r="AA135" s="401"/>
      <c r="AB135" s="401"/>
    </row>
    <row r="136" spans="2:28" ht="12.75" hidden="1">
      <c r="B136" s="403" t="s">
        <v>738</v>
      </c>
      <c r="C136" s="649"/>
      <c r="D136" s="403">
        <v>12</v>
      </c>
      <c r="E136" s="401"/>
      <c r="F136" s="647"/>
      <c r="G136" s="401"/>
      <c r="H136" s="401"/>
      <c r="I136" s="401"/>
      <c r="J136" s="401"/>
      <c r="K136" s="401"/>
      <c r="L136" s="401"/>
      <c r="M136" s="401"/>
      <c r="N136" s="401"/>
      <c r="O136" s="401"/>
      <c r="P136" s="401"/>
      <c r="Q136" s="401"/>
      <c r="R136" s="401"/>
      <c r="S136" s="401"/>
      <c r="T136" s="401"/>
      <c r="U136" s="401"/>
      <c r="V136" s="401"/>
      <c r="W136" s="401"/>
      <c r="X136" s="401"/>
      <c r="Y136" s="401"/>
      <c r="Z136" s="401"/>
      <c r="AA136" s="401"/>
      <c r="AB136" s="401"/>
    </row>
    <row r="137" spans="2:28" ht="12.75" hidden="1">
      <c r="B137" s="403"/>
      <c r="C137" s="649"/>
      <c r="D137" s="403"/>
      <c r="E137" s="401"/>
      <c r="F137" s="647"/>
      <c r="G137" s="401"/>
      <c r="H137" s="401"/>
      <c r="I137" s="401"/>
      <c r="J137" s="401"/>
      <c r="K137" s="401"/>
      <c r="L137" s="401"/>
      <c r="M137" s="401"/>
      <c r="N137" s="401"/>
      <c r="O137" s="401"/>
      <c r="P137" s="401"/>
      <c r="Q137" s="401"/>
      <c r="R137" s="401"/>
      <c r="S137" s="401"/>
      <c r="T137" s="401"/>
      <c r="U137" s="401"/>
      <c r="V137" s="401"/>
      <c r="W137" s="401"/>
      <c r="X137" s="401"/>
      <c r="Y137" s="401"/>
      <c r="Z137" s="401"/>
      <c r="AA137" s="401"/>
      <c r="AB137" s="401"/>
    </row>
  </sheetData>
  <sheetProtection password="C948" sheet="1" objects="1" scenarios="1"/>
  <mergeCells count="7">
    <mergeCell ref="AO12:AQ12"/>
    <mergeCell ref="AS12:AU12"/>
    <mergeCell ref="B132:C132"/>
    <mergeCell ref="B108:C108"/>
    <mergeCell ref="B114:C114"/>
    <mergeCell ref="B120:C120"/>
    <mergeCell ref="B126:C126"/>
  </mergeCells>
  <conditionalFormatting sqref="K2 D2:I2">
    <cfRule type="expression" priority="1" dxfId="4" stopIfTrue="1">
      <formula>$P$3="NO"</formula>
    </cfRule>
    <cfRule type="expression" priority="2" dxfId="4" stopIfTrue="1">
      <formula>$P$3=0</formula>
    </cfRule>
  </conditionalFormatting>
  <conditionalFormatting sqref="L2:O2">
    <cfRule type="expression" priority="3" dxfId="4" stopIfTrue="1">
      <formula>$O$3="NO"</formula>
    </cfRule>
    <cfRule type="expression" priority="4" dxfId="4" stopIfTrue="1">
      <formula>$O$3=0</formula>
    </cfRule>
  </conditionalFormatting>
  <printOptions/>
  <pageMargins left="0.1968503937007874" right="0.2755905511811024" top="0.35433070866141736" bottom="1.1811023622047245" header="0.5118110236220472" footer="0.3937007874015748"/>
  <pageSetup horizontalDpi="600" verticalDpi="600" orientation="landscape" paperSize="9" scale="90" r:id="rId2"/>
  <headerFooter alignWithMargins="0">
    <oddFooter>&amp;L&amp;"Times New Roman,Italic"&amp;8Investment Services Rules for Investment Services Providers
&amp;"Times New Roman,Regular"Part A: The Application Process
Schedule C: Financial Resources Statement&amp;R&amp;"Times New Roman,Regular"&amp;8&amp;A
&amp;P - &amp;N</oddFooter>
  </headerFooter>
  <rowBreaks count="1" manualBreakCount="1">
    <brk id="33" max="255" man="1"/>
  </rowBreaks>
  <colBreaks count="1" manualBreakCount="1">
    <brk id="17" max="65535" man="1"/>
  </colBreaks>
  <legacyDrawing r:id="rId1"/>
</worksheet>
</file>

<file path=xl/worksheets/sheet13.xml><?xml version="1.0" encoding="utf-8"?>
<worksheet xmlns="http://schemas.openxmlformats.org/spreadsheetml/2006/main" xmlns:r="http://schemas.openxmlformats.org/officeDocument/2006/relationships">
  <sheetPr codeName="Sheet27"/>
  <dimension ref="A1:O86"/>
  <sheetViews>
    <sheetView zoomScalePageLayoutView="0" workbookViewId="0" topLeftCell="A1">
      <selection activeCell="A1" sqref="A1"/>
    </sheetView>
  </sheetViews>
  <sheetFormatPr defaultColWidth="0" defaultRowHeight="12.75" zeroHeight="1"/>
  <cols>
    <col min="1" max="1" width="3.421875" style="356" bestFit="1" customWidth="1"/>
    <col min="2" max="2" width="41.00390625" style="356" customWidth="1"/>
    <col min="3" max="3" width="1.28515625" style="356" customWidth="1"/>
    <col min="4" max="4" width="12.57421875" style="356" customWidth="1"/>
    <col min="5" max="5" width="12.7109375" style="356" customWidth="1"/>
    <col min="6" max="6" width="0.9921875" style="356" customWidth="1"/>
    <col min="7" max="7" width="11.7109375" style="356" customWidth="1"/>
    <col min="8" max="8" width="1.1484375" style="372" customWidth="1"/>
    <col min="9" max="9" width="7.8515625" style="356" customWidth="1"/>
    <col min="10" max="10" width="0.9921875" style="356" customWidth="1"/>
    <col min="11" max="11" width="0.42578125" style="356" customWidth="1"/>
    <col min="12" max="12" width="7.8515625" style="356" customWidth="1"/>
    <col min="13" max="13" width="0.9921875" style="356" customWidth="1"/>
    <col min="14" max="14" width="12.00390625" style="356" customWidth="1"/>
    <col min="15" max="15" width="1.8515625" style="356" customWidth="1"/>
    <col min="16" max="16384" width="0" style="356" hidden="1" customWidth="1"/>
  </cols>
  <sheetData>
    <row r="1" spans="1:15" ht="12.75">
      <c r="A1" s="169"/>
      <c r="B1" s="197"/>
      <c r="C1" s="169"/>
      <c r="D1" s="169"/>
      <c r="E1" s="169"/>
      <c r="F1" s="169"/>
      <c r="G1" s="169"/>
      <c r="H1" s="578"/>
      <c r="I1" s="97"/>
      <c r="J1" s="169"/>
      <c r="K1" s="97"/>
      <c r="L1" s="97"/>
      <c r="M1" s="169"/>
      <c r="N1" s="169"/>
      <c r="O1" s="269"/>
    </row>
    <row r="2" spans="1:15" ht="15.75">
      <c r="A2" s="169"/>
      <c r="B2" s="496" t="s">
        <v>90</v>
      </c>
      <c r="C2" s="169"/>
      <c r="D2" s="169"/>
      <c r="E2" s="2"/>
      <c r="F2" s="536"/>
      <c r="G2" s="536"/>
      <c r="H2" s="628"/>
      <c r="I2" s="536"/>
      <c r="J2" s="536"/>
      <c r="K2" s="536"/>
      <c r="L2" s="536"/>
      <c r="M2" s="367" t="s">
        <v>771</v>
      </c>
      <c r="N2" s="396"/>
      <c r="O2" s="269"/>
    </row>
    <row r="3" spans="1:15" ht="4.5" customHeight="1">
      <c r="A3" s="169"/>
      <c r="B3" s="197"/>
      <c r="C3" s="169"/>
      <c r="D3" s="169"/>
      <c r="E3" s="2"/>
      <c r="F3" s="2"/>
      <c r="G3" s="2"/>
      <c r="H3" s="629"/>
      <c r="I3" s="75"/>
      <c r="J3" s="75"/>
      <c r="K3" s="75"/>
      <c r="L3" s="75"/>
      <c r="M3" s="75"/>
      <c r="N3" s="368">
        <f>+IF('COVER SHEET'!$B$14="",0,IF('COVER SHEET'!$B$14="Interim Financial Return",0,IF(#REF!="",0,#REF!)))</f>
        <v>0</v>
      </c>
      <c r="O3" s="269"/>
    </row>
    <row r="4" spans="1:15" ht="15.75">
      <c r="A4" s="169"/>
      <c r="B4" s="496" t="s">
        <v>302</v>
      </c>
      <c r="C4" s="169"/>
      <c r="D4" s="169"/>
      <c r="E4" s="2"/>
      <c r="F4" s="2"/>
      <c r="G4" s="2"/>
      <c r="H4" s="629"/>
      <c r="I4" s="75"/>
      <c r="J4" s="75"/>
      <c r="K4" s="75"/>
      <c r="L4" s="75"/>
      <c r="M4" s="75"/>
      <c r="N4" s="368"/>
      <c r="O4" s="269"/>
    </row>
    <row r="5" spans="1:15" ht="13.5" thickBot="1">
      <c r="A5" s="93"/>
      <c r="B5" s="575" t="s">
        <v>307</v>
      </c>
      <c r="C5" s="94"/>
      <c r="D5" s="94"/>
      <c r="E5" s="95"/>
      <c r="F5" s="95"/>
      <c r="G5" s="95"/>
      <c r="H5" s="630"/>
      <c r="I5" s="95"/>
      <c r="J5" s="95"/>
      <c r="K5" s="95"/>
      <c r="L5" s="95"/>
      <c r="M5" s="95"/>
      <c r="N5" s="497" t="s">
        <v>29</v>
      </c>
      <c r="O5" s="269"/>
    </row>
    <row r="6" spans="1:15" ht="14.25" customHeight="1">
      <c r="A6" s="97"/>
      <c r="B6" s="98"/>
      <c r="C6" s="97"/>
      <c r="D6" s="97"/>
      <c r="E6" s="97"/>
      <c r="F6" s="97"/>
      <c r="G6" s="97"/>
      <c r="H6" s="269"/>
      <c r="I6" s="292"/>
      <c r="J6" s="97"/>
      <c r="K6" s="97"/>
      <c r="L6" s="292"/>
      <c r="M6" s="97"/>
      <c r="N6" s="96"/>
      <c r="O6" s="265"/>
    </row>
    <row r="7" spans="1:15" ht="12.75">
      <c r="A7" s="15" t="s">
        <v>382</v>
      </c>
      <c r="B7" s="99" t="s">
        <v>316</v>
      </c>
      <c r="C7" s="96"/>
      <c r="D7" s="96"/>
      <c r="E7" s="801">
        <f>+IF('Details Applicant'!$C$29="","",'Details Applicant'!$C$29)</f>
      </c>
      <c r="F7" s="101"/>
      <c r="G7" s="101"/>
      <c r="H7" s="315"/>
      <c r="I7" s="100"/>
      <c r="J7" s="100"/>
      <c r="K7" s="100"/>
      <c r="L7" s="100"/>
      <c r="M7" s="100"/>
      <c r="N7" s="293"/>
      <c r="O7" s="315"/>
    </row>
    <row r="8" spans="1:15" ht="12.75">
      <c r="A8" s="345"/>
      <c r="B8" s="99"/>
      <c r="C8" s="96"/>
      <c r="D8" s="96"/>
      <c r="E8" s="101"/>
      <c r="F8" s="101"/>
      <c r="G8" s="101"/>
      <c r="H8" s="315"/>
      <c r="I8" s="102"/>
      <c r="J8" s="102"/>
      <c r="K8" s="102"/>
      <c r="L8" s="102"/>
      <c r="M8" s="102"/>
      <c r="N8" s="293"/>
      <c r="O8" s="315"/>
    </row>
    <row r="9" spans="1:15" ht="12.75">
      <c r="A9" s="15" t="s">
        <v>383</v>
      </c>
      <c r="B9" s="99" t="s">
        <v>811</v>
      </c>
      <c r="C9" s="96"/>
      <c r="D9" s="96"/>
      <c r="E9" s="495">
        <f>IF('Details Applicant'!C24="","",'Details Applicant'!C24)</f>
      </c>
      <c r="F9" s="414"/>
      <c r="G9" s="414"/>
      <c r="H9" s="631"/>
      <c r="I9" s="102"/>
      <c r="J9" s="102"/>
      <c r="K9" s="102"/>
      <c r="L9" s="102"/>
      <c r="M9" s="102"/>
      <c r="N9" s="101"/>
      <c r="O9" s="315"/>
    </row>
    <row r="10" spans="1:15" ht="12.75">
      <c r="A10" s="345"/>
      <c r="B10" s="99"/>
      <c r="C10" s="96"/>
      <c r="D10" s="101"/>
      <c r="E10" s="102"/>
      <c r="F10" s="102"/>
      <c r="G10" s="102"/>
      <c r="H10" s="122"/>
      <c r="I10" s="102"/>
      <c r="J10" s="102"/>
      <c r="K10" s="102"/>
      <c r="L10" s="102"/>
      <c r="M10" s="102"/>
      <c r="N10" s="101"/>
      <c r="O10" s="315"/>
    </row>
    <row r="11" spans="1:15" ht="76.5">
      <c r="A11" s="345"/>
      <c r="B11" s="485" t="s">
        <v>78</v>
      </c>
      <c r="C11" s="494"/>
      <c r="D11" s="484" t="s">
        <v>339</v>
      </c>
      <c r="E11" s="485" t="s">
        <v>368</v>
      </c>
      <c r="F11" s="511"/>
      <c r="G11" s="485" t="s">
        <v>369</v>
      </c>
      <c r="H11" s="540"/>
      <c r="I11" s="485" t="s">
        <v>520</v>
      </c>
      <c r="J11" s="512"/>
      <c r="K11" s="512"/>
      <c r="L11" s="485" t="s">
        <v>521</v>
      </c>
      <c r="M11" s="511"/>
      <c r="N11" s="485" t="s">
        <v>318</v>
      </c>
      <c r="O11" s="267"/>
    </row>
    <row r="12" spans="1:15" ht="12.75">
      <c r="A12" s="345"/>
      <c r="B12" s="93"/>
      <c r="C12" s="93"/>
      <c r="D12" s="93"/>
      <c r="E12" s="93"/>
      <c r="F12" s="93"/>
      <c r="G12" s="93"/>
      <c r="H12" s="110"/>
      <c r="I12" s="93"/>
      <c r="J12" s="102"/>
      <c r="K12" s="102"/>
      <c r="L12" s="93"/>
      <c r="M12" s="93"/>
      <c r="N12" s="93"/>
      <c r="O12" s="267"/>
    </row>
    <row r="13" spans="1:15" ht="12.75">
      <c r="A13" s="346"/>
      <c r="B13" s="105"/>
      <c r="C13" s="106"/>
      <c r="D13" s="255" t="s">
        <v>273</v>
      </c>
      <c r="E13" s="255" t="s">
        <v>273</v>
      </c>
      <c r="F13" s="255"/>
      <c r="G13" s="255"/>
      <c r="H13" s="582"/>
      <c r="I13" s="115"/>
      <c r="J13" s="268"/>
      <c r="K13" s="268"/>
      <c r="L13" s="115"/>
      <c r="M13" s="268"/>
      <c r="N13" s="255" t="s">
        <v>273</v>
      </c>
      <c r="O13" s="316"/>
    </row>
    <row r="14" spans="1:15" ht="13.5">
      <c r="A14" s="15">
        <v>3</v>
      </c>
      <c r="B14" s="502" t="s">
        <v>87</v>
      </c>
      <c r="C14" s="504"/>
      <c r="D14" s="105"/>
      <c r="E14" s="105"/>
      <c r="F14" s="105"/>
      <c r="G14" s="105"/>
      <c r="H14" s="122"/>
      <c r="I14" s="116"/>
      <c r="J14" s="111"/>
      <c r="K14" s="111"/>
      <c r="L14" s="116"/>
      <c r="M14" s="111"/>
      <c r="N14" s="93"/>
      <c r="O14" s="111"/>
    </row>
    <row r="15" spans="1:15" ht="13.5">
      <c r="A15" s="107"/>
      <c r="B15" s="508" t="s">
        <v>86</v>
      </c>
      <c r="C15" s="504"/>
      <c r="D15" s="93"/>
      <c r="E15" s="93"/>
      <c r="F15" s="93"/>
      <c r="G15" s="93"/>
      <c r="H15" s="110"/>
      <c r="I15" s="116"/>
      <c r="J15" s="111"/>
      <c r="K15" s="111"/>
      <c r="L15" s="116"/>
      <c r="M15" s="111"/>
      <c r="N15" s="105"/>
      <c r="O15" s="111"/>
    </row>
    <row r="16" spans="1:15" ht="12.75">
      <c r="A16" s="345"/>
      <c r="B16" s="509" t="str">
        <f>IF('Sheet 1'!G136="Y",'Sheet 1'!B136:C136,"-")</f>
        <v>-</v>
      </c>
      <c r="C16" s="510">
        <f>IF(AND('Sheet 1'!G136="Y",'Sheet 1'!D136=D16),0,IF('Sheet 1'!G136="",0,IF('Sheet 1'!G136="N",0,1)))</f>
        <v>0</v>
      </c>
      <c r="D16" s="166">
        <f>IF('Sheet 1'!G136="y",'Sheet 1'!D136,"")</f>
      </c>
      <c r="E16" s="109">
        <f>IF(AND('Sheet 1'!G136="Y",'Sheet 1'!F136&gt;0),'Sheet 1'!F136,0)</f>
        <v>0</v>
      </c>
      <c r="F16" s="635"/>
      <c r="G16" s="637">
        <f>IF(AND('Sheet 1'!G136="Y",'Sheet 1'!F136&lt;0),'Sheet 1'!F136,0)</f>
        <v>0</v>
      </c>
      <c r="H16" s="584">
        <f>IF(AND('Sheet 1'!G136="Y",'Sheet 1'!F136=(E16+G16)),0,IF('Sheet 1'!G136="",0,IF('Sheet 1'!G136="N",0,1)))</f>
        <v>0</v>
      </c>
      <c r="I16" s="116"/>
      <c r="J16" s="111" t="s">
        <v>273</v>
      </c>
      <c r="K16" s="111" t="s">
        <v>273</v>
      </c>
      <c r="L16" s="116"/>
      <c r="M16" s="111">
        <f>IF(N16&gt;0,N16,"")</f>
      </c>
      <c r="N16" s="105"/>
      <c r="O16" s="111">
        <f>IF(D16="","",1)</f>
      </c>
    </row>
    <row r="17" spans="1:15" ht="12.75">
      <c r="A17" s="345"/>
      <c r="B17" s="166" t="str">
        <f>IF('Sheet 1'!G137="Y",'Sheet 1'!B137:C137,"-")</f>
        <v>-</v>
      </c>
      <c r="C17" s="510">
        <f>IF(AND('Sheet 1'!G137="Y",'Sheet 1'!D137=D17),0,IF('Sheet 1'!G137="",0,IF('Sheet 1'!G137="N",0,1)))</f>
        <v>0</v>
      </c>
      <c r="D17" s="166">
        <f>IF('Sheet 1'!G137="y",'Sheet 1'!D137,"")</f>
      </c>
      <c r="E17" s="109">
        <f>IF(AND('Sheet 1'!G137="Y",'Sheet 1'!F137&gt;0),'Sheet 1'!F137,0)</f>
        <v>0</v>
      </c>
      <c r="F17" s="113"/>
      <c r="G17" s="637">
        <f>IF(AND('Sheet 1'!G137="Y",'Sheet 1'!F137&lt;0),'Sheet 1'!F137,0)</f>
        <v>0</v>
      </c>
      <c r="H17" s="584">
        <f>IF(AND('Sheet 1'!G137="Y",'Sheet 1'!F137=(E17+G17)),0,IF('Sheet 1'!G137="",0,IF('Sheet 1'!G137="N",0,1)))</f>
        <v>0</v>
      </c>
      <c r="I17" s="116"/>
      <c r="J17" s="111" t="s">
        <v>273</v>
      </c>
      <c r="K17" s="111" t="s">
        <v>273</v>
      </c>
      <c r="L17" s="116"/>
      <c r="M17" s="111">
        <f aca="true" t="shared" si="0" ref="M17:M23">IF(N17&gt;0,N17,"")</f>
      </c>
      <c r="N17" s="105"/>
      <c r="O17" s="111">
        <f aca="true" t="shared" si="1" ref="O17:O42">IF(D17="","",1)</f>
      </c>
    </row>
    <row r="18" spans="1:15" ht="12.75">
      <c r="A18" s="345"/>
      <c r="B18" s="166" t="str">
        <f>IF('Sheet 1'!G138="Y",'Sheet 1'!B138:C138,"-")</f>
        <v>-</v>
      </c>
      <c r="C18" s="510">
        <f>IF(AND('Sheet 1'!G138="Y",'Sheet 1'!D138=D18),0,IF('Sheet 1'!G138="",0,IF('Sheet 1'!G138="N",0,1)))</f>
        <v>0</v>
      </c>
      <c r="D18" s="166">
        <f>IF('Sheet 1'!G138="y",'Sheet 1'!D138,"")</f>
      </c>
      <c r="E18" s="109">
        <f>IF(AND('Sheet 1'!G138="Y",'Sheet 1'!F138&gt;0),'Sheet 1'!F138,0)</f>
        <v>0</v>
      </c>
      <c r="F18" s="113"/>
      <c r="G18" s="637">
        <f>IF(AND('Sheet 1'!G138="Y",'Sheet 1'!F138&lt;0),'Sheet 1'!F138,0)</f>
        <v>0</v>
      </c>
      <c r="H18" s="584">
        <f>IF(AND('Sheet 1'!G138="Y",'Sheet 1'!F138=(E18+G18)),0,IF('Sheet 1'!G138="",0,IF('Sheet 1'!G138="N",0,1)))</f>
        <v>0</v>
      </c>
      <c r="I18" s="116"/>
      <c r="J18" s="111" t="s">
        <v>273</v>
      </c>
      <c r="K18" s="111" t="s">
        <v>273</v>
      </c>
      <c r="L18" s="116"/>
      <c r="M18" s="111">
        <f t="shared" si="0"/>
      </c>
      <c r="N18" s="105"/>
      <c r="O18" s="111">
        <f t="shared" si="1"/>
      </c>
    </row>
    <row r="19" spans="1:15" ht="12.75">
      <c r="A19" s="345"/>
      <c r="B19" s="166" t="str">
        <f>IF('Sheet 1'!G139="Y",'Sheet 1'!B139:C139,"-")</f>
        <v>-</v>
      </c>
      <c r="C19" s="510">
        <f>IF(AND('Sheet 1'!G139="Y",'Sheet 1'!D139=D19),0,IF('Sheet 1'!G139="",0,IF('Sheet 1'!G139="N",0,1)))</f>
        <v>0</v>
      </c>
      <c r="D19" s="166">
        <f>IF('Sheet 1'!G139="y",'Sheet 1'!D139,"")</f>
      </c>
      <c r="E19" s="109">
        <f>IF(AND('Sheet 1'!G139="Y",'Sheet 1'!F139&gt;0),'Sheet 1'!F139,0)</f>
        <v>0</v>
      </c>
      <c r="F19" s="113"/>
      <c r="G19" s="637">
        <f>IF(AND('Sheet 1'!G139="Y",'Sheet 1'!F139&lt;0),'Sheet 1'!F139,0)</f>
        <v>0</v>
      </c>
      <c r="H19" s="584">
        <f>IF(AND('Sheet 1'!G139="Y",'Sheet 1'!F139=(E19+G19)),0,IF('Sheet 1'!G139="",0,IF('Sheet 1'!G139="N",0,1)))</f>
        <v>0</v>
      </c>
      <c r="I19" s="116"/>
      <c r="J19" s="111" t="s">
        <v>273</v>
      </c>
      <c r="K19" s="111" t="s">
        <v>273</v>
      </c>
      <c r="L19" s="116"/>
      <c r="M19" s="111">
        <f t="shared" si="0"/>
      </c>
      <c r="N19" s="105"/>
      <c r="O19" s="111">
        <f t="shared" si="1"/>
      </c>
    </row>
    <row r="20" spans="1:15" ht="12.75">
      <c r="A20" s="345"/>
      <c r="B20" s="166" t="str">
        <f>IF('Sheet 1'!G140="Y",'Sheet 1'!B140:C140,"-")</f>
        <v>-</v>
      </c>
      <c r="C20" s="510">
        <f>IF(AND('Sheet 1'!G140="Y",'Sheet 1'!D140=D20),0,IF('Sheet 1'!G140="",0,IF('Sheet 1'!G140="N",0,1)))</f>
        <v>0</v>
      </c>
      <c r="D20" s="166">
        <f>IF('Sheet 1'!G140="y",'Sheet 1'!D140,"")</f>
      </c>
      <c r="E20" s="109">
        <f>IF(AND('Sheet 1'!G140="Y",'Sheet 1'!F140&gt;0),'Sheet 1'!F140,0)</f>
        <v>0</v>
      </c>
      <c r="F20" s="113"/>
      <c r="G20" s="637">
        <f>IF(AND('Sheet 1'!G140="Y",'Sheet 1'!F140&lt;0),'Sheet 1'!F140,0)</f>
        <v>0</v>
      </c>
      <c r="H20" s="584">
        <f>IF(AND('Sheet 1'!G140="Y",'Sheet 1'!F140=(E20+G20)),0,IF('Sheet 1'!G140="",0,IF('Sheet 1'!G140="N",0,1)))</f>
        <v>0</v>
      </c>
      <c r="I20" s="116"/>
      <c r="J20" s="111" t="s">
        <v>273</v>
      </c>
      <c r="K20" s="111" t="s">
        <v>273</v>
      </c>
      <c r="L20" s="116"/>
      <c r="M20" s="111">
        <f t="shared" si="0"/>
      </c>
      <c r="N20" s="105"/>
      <c r="O20" s="111">
        <f t="shared" si="1"/>
      </c>
    </row>
    <row r="21" spans="1:15" ht="12.75">
      <c r="A21" s="345"/>
      <c r="B21" s="166" t="str">
        <f>IF('Sheet 1'!G141="Y",'Sheet 1'!B141:C141,"-")</f>
        <v>-</v>
      </c>
      <c r="C21" s="510">
        <f>IF(AND('Sheet 1'!G141="Y",'Sheet 1'!D141=D21),0,IF('Sheet 1'!G141="",0,IF('Sheet 1'!G141="N",0,1)))</f>
        <v>0</v>
      </c>
      <c r="D21" s="166">
        <f>IF('Sheet 1'!G141="y",'Sheet 1'!D141,"")</f>
      </c>
      <c r="E21" s="109">
        <f>IF(AND('Sheet 1'!G141="Y",'Sheet 1'!F141&gt;0),'Sheet 1'!F141,0)</f>
        <v>0</v>
      </c>
      <c r="F21" s="113"/>
      <c r="G21" s="637">
        <f>IF(AND('Sheet 1'!G141="Y",'Sheet 1'!F141&lt;0),'Sheet 1'!F141,0)</f>
        <v>0</v>
      </c>
      <c r="H21" s="584">
        <f>IF(AND('Sheet 1'!G141="Y",'Sheet 1'!F141=(E21+G21)),0,IF('Sheet 1'!G141="",0,IF('Sheet 1'!G141="N",0,1)))</f>
        <v>0</v>
      </c>
      <c r="I21" s="116"/>
      <c r="J21" s="111" t="s">
        <v>273</v>
      </c>
      <c r="K21" s="111" t="s">
        <v>273</v>
      </c>
      <c r="L21" s="116"/>
      <c r="M21" s="111">
        <f t="shared" si="0"/>
      </c>
      <c r="N21" s="105"/>
      <c r="O21" s="111">
        <f t="shared" si="1"/>
      </c>
    </row>
    <row r="22" spans="1:15" ht="12.75">
      <c r="A22" s="345"/>
      <c r="B22" s="166" t="str">
        <f>IF('Sheet 1'!G142="Y",'Sheet 1'!B142:C142,"-")</f>
        <v>-</v>
      </c>
      <c r="C22" s="510">
        <f>IF(AND('Sheet 1'!G142="Y",'Sheet 1'!D142=D22),0,IF('Sheet 1'!G142="",0,IF('Sheet 1'!G142="N",0,1)))</f>
        <v>0</v>
      </c>
      <c r="D22" s="166">
        <f>IF('Sheet 1'!G142="y",'Sheet 1'!D142,"")</f>
      </c>
      <c r="E22" s="109">
        <f>IF(AND('Sheet 1'!G142="Y",'Sheet 1'!F142&gt;0),'Sheet 1'!F142,0)</f>
        <v>0</v>
      </c>
      <c r="F22" s="113"/>
      <c r="G22" s="637">
        <f>IF(AND('Sheet 1'!G142="Y",'Sheet 1'!F142&lt;0),'Sheet 1'!F142,0)</f>
        <v>0</v>
      </c>
      <c r="H22" s="584">
        <f>IF(AND('Sheet 1'!G142="Y",'Sheet 1'!F142=(E22+G22)),0,IF('Sheet 1'!G142="",0,IF('Sheet 1'!G142="N",0,1)))</f>
        <v>0</v>
      </c>
      <c r="I22" s="116"/>
      <c r="J22" s="111" t="s">
        <v>273</v>
      </c>
      <c r="K22" s="111" t="s">
        <v>273</v>
      </c>
      <c r="L22" s="116"/>
      <c r="M22" s="111">
        <f t="shared" si="0"/>
      </c>
      <c r="N22" s="105"/>
      <c r="O22" s="111">
        <f t="shared" si="1"/>
      </c>
    </row>
    <row r="23" spans="1:15" ht="12.75">
      <c r="A23" s="345"/>
      <c r="B23" s="166" t="str">
        <f>IF('Sheet 1'!G143="Y",'Sheet 1'!B143:C143,"-")</f>
        <v>-</v>
      </c>
      <c r="C23" s="510">
        <f>IF(AND('Sheet 1'!G143="Y",'Sheet 1'!D143=D23),0,IF('Sheet 1'!G143="",0,IF('Sheet 1'!G143="N",0,1)))</f>
        <v>0</v>
      </c>
      <c r="D23" s="166">
        <f>IF('Sheet 1'!G143="y",'Sheet 1'!D143,"")</f>
      </c>
      <c r="E23" s="109">
        <f>IF(AND('Sheet 1'!G143="Y",'Sheet 1'!F143&gt;0),'Sheet 1'!F143,0)</f>
        <v>0</v>
      </c>
      <c r="F23" s="113"/>
      <c r="G23" s="637">
        <f>IF(AND('Sheet 1'!G143="Y",'Sheet 1'!F143&lt;0),'Sheet 1'!F143,0)</f>
        <v>0</v>
      </c>
      <c r="H23" s="584">
        <f>IF(AND('Sheet 1'!G143="Y",'Sheet 1'!F143=(E23+G23)),0,IF('Sheet 1'!G143="",0,IF('Sheet 1'!G143="N",0,1)))</f>
        <v>0</v>
      </c>
      <c r="I23" s="116"/>
      <c r="J23" s="111" t="s">
        <v>273</v>
      </c>
      <c r="K23" s="111" t="s">
        <v>273</v>
      </c>
      <c r="L23" s="116"/>
      <c r="M23" s="111">
        <f t="shared" si="0"/>
      </c>
      <c r="N23" s="105"/>
      <c r="O23" s="111">
        <f t="shared" si="1"/>
      </c>
    </row>
    <row r="24" spans="1:15" ht="13.5" thickBot="1">
      <c r="A24" s="345"/>
      <c r="B24" s="113" t="s">
        <v>370</v>
      </c>
      <c r="C24" s="108"/>
      <c r="D24" s="113"/>
      <c r="E24" s="202">
        <f>SUM(E16:E23)</f>
        <v>0</v>
      </c>
      <c r="F24" s="113"/>
      <c r="G24" s="202">
        <f>SUM(G16:G23)</f>
        <v>0</v>
      </c>
      <c r="H24" s="584"/>
      <c r="I24" s="116"/>
      <c r="J24" s="111"/>
      <c r="K24" s="111"/>
      <c r="L24" s="116"/>
      <c r="M24" s="111"/>
      <c r="N24" s="373"/>
      <c r="O24" s="111"/>
    </row>
    <row r="25" spans="1:15" ht="13.5" thickTop="1">
      <c r="A25" s="345"/>
      <c r="B25" s="113"/>
      <c r="C25" s="108"/>
      <c r="D25" s="113"/>
      <c r="E25" s="113"/>
      <c r="F25" s="113"/>
      <c r="G25" s="113"/>
      <c r="H25" s="584"/>
      <c r="I25" s="116"/>
      <c r="J25" s="111"/>
      <c r="K25" s="111"/>
      <c r="L25" s="116"/>
      <c r="M25" s="111"/>
      <c r="N25" s="373"/>
      <c r="O25" s="111"/>
    </row>
    <row r="26" spans="1:15" ht="12.75">
      <c r="A26" s="345"/>
      <c r="B26" s="113" t="s">
        <v>371</v>
      </c>
      <c r="C26" s="108"/>
      <c r="D26" s="113"/>
      <c r="E26" s="113"/>
      <c r="F26" s="113"/>
      <c r="G26" s="166">
        <f>SUM(E24+-G24)</f>
        <v>0</v>
      </c>
      <c r="H26" s="584"/>
      <c r="I26" s="199">
        <v>0.02</v>
      </c>
      <c r="J26" s="111"/>
      <c r="K26" s="111"/>
      <c r="L26" s="116"/>
      <c r="M26" s="111"/>
      <c r="N26" s="109">
        <f>IF(G26="-","",(G26*I26))</f>
        <v>0</v>
      </c>
      <c r="O26" s="111"/>
    </row>
    <row r="27" spans="1:15" ht="6.75" customHeight="1">
      <c r="A27" s="345"/>
      <c r="B27" s="113"/>
      <c r="C27" s="108"/>
      <c r="D27" s="113"/>
      <c r="E27" s="113"/>
      <c r="F27" s="113"/>
      <c r="G27" s="113"/>
      <c r="H27" s="584"/>
      <c r="I27" s="116"/>
      <c r="J27" s="111"/>
      <c r="K27" s="111"/>
      <c r="L27" s="116"/>
      <c r="M27" s="111"/>
      <c r="N27" s="373"/>
      <c r="O27" s="111"/>
    </row>
    <row r="28" spans="1:15" ht="12.75">
      <c r="A28" s="345"/>
      <c r="B28" s="99" t="s">
        <v>846</v>
      </c>
      <c r="C28" s="108"/>
      <c r="D28" s="113"/>
      <c r="E28" s="113"/>
      <c r="F28" s="113"/>
      <c r="G28" s="736"/>
      <c r="H28" s="584"/>
      <c r="I28" s="116"/>
      <c r="J28" s="111"/>
      <c r="K28" s="111"/>
      <c r="L28" s="116"/>
      <c r="M28" s="111"/>
      <c r="N28" s="373"/>
      <c r="O28" s="111"/>
    </row>
    <row r="29" spans="1:15" ht="7.5" customHeight="1">
      <c r="A29" s="345"/>
      <c r="B29" s="113"/>
      <c r="C29" s="108"/>
      <c r="D29" s="113"/>
      <c r="E29" s="113"/>
      <c r="F29" s="113"/>
      <c r="G29" s="433"/>
      <c r="H29" s="584"/>
      <c r="I29" s="116"/>
      <c r="J29" s="111"/>
      <c r="K29" s="111"/>
      <c r="L29" s="116"/>
      <c r="M29" s="111"/>
      <c r="N29" s="373"/>
      <c r="O29" s="111"/>
    </row>
    <row r="30" spans="1:15" ht="12.75">
      <c r="A30" s="345"/>
      <c r="B30" s="113" t="s">
        <v>372</v>
      </c>
      <c r="C30" s="108"/>
      <c r="D30" s="113"/>
      <c r="E30" s="113"/>
      <c r="F30" s="113"/>
      <c r="G30" s="434">
        <f>G26-(2*G28)</f>
        <v>0</v>
      </c>
      <c r="H30" s="584"/>
      <c r="I30" s="116"/>
      <c r="J30" s="111"/>
      <c r="K30" s="111"/>
      <c r="L30" s="199">
        <v>0.08</v>
      </c>
      <c r="M30" s="111"/>
      <c r="N30" s="109">
        <f>IF(G30="-","",(G30*L30))</f>
        <v>0</v>
      </c>
      <c r="O30" s="111"/>
    </row>
    <row r="31" spans="1:15" ht="12.75">
      <c r="A31" s="345"/>
      <c r="B31" s="113"/>
      <c r="C31" s="108"/>
      <c r="D31" s="113"/>
      <c r="E31" s="113"/>
      <c r="F31" s="113"/>
      <c r="G31" s="433"/>
      <c r="H31" s="584"/>
      <c r="I31" s="116"/>
      <c r="J31" s="111"/>
      <c r="K31" s="111"/>
      <c r="L31" s="116"/>
      <c r="M31" s="111"/>
      <c r="N31" s="373"/>
      <c r="O31" s="111"/>
    </row>
    <row r="32" spans="1:15" ht="12.75">
      <c r="A32" s="97"/>
      <c r="B32" s="114"/>
      <c r="C32" s="102"/>
      <c r="D32" s="269">
        <v>0</v>
      </c>
      <c r="E32" s="269">
        <v>0</v>
      </c>
      <c r="F32" s="269"/>
      <c r="G32" s="269"/>
      <c r="H32" s="269"/>
      <c r="I32" s="97"/>
      <c r="J32" s="269"/>
      <c r="K32" s="97"/>
      <c r="L32" s="97"/>
      <c r="M32" s="269"/>
      <c r="N32" s="96"/>
      <c r="O32" s="111"/>
    </row>
    <row r="33" spans="1:15" ht="13.5">
      <c r="A33" s="15">
        <v>4</v>
      </c>
      <c r="B33" s="502" t="s">
        <v>89</v>
      </c>
      <c r="C33" s="504"/>
      <c r="D33" s="269"/>
      <c r="E33" s="269"/>
      <c r="F33" s="269"/>
      <c r="G33" s="269"/>
      <c r="H33" s="269"/>
      <c r="I33" s="97"/>
      <c r="J33" s="269"/>
      <c r="K33" s="97"/>
      <c r="L33" s="97"/>
      <c r="M33" s="269"/>
      <c r="N33" s="96"/>
      <c r="O33" s="111"/>
    </row>
    <row r="34" spans="1:15" ht="13.5">
      <c r="A34" s="107"/>
      <c r="B34" s="508" t="s">
        <v>88</v>
      </c>
      <c r="C34" s="504"/>
      <c r="D34" s="97"/>
      <c r="E34" s="97"/>
      <c r="F34" s="97"/>
      <c r="G34" s="97"/>
      <c r="H34" s="269"/>
      <c r="I34" s="118"/>
      <c r="J34" s="269"/>
      <c r="K34" s="269"/>
      <c r="L34" s="118"/>
      <c r="M34" s="269"/>
      <c r="N34" s="96"/>
      <c r="O34" s="111"/>
    </row>
    <row r="35" spans="1:15" ht="12.75">
      <c r="A35" s="97"/>
      <c r="B35" s="166" t="str">
        <f>IF('Sheet 1'!G145="Y",'Sheet 1'!B145:C145,"-")</f>
        <v>-</v>
      </c>
      <c r="C35" s="108">
        <f>IF(AND('Sheet 1'!G145="Y",'Sheet 1'!D145=D35),0,IF('Sheet 1'!G145="",0,IF('Sheet 1'!G145="N",0,1)))</f>
        <v>0</v>
      </c>
      <c r="D35" s="166">
        <f>IF('Sheet 1'!G145="y",'Sheet 1'!D145,"")</f>
      </c>
      <c r="E35" s="166">
        <f>IF(AND('Sheet 1'!G145="Y",'Sheet 1'!F145&gt;0),'Sheet 1'!F145,0)</f>
        <v>0</v>
      </c>
      <c r="F35" s="113"/>
      <c r="G35" s="166">
        <f>IF(AND('Sheet 1'!G145="Y",'Sheet 1'!F145&lt;0),'Sheet 1'!F145,0)</f>
        <v>0</v>
      </c>
      <c r="H35" s="584">
        <f>IF(AND('Sheet 1'!G145="Y",'Sheet 1'!F145=(E35+G35)),0,IF('Sheet 1'!G145="",0,IF('Sheet 1'!G145="N",0,1)))</f>
        <v>0</v>
      </c>
      <c r="I35" s="118"/>
      <c r="J35" s="118"/>
      <c r="K35" s="118"/>
      <c r="L35" s="118"/>
      <c r="M35" s="118"/>
      <c r="N35" s="118"/>
      <c r="O35" s="111">
        <f t="shared" si="1"/>
      </c>
    </row>
    <row r="36" spans="1:15" ht="12.75">
      <c r="A36" s="97"/>
      <c r="B36" s="166" t="str">
        <f>IF('Sheet 1'!G146="Y",'Sheet 1'!B146:C146,"-")</f>
        <v>-</v>
      </c>
      <c r="C36" s="108">
        <f>IF(AND('Sheet 1'!G146="Y",'Sheet 1'!D146=D36),0,IF('Sheet 1'!G146="",0,IF('Sheet 1'!G146="N",0,1)))</f>
        <v>0</v>
      </c>
      <c r="D36" s="166">
        <f>IF('Sheet 1'!G146="y",'Sheet 1'!D146,"")</f>
      </c>
      <c r="E36" s="166">
        <f>IF(AND('Sheet 1'!G146="Y",'Sheet 1'!F146&gt;0),'Sheet 1'!F146,0)</f>
        <v>0</v>
      </c>
      <c r="F36" s="113"/>
      <c r="G36" s="166">
        <f>IF(AND('Sheet 1'!G146="Y",'Sheet 1'!F146&lt;0),'Sheet 1'!F146,0)</f>
        <v>0</v>
      </c>
      <c r="H36" s="584">
        <f>IF(AND('Sheet 1'!G146="Y",'Sheet 1'!F146=(E36+G36)),0,IF('Sheet 1'!G146="",0,IF('Sheet 1'!G146="N",0,1)))</f>
        <v>0</v>
      </c>
      <c r="I36" s="118"/>
      <c r="J36" s="118"/>
      <c r="K36" s="118"/>
      <c r="L36" s="118"/>
      <c r="M36" s="118"/>
      <c r="N36" s="118"/>
      <c r="O36" s="111">
        <f t="shared" si="1"/>
      </c>
    </row>
    <row r="37" spans="1:15" ht="12.75">
      <c r="A37" s="97"/>
      <c r="B37" s="166" t="str">
        <f>IF('Sheet 1'!G147="Y",'Sheet 1'!B147:C147,"-")</f>
        <v>-</v>
      </c>
      <c r="C37" s="108">
        <f>IF(AND('Sheet 1'!G147="Y",'Sheet 1'!D147=D37),0,IF('Sheet 1'!G147="",0,IF('Sheet 1'!G147="N",0,1)))</f>
        <v>0</v>
      </c>
      <c r="D37" s="166">
        <f>IF('Sheet 1'!G147="y",'Sheet 1'!D147,"")</f>
      </c>
      <c r="E37" s="166">
        <f>IF(AND('Sheet 1'!G147="Y",'Sheet 1'!F147&gt;0),'Sheet 1'!F147,0)</f>
        <v>0</v>
      </c>
      <c r="F37" s="113"/>
      <c r="G37" s="166">
        <f>IF(AND('Sheet 1'!G147="Y",'Sheet 1'!F147&lt;0),'Sheet 1'!F147,0)</f>
        <v>0</v>
      </c>
      <c r="H37" s="584">
        <f>IF(AND('Sheet 1'!G147="Y",'Sheet 1'!F147=(E37+G37)),0,IF('Sheet 1'!G147="",0,IF('Sheet 1'!G147="N",0,1)))</f>
        <v>0</v>
      </c>
      <c r="I37" s="118"/>
      <c r="J37" s="118"/>
      <c r="K37" s="118"/>
      <c r="L37" s="118"/>
      <c r="M37" s="118"/>
      <c r="N37" s="118"/>
      <c r="O37" s="111">
        <f t="shared" si="1"/>
      </c>
    </row>
    <row r="38" spans="1:15" ht="12.75">
      <c r="A38" s="97"/>
      <c r="B38" s="166" t="str">
        <f>IF('Sheet 1'!G148="Y",'Sheet 1'!B148:C148,"-")</f>
        <v>-</v>
      </c>
      <c r="C38" s="108">
        <f>IF(AND('Sheet 1'!G148="Y",'Sheet 1'!D148=D38),0,IF('Sheet 1'!G148="",0,IF('Sheet 1'!G148="N",0,1)))</f>
        <v>0</v>
      </c>
      <c r="D38" s="166">
        <f>IF('Sheet 1'!G148="y",'Sheet 1'!D148,"")</f>
      </c>
      <c r="E38" s="166">
        <f>IF(AND('Sheet 1'!G148="Y",'Sheet 1'!F148&gt;0),'Sheet 1'!F148,0)</f>
        <v>0</v>
      </c>
      <c r="F38" s="113"/>
      <c r="G38" s="166">
        <f>IF(AND('Sheet 1'!G148="Y",'Sheet 1'!F148&lt;0),'Sheet 1'!F148,0)</f>
        <v>0</v>
      </c>
      <c r="H38" s="584">
        <f>IF(AND('Sheet 1'!G148="Y",'Sheet 1'!F148=(E38+G38)),0,IF('Sheet 1'!G148="",0,IF('Sheet 1'!G148="N",0,1)))</f>
        <v>0</v>
      </c>
      <c r="I38" s="118"/>
      <c r="J38" s="118"/>
      <c r="K38" s="118"/>
      <c r="L38" s="118"/>
      <c r="M38" s="118"/>
      <c r="N38" s="118"/>
      <c r="O38" s="111">
        <f t="shared" si="1"/>
      </c>
    </row>
    <row r="39" spans="1:15" ht="12.75">
      <c r="A39" s="97"/>
      <c r="B39" s="166" t="str">
        <f>IF('Sheet 1'!G149="Y",'Sheet 1'!B149:C149,"-")</f>
        <v>-</v>
      </c>
      <c r="C39" s="108">
        <f>IF(AND('Sheet 1'!G149="Y",'Sheet 1'!D149=D39),0,IF('Sheet 1'!G149="",0,IF('Sheet 1'!G149="N",0,1)))</f>
        <v>0</v>
      </c>
      <c r="D39" s="166">
        <f>IF('Sheet 1'!G149="y",'Sheet 1'!D149,"")</f>
      </c>
      <c r="E39" s="166">
        <f>IF(AND('Sheet 1'!G149="Y",'Sheet 1'!F149&gt;0),'Sheet 1'!F149,0)</f>
        <v>0</v>
      </c>
      <c r="F39" s="113"/>
      <c r="G39" s="166">
        <f>IF(AND('Sheet 1'!G149="Y",'Sheet 1'!F149&lt;0),'Sheet 1'!F149,0)</f>
        <v>0</v>
      </c>
      <c r="H39" s="584">
        <f>IF(AND('Sheet 1'!G149="Y",'Sheet 1'!F149=(E39+G39)),0,IF('Sheet 1'!G149="",0,IF('Sheet 1'!G149="N",0,1)))</f>
        <v>0</v>
      </c>
      <c r="I39" s="118"/>
      <c r="J39" s="118"/>
      <c r="K39" s="118"/>
      <c r="L39" s="118"/>
      <c r="M39" s="118"/>
      <c r="N39" s="118"/>
      <c r="O39" s="111">
        <f t="shared" si="1"/>
      </c>
    </row>
    <row r="40" spans="1:15" ht="12.75">
      <c r="A40" s="97"/>
      <c r="B40" s="166" t="str">
        <f>IF('Sheet 1'!G150="Y",'Sheet 1'!B150:C150,"-")</f>
        <v>-</v>
      </c>
      <c r="C40" s="108">
        <f>IF(AND('Sheet 1'!G150="Y",'Sheet 1'!D150=D40),0,IF('Sheet 1'!G150="",0,IF('Sheet 1'!G150="N",0,1)))</f>
        <v>0</v>
      </c>
      <c r="D40" s="166">
        <f>IF('Sheet 1'!G150="y",'Sheet 1'!D150,"")</f>
      </c>
      <c r="E40" s="166">
        <f>IF(AND('Sheet 1'!G150="Y",'Sheet 1'!F150&gt;0),'Sheet 1'!F150,0)</f>
        <v>0</v>
      </c>
      <c r="F40" s="113"/>
      <c r="G40" s="166">
        <f>IF(AND('Sheet 1'!G150="Y",'Sheet 1'!F150&lt;0),'Sheet 1'!F150,0)</f>
        <v>0</v>
      </c>
      <c r="H40" s="584">
        <f>IF(AND('Sheet 1'!G150="Y",'Sheet 1'!F150=(E40+G40)),0,IF('Sheet 1'!G150="",0,IF('Sheet 1'!G150="N",0,1)))</f>
        <v>0</v>
      </c>
      <c r="I40" s="118"/>
      <c r="J40" s="118"/>
      <c r="K40" s="118"/>
      <c r="L40" s="118"/>
      <c r="M40" s="118"/>
      <c r="N40" s="118"/>
      <c r="O40" s="111">
        <f t="shared" si="1"/>
      </c>
    </row>
    <row r="41" spans="1:15" ht="12.75">
      <c r="A41" s="97"/>
      <c r="B41" s="166" t="str">
        <f>IF('Sheet 1'!G151="Y",'Sheet 1'!B151:C151,"-")</f>
        <v>-</v>
      </c>
      <c r="C41" s="108">
        <f>IF(AND('Sheet 1'!G151="Y",'Sheet 1'!D151=D41),0,IF('Sheet 1'!G151="",0,IF('Sheet 1'!G151="N",0,1)))</f>
        <v>0</v>
      </c>
      <c r="D41" s="166">
        <f>IF('Sheet 1'!G151="y",'Sheet 1'!D151,"")</f>
      </c>
      <c r="E41" s="166">
        <f>IF(AND('Sheet 1'!G151="Y",'Sheet 1'!F151&gt;0),'Sheet 1'!F151,0)</f>
        <v>0</v>
      </c>
      <c r="F41" s="113"/>
      <c r="G41" s="166">
        <f>IF(AND('Sheet 1'!G151="Y",'Sheet 1'!F151&lt;0),'Sheet 1'!F151,0)</f>
        <v>0</v>
      </c>
      <c r="H41" s="584">
        <f>IF(AND('Sheet 1'!G151="Y",'Sheet 1'!F151=(E41+G41)),0,IF('Sheet 1'!G151="",0,IF('Sheet 1'!G151="N",0,1)))</f>
        <v>0</v>
      </c>
      <c r="I41" s="118"/>
      <c r="J41" s="118"/>
      <c r="K41" s="118"/>
      <c r="L41" s="118"/>
      <c r="M41" s="118"/>
      <c r="N41" s="118"/>
      <c r="O41" s="111">
        <f t="shared" si="1"/>
      </c>
    </row>
    <row r="42" spans="1:15" ht="12.75">
      <c r="A42" s="97"/>
      <c r="B42" s="166" t="str">
        <f>IF('Sheet 1'!G152="Y",'Sheet 1'!B152:C152,"-")</f>
        <v>-</v>
      </c>
      <c r="C42" s="108">
        <f>IF(AND('Sheet 1'!G152="Y",'Sheet 1'!D152=D42),0,IF('Sheet 1'!G152="",0,IF('Sheet 1'!G152="N",0,1)))</f>
        <v>0</v>
      </c>
      <c r="D42" s="166">
        <f>IF('Sheet 1'!G152="y",'Sheet 1'!D152,"")</f>
      </c>
      <c r="E42" s="166">
        <f>IF(AND('Sheet 1'!G152="Y",'Sheet 1'!F152&gt;0),'Sheet 1'!F152,0)</f>
        <v>0</v>
      </c>
      <c r="F42" s="113"/>
      <c r="G42" s="166">
        <f>IF(AND('Sheet 1'!G152="Y",'Sheet 1'!F152&lt;0),'Sheet 1'!F152,0)</f>
        <v>0</v>
      </c>
      <c r="H42" s="584">
        <f>IF(AND('Sheet 1'!G152="Y",'Sheet 1'!F152=(E42+G42)),0,IF('Sheet 1'!G152="",0,IF('Sheet 1'!G152="N",0,1)))</f>
        <v>0</v>
      </c>
      <c r="I42" s="118"/>
      <c r="J42" s="118"/>
      <c r="K42" s="118"/>
      <c r="L42" s="118"/>
      <c r="M42" s="118"/>
      <c r="N42" s="118"/>
      <c r="O42" s="111">
        <f t="shared" si="1"/>
      </c>
    </row>
    <row r="43" spans="1:15" ht="13.5" thickBot="1">
      <c r="A43" s="97"/>
      <c r="B43" s="113" t="s">
        <v>370</v>
      </c>
      <c r="C43" s="201">
        <v>0</v>
      </c>
      <c r="D43" s="113"/>
      <c r="E43" s="202">
        <f>SUM(E35:E42)</f>
        <v>0</v>
      </c>
      <c r="F43" s="113"/>
      <c r="G43" s="202">
        <f>SUM(G35:G42)</f>
        <v>0</v>
      </c>
      <c r="H43" s="584"/>
      <c r="I43" s="118"/>
      <c r="J43" s="118"/>
      <c r="K43" s="118"/>
      <c r="L43" s="118"/>
      <c r="M43" s="118"/>
      <c r="N43" s="118"/>
      <c r="O43" s="269"/>
    </row>
    <row r="44" spans="1:15" ht="13.5" thickTop="1">
      <c r="A44" s="97"/>
      <c r="B44" s="96"/>
      <c r="C44" s="201">
        <f>SUM(C16:C43)</f>
        <v>0</v>
      </c>
      <c r="D44" s="113"/>
      <c r="E44" s="113"/>
      <c r="F44" s="113"/>
      <c r="G44" s="113"/>
      <c r="H44" s="584">
        <f>SUM(H16:H43)</f>
        <v>0</v>
      </c>
      <c r="I44" s="97"/>
      <c r="J44" s="269"/>
      <c r="K44" s="270"/>
      <c r="L44" s="97"/>
      <c r="M44" s="269"/>
      <c r="N44" s="113"/>
      <c r="O44" s="269"/>
    </row>
    <row r="45" spans="1:15" ht="12.75">
      <c r="A45" s="345"/>
      <c r="B45" s="113" t="s">
        <v>371</v>
      </c>
      <c r="C45" s="108"/>
      <c r="D45" s="113"/>
      <c r="E45" s="113"/>
      <c r="F45" s="113"/>
      <c r="G45" s="166">
        <f>SUM(E43+-G43)</f>
        <v>0</v>
      </c>
      <c r="H45" s="584"/>
      <c r="I45" s="199">
        <v>0.04</v>
      </c>
      <c r="J45" s="111"/>
      <c r="K45" s="111"/>
      <c r="L45" s="116"/>
      <c r="M45" s="111"/>
      <c r="N45" s="109">
        <f>IF(G45="-","",(G45*I45))</f>
        <v>0</v>
      </c>
      <c r="O45" s="111"/>
    </row>
    <row r="46" spans="1:15" ht="6.75" customHeight="1">
      <c r="A46" s="345"/>
      <c r="B46" s="113"/>
      <c r="C46" s="108"/>
      <c r="D46" s="113"/>
      <c r="E46" s="113"/>
      <c r="F46" s="113"/>
      <c r="G46" s="113"/>
      <c r="H46" s="584"/>
      <c r="I46" s="116"/>
      <c r="J46" s="111"/>
      <c r="K46" s="111"/>
      <c r="L46" s="116"/>
      <c r="M46" s="111"/>
      <c r="N46" s="373"/>
      <c r="O46" s="111"/>
    </row>
    <row r="47" spans="1:15" ht="12.75">
      <c r="A47" s="345"/>
      <c r="B47" s="99" t="s">
        <v>846</v>
      </c>
      <c r="C47" s="108"/>
      <c r="D47" s="113"/>
      <c r="E47" s="113"/>
      <c r="F47" s="113"/>
      <c r="G47" s="736"/>
      <c r="H47" s="584"/>
      <c r="I47" s="116"/>
      <c r="J47" s="111"/>
      <c r="K47" s="111"/>
      <c r="L47" s="116"/>
      <c r="M47" s="111"/>
      <c r="N47" s="373"/>
      <c r="O47" s="111"/>
    </row>
    <row r="48" spans="1:15" ht="7.5" customHeight="1">
      <c r="A48" s="345"/>
      <c r="B48" s="113"/>
      <c r="C48" s="108"/>
      <c r="D48" s="113"/>
      <c r="E48" s="113"/>
      <c r="F48" s="113"/>
      <c r="G48" s="433"/>
      <c r="H48" s="584"/>
      <c r="I48" s="116"/>
      <c r="J48" s="111"/>
      <c r="K48" s="111"/>
      <c r="L48" s="116"/>
      <c r="M48" s="111"/>
      <c r="N48" s="373"/>
      <c r="O48" s="111"/>
    </row>
    <row r="49" spans="1:15" ht="12.75">
      <c r="A49" s="345"/>
      <c r="B49" s="113" t="s">
        <v>372</v>
      </c>
      <c r="C49" s="108"/>
      <c r="D49" s="113"/>
      <c r="E49" s="113"/>
      <c r="F49" s="113"/>
      <c r="G49" s="434">
        <f>G45-(2*G47)</f>
        <v>0</v>
      </c>
      <c r="H49" s="584"/>
      <c r="I49" s="116"/>
      <c r="J49" s="111"/>
      <c r="K49" s="111"/>
      <c r="L49" s="199">
        <v>0.08</v>
      </c>
      <c r="M49" s="111"/>
      <c r="N49" s="109">
        <f>IF(G49="-","",(G49*L49))</f>
        <v>0</v>
      </c>
      <c r="O49" s="111"/>
    </row>
    <row r="50" spans="1:15" ht="12.75">
      <c r="A50" s="97"/>
      <c r="B50" s="114"/>
      <c r="C50" s="206"/>
      <c r="D50" s="248" t="s">
        <v>456</v>
      </c>
      <c r="E50" s="252" t="s">
        <v>493</v>
      </c>
      <c r="F50" s="252"/>
      <c r="G50" s="252"/>
      <c r="H50" s="636"/>
      <c r="I50" s="205"/>
      <c r="J50" s="269"/>
      <c r="K50" s="205"/>
      <c r="L50" s="205"/>
      <c r="M50" s="269"/>
      <c r="N50" s="96"/>
      <c r="O50" s="265"/>
    </row>
    <row r="51" spans="1:15" ht="12.75">
      <c r="A51" s="345"/>
      <c r="B51" s="113"/>
      <c r="C51" s="108"/>
      <c r="D51" s="113"/>
      <c r="E51" s="113"/>
      <c r="F51" s="113"/>
      <c r="G51" s="433"/>
      <c r="H51" s="584"/>
      <c r="I51" s="116"/>
      <c r="J51" s="111"/>
      <c r="K51" s="111"/>
      <c r="L51" s="116"/>
      <c r="M51" s="111"/>
      <c r="N51" s="373"/>
      <c r="O51" s="111"/>
    </row>
    <row r="52" spans="1:15" ht="15" thickBot="1">
      <c r="A52" s="97"/>
      <c r="B52" s="790" t="s">
        <v>373</v>
      </c>
      <c r="C52" s="102"/>
      <c r="D52" s="99"/>
      <c r="E52" s="97"/>
      <c r="F52" s="97"/>
      <c r="G52" s="97"/>
      <c r="H52" s="269"/>
      <c r="I52" s="97"/>
      <c r="J52" s="269"/>
      <c r="K52" s="97"/>
      <c r="L52" s="97"/>
      <c r="M52" s="269"/>
      <c r="N52" s="202">
        <f>SUM(N26:N50)</f>
        <v>0</v>
      </c>
      <c r="O52" s="265"/>
    </row>
    <row r="53" spans="1:15" ht="13.5" thickTop="1">
      <c r="A53" s="97"/>
      <c r="B53" s="114"/>
      <c r="C53" s="102"/>
      <c r="D53" s="97"/>
      <c r="E53" s="97"/>
      <c r="F53" s="97"/>
      <c r="G53" s="97"/>
      <c r="H53" s="269"/>
      <c r="I53" s="97"/>
      <c r="J53" s="269"/>
      <c r="K53" s="97"/>
      <c r="L53" s="97"/>
      <c r="M53" s="269"/>
      <c r="N53" s="96"/>
      <c r="O53" s="265"/>
    </row>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1:15" ht="12.75" hidden="1">
      <c r="A86" s="97"/>
      <c r="B86" s="97"/>
      <c r="C86" s="97"/>
      <c r="D86" s="97"/>
      <c r="E86" s="97"/>
      <c r="F86" s="97"/>
      <c r="G86" s="97"/>
      <c r="H86" s="269"/>
      <c r="I86" s="97"/>
      <c r="J86" s="97"/>
      <c r="K86" s="97"/>
      <c r="L86" s="97"/>
      <c r="M86" s="97"/>
      <c r="N86" s="97"/>
      <c r="O86" s="97"/>
    </row>
  </sheetData>
  <sheetProtection password="C948" sheet="1" objects="1" scenarios="1"/>
  <conditionalFormatting sqref="G2:K2">
    <cfRule type="expression" priority="1" dxfId="4" stopIfTrue="1">
      <formula>#REF!="NO"</formula>
    </cfRule>
    <cfRule type="expression" priority="2" dxfId="4" stopIfTrue="1">
      <formula>#REF!=0</formula>
    </cfRule>
  </conditionalFormatting>
  <conditionalFormatting sqref="L2:N2">
    <cfRule type="expression" priority="3" dxfId="4" stopIfTrue="1">
      <formula>$N$3="NO"</formula>
    </cfRule>
    <cfRule type="expression" priority="4" dxfId="4" stopIfTrue="1">
      <formula>$N$3=0</formula>
    </cfRule>
  </conditionalFormatting>
  <conditionalFormatting sqref="D2 F2">
    <cfRule type="expression" priority="5" dxfId="4" stopIfTrue="1">
      <formula>$O$3="NO"</formula>
    </cfRule>
    <cfRule type="expression" priority="6" dxfId="4" stopIfTrue="1">
      <formula>$O$3=0</formula>
    </cfRule>
  </conditionalFormatting>
  <dataValidations count="2">
    <dataValidation type="whole" allowBlank="1" showInputMessage="1" showErrorMessage="1" sqref="G47">
      <formula1>-9999999999999990000000000000</formula1>
      <formula2>9.99999999999999E+22</formula2>
    </dataValidation>
    <dataValidation type="whole" allowBlank="1" showInputMessage="1" showErrorMessage="1" sqref="G28">
      <formula1>-99999999999999900000000000000000</formula1>
      <formula2>9.99999999999999E+22</formula2>
    </dataValidation>
  </dataValidations>
  <printOptions/>
  <pageMargins left="0.1968503937007874" right="0.2755905511811024" top="0.35433070866141736" bottom="1.1811023622047245" header="0.5118110236220472" footer="0.3937007874015748"/>
  <pageSetup horizontalDpi="600" verticalDpi="600" orientation="portrait" paperSize="9" scale="85" r:id="rId2"/>
  <headerFooter alignWithMargins="0">
    <oddFooter>&amp;L&amp;"Times New Roman,Italic"&amp;8Investment Services Rules for Investment Services Providers
&amp;"Times New Roman,Regular"Part A: The Application Process
Schedule C: Financial Resources Statement&amp;R&amp;"Times New Roman,Regular"&amp;8&amp;A
&amp;P - &amp;N</oddFooter>
  </headerFooter>
  <legacyDrawing r:id="rId1"/>
</worksheet>
</file>

<file path=xl/worksheets/sheet14.xml><?xml version="1.0" encoding="utf-8"?>
<worksheet xmlns="http://schemas.openxmlformats.org/spreadsheetml/2006/main" xmlns:r="http://schemas.openxmlformats.org/officeDocument/2006/relationships">
  <sheetPr codeName="Sheet28"/>
  <dimension ref="A1:IV47"/>
  <sheetViews>
    <sheetView zoomScalePageLayoutView="0" workbookViewId="0" topLeftCell="A1">
      <selection activeCell="E43" sqref="E43"/>
    </sheetView>
  </sheetViews>
  <sheetFormatPr defaultColWidth="0" defaultRowHeight="12.75" zeroHeight="1"/>
  <cols>
    <col min="1" max="1" width="3.421875" style="356" bestFit="1" customWidth="1"/>
    <col min="2" max="2" width="49.57421875" style="356" customWidth="1"/>
    <col min="3" max="3" width="3.00390625" style="732" customWidth="1"/>
    <col min="4" max="5" width="12.7109375" style="356" customWidth="1"/>
    <col min="6" max="6" width="2.140625" style="732" customWidth="1"/>
    <col min="7" max="7" width="8.421875" style="356" customWidth="1"/>
    <col min="8" max="8" width="2.00390625" style="356" customWidth="1"/>
    <col min="9" max="9" width="12.7109375" style="356" customWidth="1"/>
    <col min="10" max="10" width="3.140625" style="356" customWidth="1"/>
    <col min="11" max="16384" width="9.140625" style="356" hidden="1" customWidth="1"/>
  </cols>
  <sheetData>
    <row r="1" spans="3:9" ht="12.75">
      <c r="C1" s="651"/>
      <c r="D1" s="197"/>
      <c r="E1" s="197"/>
      <c r="F1" s="651"/>
      <c r="G1" s="197"/>
      <c r="H1" s="197"/>
      <c r="I1" s="197"/>
    </row>
    <row r="2" spans="1:15" ht="12.75">
      <c r="A2" s="169"/>
      <c r="B2" s="197"/>
      <c r="C2" s="650"/>
      <c r="D2" s="367"/>
      <c r="E2" s="367"/>
      <c r="F2" s="650"/>
      <c r="G2" s="367"/>
      <c r="H2" s="536" t="s">
        <v>771</v>
      </c>
      <c r="I2" s="396"/>
      <c r="J2" s="367"/>
      <c r="K2" s="367" t="s">
        <v>771</v>
      </c>
      <c r="L2" s="396"/>
      <c r="M2" s="169"/>
      <c r="N2" s="169"/>
      <c r="O2" s="269"/>
    </row>
    <row r="3" spans="1:15" ht="15.75">
      <c r="A3" s="169"/>
      <c r="B3" s="496" t="s">
        <v>90</v>
      </c>
      <c r="C3" s="578"/>
      <c r="D3" s="169"/>
      <c r="E3" s="169"/>
      <c r="F3" s="578"/>
      <c r="G3" s="169"/>
      <c r="H3" s="169"/>
      <c r="I3" s="368">
        <f>+IF('COVER SHEET'!$B$14="",0,IF('COVER SHEET'!$B$14="Interim Financial Return",0,IF(#REF!="",0,#REF!)))</f>
        <v>0</v>
      </c>
      <c r="K3" s="367"/>
      <c r="L3" s="367"/>
      <c r="M3" s="367"/>
      <c r="N3" s="396"/>
      <c r="O3" s="269"/>
    </row>
    <row r="4" spans="1:15" ht="5.25" customHeight="1">
      <c r="A4" s="169"/>
      <c r="B4" s="197"/>
      <c r="C4" s="578"/>
      <c r="D4" s="169"/>
      <c r="E4" s="2"/>
      <c r="F4" s="629"/>
      <c r="G4" s="2"/>
      <c r="H4" s="2"/>
      <c r="I4" s="75"/>
      <c r="J4" s="75"/>
      <c r="K4" s="75"/>
      <c r="L4" s="75"/>
      <c r="M4" s="75"/>
      <c r="N4" s="368">
        <v>0</v>
      </c>
      <c r="O4" s="269"/>
    </row>
    <row r="5" spans="1:15" ht="15.75">
      <c r="A5" s="169"/>
      <c r="B5" s="496" t="s">
        <v>304</v>
      </c>
      <c r="C5" s="578"/>
      <c r="D5" s="169"/>
      <c r="E5" s="2"/>
      <c r="F5" s="629"/>
      <c r="G5" s="2"/>
      <c r="H5" s="2"/>
      <c r="I5" s="75"/>
      <c r="J5" s="75"/>
      <c r="K5" s="75"/>
      <c r="L5" s="75"/>
      <c r="M5" s="75"/>
      <c r="N5" s="368"/>
      <c r="O5" s="269"/>
    </row>
    <row r="6" spans="1:10" ht="13.5" thickBot="1">
      <c r="A6" s="93"/>
      <c r="B6" s="575" t="s">
        <v>305</v>
      </c>
      <c r="C6" s="623"/>
      <c r="D6" s="94"/>
      <c r="E6" s="95"/>
      <c r="F6" s="630"/>
      <c r="G6" s="95"/>
      <c r="H6" s="95"/>
      <c r="I6" s="497" t="s">
        <v>30</v>
      </c>
      <c r="J6" s="293"/>
    </row>
    <row r="7" spans="1:10" ht="18.75">
      <c r="A7" s="97"/>
      <c r="B7" s="98"/>
      <c r="C7" s="269"/>
      <c r="D7" s="97"/>
      <c r="E7" s="97"/>
      <c r="F7" s="269"/>
      <c r="G7" s="292"/>
      <c r="H7" s="97"/>
      <c r="I7" s="96"/>
      <c r="J7" s="293"/>
    </row>
    <row r="8" spans="1:256" ht="18.75">
      <c r="A8" s="97"/>
      <c r="B8" s="98"/>
      <c r="C8" s="269"/>
      <c r="D8" s="97"/>
      <c r="E8" s="97"/>
      <c r="F8" s="269"/>
      <c r="G8" s="292"/>
      <c r="H8" s="97"/>
      <c r="I8" s="96"/>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293"/>
      <c r="AL8" s="293"/>
      <c r="AM8" s="293"/>
      <c r="AN8" s="293"/>
      <c r="AO8" s="293"/>
      <c r="AP8" s="293"/>
      <c r="AQ8" s="293"/>
      <c r="AR8" s="293"/>
      <c r="AS8" s="293"/>
      <c r="AT8" s="293"/>
      <c r="AU8" s="293"/>
      <c r="AV8" s="293"/>
      <c r="AW8" s="293"/>
      <c r="AX8" s="293"/>
      <c r="AY8" s="293"/>
      <c r="AZ8" s="293"/>
      <c r="BA8" s="293"/>
      <c r="BB8" s="293"/>
      <c r="BC8" s="293"/>
      <c r="BD8" s="293"/>
      <c r="BE8" s="293"/>
      <c r="BF8" s="293"/>
      <c r="BG8" s="293"/>
      <c r="BH8" s="293"/>
      <c r="BI8" s="293"/>
      <c r="BJ8" s="293"/>
      <c r="BK8" s="293"/>
      <c r="BL8" s="293"/>
      <c r="BM8" s="293"/>
      <c r="BN8" s="293"/>
      <c r="BO8" s="293"/>
      <c r="BP8" s="293"/>
      <c r="BQ8" s="293"/>
      <c r="BR8" s="293"/>
      <c r="BS8" s="293"/>
      <c r="BT8" s="293"/>
      <c r="BU8" s="293"/>
      <c r="BV8" s="293"/>
      <c r="BW8" s="293"/>
      <c r="BX8" s="293"/>
      <c r="BY8" s="293"/>
      <c r="BZ8" s="293"/>
      <c r="CA8" s="293"/>
      <c r="CB8" s="293"/>
      <c r="CC8" s="293"/>
      <c r="CD8" s="293"/>
      <c r="CE8" s="293"/>
      <c r="CF8" s="293"/>
      <c r="CG8" s="293"/>
      <c r="CH8" s="293"/>
      <c r="CI8" s="293"/>
      <c r="CJ8" s="293"/>
      <c r="CK8" s="293"/>
      <c r="CL8" s="293"/>
      <c r="CM8" s="293"/>
      <c r="CN8" s="293"/>
      <c r="CO8" s="293"/>
      <c r="CP8" s="293"/>
      <c r="CQ8" s="293"/>
      <c r="CR8" s="293"/>
      <c r="CS8" s="293"/>
      <c r="CT8" s="293"/>
      <c r="CU8" s="293"/>
      <c r="CV8" s="293"/>
      <c r="CW8" s="293"/>
      <c r="CX8" s="293"/>
      <c r="CY8" s="293"/>
      <c r="CZ8" s="293"/>
      <c r="DA8" s="293"/>
      <c r="DB8" s="293"/>
      <c r="DC8" s="293"/>
      <c r="DD8" s="293"/>
      <c r="DE8" s="293"/>
      <c r="DF8" s="293"/>
      <c r="DG8" s="293"/>
      <c r="DH8" s="293"/>
      <c r="DI8" s="293"/>
      <c r="DJ8" s="293"/>
      <c r="DK8" s="293"/>
      <c r="DL8" s="293"/>
      <c r="DM8" s="293"/>
      <c r="DN8" s="293"/>
      <c r="DO8" s="293"/>
      <c r="DP8" s="293"/>
      <c r="DQ8" s="293"/>
      <c r="DR8" s="293"/>
      <c r="DS8" s="293"/>
      <c r="DT8" s="293"/>
      <c r="DU8" s="293"/>
      <c r="DV8" s="293"/>
      <c r="DW8" s="293"/>
      <c r="DX8" s="293"/>
      <c r="DY8" s="293"/>
      <c r="DZ8" s="293"/>
      <c r="EA8" s="293"/>
      <c r="EB8" s="293"/>
      <c r="EC8" s="293"/>
      <c r="ED8" s="293"/>
      <c r="EE8" s="293"/>
      <c r="EF8" s="293"/>
      <c r="EG8" s="293"/>
      <c r="EH8" s="293"/>
      <c r="EI8" s="293"/>
      <c r="EJ8" s="293"/>
      <c r="EK8" s="293"/>
      <c r="EL8" s="293"/>
      <c r="EM8" s="293"/>
      <c r="EN8" s="293"/>
      <c r="EO8" s="293"/>
      <c r="EP8" s="293"/>
      <c r="EQ8" s="293"/>
      <c r="ER8" s="293"/>
      <c r="ES8" s="293"/>
      <c r="ET8" s="293"/>
      <c r="EU8" s="293"/>
      <c r="EV8" s="293"/>
      <c r="EW8" s="293"/>
      <c r="EX8" s="293"/>
      <c r="EY8" s="293"/>
      <c r="EZ8" s="293"/>
      <c r="FA8" s="293"/>
      <c r="FB8" s="293"/>
      <c r="FC8" s="293"/>
      <c r="FD8" s="293"/>
      <c r="FE8" s="293"/>
      <c r="FF8" s="293"/>
      <c r="FG8" s="293"/>
      <c r="FH8" s="293"/>
      <c r="FI8" s="293"/>
      <c r="FJ8" s="293"/>
      <c r="FK8" s="293"/>
      <c r="FL8" s="293"/>
      <c r="FM8" s="293"/>
      <c r="FN8" s="293"/>
      <c r="FO8" s="293"/>
      <c r="FP8" s="293"/>
      <c r="FQ8" s="293"/>
      <c r="FR8" s="293"/>
      <c r="FS8" s="293"/>
      <c r="FT8" s="293"/>
      <c r="FU8" s="293"/>
      <c r="FV8" s="293"/>
      <c r="FW8" s="293"/>
      <c r="FX8" s="293"/>
      <c r="FY8" s="293"/>
      <c r="FZ8" s="293"/>
      <c r="GA8" s="293"/>
      <c r="GB8" s="293"/>
      <c r="GC8" s="293"/>
      <c r="GD8" s="293"/>
      <c r="GE8" s="293"/>
      <c r="GF8" s="293"/>
      <c r="GG8" s="293"/>
      <c r="GH8" s="293"/>
      <c r="GI8" s="293"/>
      <c r="GJ8" s="293"/>
      <c r="GK8" s="293"/>
      <c r="GL8" s="293"/>
      <c r="GM8" s="293"/>
      <c r="GN8" s="293"/>
      <c r="GO8" s="293"/>
      <c r="GP8" s="293"/>
      <c r="GQ8" s="293"/>
      <c r="GR8" s="293"/>
      <c r="GS8" s="293"/>
      <c r="GT8" s="293"/>
      <c r="GU8" s="293"/>
      <c r="GV8" s="293"/>
      <c r="GW8" s="293"/>
      <c r="GX8" s="293"/>
      <c r="GY8" s="293"/>
      <c r="GZ8" s="293"/>
      <c r="HA8" s="293"/>
      <c r="HB8" s="293"/>
      <c r="HC8" s="293"/>
      <c r="HD8" s="293"/>
      <c r="HE8" s="293"/>
      <c r="HF8" s="293"/>
      <c r="HG8" s="293"/>
      <c r="HH8" s="293"/>
      <c r="HI8" s="293"/>
      <c r="HJ8" s="293"/>
      <c r="HK8" s="293"/>
      <c r="HL8" s="293"/>
      <c r="HM8" s="293"/>
      <c r="HN8" s="293"/>
      <c r="HO8" s="293"/>
      <c r="HP8" s="293"/>
      <c r="HQ8" s="293"/>
      <c r="HR8" s="293"/>
      <c r="HS8" s="293"/>
      <c r="HT8" s="293"/>
      <c r="HU8" s="293"/>
      <c r="HV8" s="293"/>
      <c r="HW8" s="293"/>
      <c r="HX8" s="293"/>
      <c r="HY8" s="293"/>
      <c r="HZ8" s="293"/>
      <c r="IA8" s="293"/>
      <c r="IB8" s="293"/>
      <c r="IC8" s="293"/>
      <c r="ID8" s="293"/>
      <c r="IE8" s="293"/>
      <c r="IF8" s="293"/>
      <c r="IG8" s="293"/>
      <c r="IH8" s="293"/>
      <c r="II8" s="293"/>
      <c r="IJ8" s="293"/>
      <c r="IK8" s="293"/>
      <c r="IL8" s="293"/>
      <c r="IM8" s="293"/>
      <c r="IN8" s="293"/>
      <c r="IO8" s="293"/>
      <c r="IP8" s="293"/>
      <c r="IQ8" s="293"/>
      <c r="IR8" s="293"/>
      <c r="IS8" s="293"/>
      <c r="IT8" s="293"/>
      <c r="IU8" s="293"/>
      <c r="IV8" s="293"/>
    </row>
    <row r="9" spans="1:256" ht="12.75">
      <c r="A9" s="15">
        <v>1</v>
      </c>
      <c r="B9" s="99" t="s">
        <v>316</v>
      </c>
      <c r="C9" s="265"/>
      <c r="D9" s="96"/>
      <c r="E9" s="801">
        <f>+IF('Details Applicant'!$C$29="","",'Details Applicant'!$C$29)</f>
      </c>
      <c r="F9" s="265"/>
      <c r="G9" s="100"/>
      <c r="H9" s="100"/>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293"/>
      <c r="AL9" s="293"/>
      <c r="AM9" s="293"/>
      <c r="AN9" s="293"/>
      <c r="AO9" s="293"/>
      <c r="AP9" s="293"/>
      <c r="AQ9" s="293"/>
      <c r="AR9" s="293"/>
      <c r="AS9" s="293"/>
      <c r="AT9" s="293"/>
      <c r="AU9" s="293"/>
      <c r="AV9" s="293"/>
      <c r="AW9" s="293"/>
      <c r="AX9" s="293"/>
      <c r="AY9" s="293"/>
      <c r="AZ9" s="293"/>
      <c r="BA9" s="293"/>
      <c r="BB9" s="293"/>
      <c r="BC9" s="293"/>
      <c r="BD9" s="293"/>
      <c r="BE9" s="293"/>
      <c r="BF9" s="293"/>
      <c r="BG9" s="293"/>
      <c r="BH9" s="293"/>
      <c r="BI9" s="293"/>
      <c r="BJ9" s="293"/>
      <c r="BK9" s="293"/>
      <c r="BL9" s="293"/>
      <c r="BM9" s="293"/>
      <c r="BN9" s="293"/>
      <c r="BO9" s="293"/>
      <c r="BP9" s="293"/>
      <c r="BQ9" s="293"/>
      <c r="BR9" s="293"/>
      <c r="BS9" s="293"/>
      <c r="BT9" s="293"/>
      <c r="BU9" s="293"/>
      <c r="BV9" s="293"/>
      <c r="BW9" s="293"/>
      <c r="BX9" s="293"/>
      <c r="BY9" s="293"/>
      <c r="BZ9" s="293"/>
      <c r="CA9" s="293"/>
      <c r="CB9" s="293"/>
      <c r="CC9" s="293"/>
      <c r="CD9" s="293"/>
      <c r="CE9" s="293"/>
      <c r="CF9" s="293"/>
      <c r="CG9" s="293"/>
      <c r="CH9" s="293"/>
      <c r="CI9" s="293"/>
      <c r="CJ9" s="293"/>
      <c r="CK9" s="293"/>
      <c r="CL9" s="293"/>
      <c r="CM9" s="293"/>
      <c r="CN9" s="293"/>
      <c r="CO9" s="293"/>
      <c r="CP9" s="293"/>
      <c r="CQ9" s="293"/>
      <c r="CR9" s="293"/>
      <c r="CS9" s="293"/>
      <c r="CT9" s="293"/>
      <c r="CU9" s="293"/>
      <c r="CV9" s="293"/>
      <c r="CW9" s="293"/>
      <c r="CX9" s="293"/>
      <c r="CY9" s="293"/>
      <c r="CZ9" s="293"/>
      <c r="DA9" s="293"/>
      <c r="DB9" s="293"/>
      <c r="DC9" s="293"/>
      <c r="DD9" s="293"/>
      <c r="DE9" s="293"/>
      <c r="DF9" s="293"/>
      <c r="DG9" s="293"/>
      <c r="DH9" s="293"/>
      <c r="DI9" s="293"/>
      <c r="DJ9" s="293"/>
      <c r="DK9" s="293"/>
      <c r="DL9" s="293"/>
      <c r="DM9" s="293"/>
      <c r="DN9" s="293"/>
      <c r="DO9" s="293"/>
      <c r="DP9" s="293"/>
      <c r="DQ9" s="293"/>
      <c r="DR9" s="293"/>
      <c r="DS9" s="293"/>
      <c r="DT9" s="293"/>
      <c r="DU9" s="293"/>
      <c r="DV9" s="293"/>
      <c r="DW9" s="293"/>
      <c r="DX9" s="293"/>
      <c r="DY9" s="293"/>
      <c r="DZ9" s="293"/>
      <c r="EA9" s="293"/>
      <c r="EB9" s="293"/>
      <c r="EC9" s="293"/>
      <c r="ED9" s="293"/>
      <c r="EE9" s="293"/>
      <c r="EF9" s="293"/>
      <c r="EG9" s="293"/>
      <c r="EH9" s="293"/>
      <c r="EI9" s="293"/>
      <c r="EJ9" s="293"/>
      <c r="EK9" s="293"/>
      <c r="EL9" s="293"/>
      <c r="EM9" s="293"/>
      <c r="EN9" s="293"/>
      <c r="EO9" s="293"/>
      <c r="EP9" s="293"/>
      <c r="EQ9" s="293"/>
      <c r="ER9" s="293"/>
      <c r="ES9" s="293"/>
      <c r="ET9" s="293"/>
      <c r="EU9" s="293"/>
      <c r="EV9" s="293"/>
      <c r="EW9" s="293"/>
      <c r="EX9" s="293"/>
      <c r="EY9" s="293"/>
      <c r="EZ9" s="293"/>
      <c r="FA9" s="293"/>
      <c r="FB9" s="293"/>
      <c r="FC9" s="293"/>
      <c r="FD9" s="293"/>
      <c r="FE9" s="293"/>
      <c r="FF9" s="293"/>
      <c r="FG9" s="293"/>
      <c r="FH9" s="293"/>
      <c r="FI9" s="293"/>
      <c r="FJ9" s="293"/>
      <c r="FK9" s="293"/>
      <c r="FL9" s="293"/>
      <c r="FM9" s="293"/>
      <c r="FN9" s="293"/>
      <c r="FO9" s="293"/>
      <c r="FP9" s="293"/>
      <c r="FQ9" s="293"/>
      <c r="FR9" s="293"/>
      <c r="FS9" s="293"/>
      <c r="FT9" s="293"/>
      <c r="FU9" s="293"/>
      <c r="FV9" s="293"/>
      <c r="FW9" s="293"/>
      <c r="FX9" s="293"/>
      <c r="FY9" s="293"/>
      <c r="FZ9" s="293"/>
      <c r="GA9" s="293"/>
      <c r="GB9" s="293"/>
      <c r="GC9" s="293"/>
      <c r="GD9" s="293"/>
      <c r="GE9" s="293"/>
      <c r="GF9" s="293"/>
      <c r="GG9" s="293"/>
      <c r="GH9" s="293"/>
      <c r="GI9" s="293"/>
      <c r="GJ9" s="293"/>
      <c r="GK9" s="293"/>
      <c r="GL9" s="293"/>
      <c r="GM9" s="293"/>
      <c r="GN9" s="293"/>
      <c r="GO9" s="293"/>
      <c r="GP9" s="293"/>
      <c r="GQ9" s="293"/>
      <c r="GR9" s="293"/>
      <c r="GS9" s="293"/>
      <c r="GT9" s="293"/>
      <c r="GU9" s="293"/>
      <c r="GV9" s="293"/>
      <c r="GW9" s="293"/>
      <c r="GX9" s="293"/>
      <c r="GY9" s="293"/>
      <c r="GZ9" s="293"/>
      <c r="HA9" s="293"/>
      <c r="HB9" s="293"/>
      <c r="HC9" s="293"/>
      <c r="HD9" s="293"/>
      <c r="HE9" s="293"/>
      <c r="HF9" s="293"/>
      <c r="HG9" s="293"/>
      <c r="HH9" s="293"/>
      <c r="HI9" s="293"/>
      <c r="HJ9" s="293"/>
      <c r="HK9" s="293"/>
      <c r="HL9" s="293"/>
      <c r="HM9" s="293"/>
      <c r="HN9" s="293"/>
      <c r="HO9" s="293"/>
      <c r="HP9" s="293"/>
      <c r="HQ9" s="293"/>
      <c r="HR9" s="293"/>
      <c r="HS9" s="293"/>
      <c r="HT9" s="293"/>
      <c r="HU9" s="293"/>
      <c r="HV9" s="293"/>
      <c r="HW9" s="293"/>
      <c r="HX9" s="293"/>
      <c r="HY9" s="293"/>
      <c r="HZ9" s="293"/>
      <c r="IA9" s="293"/>
      <c r="IB9" s="293"/>
      <c r="IC9" s="293"/>
      <c r="ID9" s="293"/>
      <c r="IE9" s="293"/>
      <c r="IF9" s="293"/>
      <c r="IG9" s="293"/>
      <c r="IH9" s="293"/>
      <c r="II9" s="293"/>
      <c r="IJ9" s="293"/>
      <c r="IK9" s="293"/>
      <c r="IL9" s="293"/>
      <c r="IM9" s="293"/>
      <c r="IN9" s="293"/>
      <c r="IO9" s="293"/>
      <c r="IP9" s="293"/>
      <c r="IQ9" s="293"/>
      <c r="IR9" s="293"/>
      <c r="IS9" s="293"/>
      <c r="IT9" s="293"/>
      <c r="IU9" s="293"/>
      <c r="IV9" s="293"/>
    </row>
    <row r="10" spans="1:256" ht="12.75">
      <c r="A10" s="345"/>
      <c r="B10" s="99"/>
      <c r="C10" s="265"/>
      <c r="D10" s="96"/>
      <c r="E10" s="101"/>
      <c r="F10" s="122"/>
      <c r="G10" s="102"/>
      <c r="H10" s="102"/>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293"/>
      <c r="AL10" s="293"/>
      <c r="AM10" s="293"/>
      <c r="AN10" s="293"/>
      <c r="AO10" s="293"/>
      <c r="AP10" s="293"/>
      <c r="AQ10" s="293"/>
      <c r="AR10" s="293"/>
      <c r="AS10" s="293"/>
      <c r="AT10" s="293"/>
      <c r="AU10" s="293"/>
      <c r="AV10" s="293"/>
      <c r="AW10" s="293"/>
      <c r="AX10" s="293"/>
      <c r="AY10" s="293"/>
      <c r="AZ10" s="293"/>
      <c r="BA10" s="293"/>
      <c r="BB10" s="293"/>
      <c r="BC10" s="293"/>
      <c r="BD10" s="293"/>
      <c r="BE10" s="293"/>
      <c r="BF10" s="293"/>
      <c r="BG10" s="293"/>
      <c r="BH10" s="293"/>
      <c r="BI10" s="293"/>
      <c r="BJ10" s="293"/>
      <c r="BK10" s="293"/>
      <c r="BL10" s="293"/>
      <c r="BM10" s="293"/>
      <c r="BN10" s="293"/>
      <c r="BO10" s="293"/>
      <c r="BP10" s="293"/>
      <c r="BQ10" s="293"/>
      <c r="BR10" s="293"/>
      <c r="BS10" s="293"/>
      <c r="BT10" s="293"/>
      <c r="BU10" s="293"/>
      <c r="BV10" s="293"/>
      <c r="BW10" s="293"/>
      <c r="BX10" s="293"/>
      <c r="BY10" s="293"/>
      <c r="BZ10" s="293"/>
      <c r="CA10" s="293"/>
      <c r="CB10" s="293"/>
      <c r="CC10" s="293"/>
      <c r="CD10" s="293"/>
      <c r="CE10" s="293"/>
      <c r="CF10" s="293"/>
      <c r="CG10" s="293"/>
      <c r="CH10" s="293"/>
      <c r="CI10" s="293"/>
      <c r="CJ10" s="293"/>
      <c r="CK10" s="293"/>
      <c r="CL10" s="293"/>
      <c r="CM10" s="293"/>
      <c r="CN10" s="293"/>
      <c r="CO10" s="293"/>
      <c r="CP10" s="293"/>
      <c r="CQ10" s="293"/>
      <c r="CR10" s="293"/>
      <c r="CS10" s="293"/>
      <c r="CT10" s="293"/>
      <c r="CU10" s="293"/>
      <c r="CV10" s="293"/>
      <c r="CW10" s="293"/>
      <c r="CX10" s="293"/>
      <c r="CY10" s="293"/>
      <c r="CZ10" s="293"/>
      <c r="DA10" s="293"/>
      <c r="DB10" s="293"/>
      <c r="DC10" s="293"/>
      <c r="DD10" s="293"/>
      <c r="DE10" s="293"/>
      <c r="DF10" s="293"/>
      <c r="DG10" s="293"/>
      <c r="DH10" s="293"/>
      <c r="DI10" s="293"/>
      <c r="DJ10" s="293"/>
      <c r="DK10" s="293"/>
      <c r="DL10" s="293"/>
      <c r="DM10" s="293"/>
      <c r="DN10" s="293"/>
      <c r="DO10" s="293"/>
      <c r="DP10" s="293"/>
      <c r="DQ10" s="293"/>
      <c r="DR10" s="293"/>
      <c r="DS10" s="293"/>
      <c r="DT10" s="293"/>
      <c r="DU10" s="293"/>
      <c r="DV10" s="293"/>
      <c r="DW10" s="293"/>
      <c r="DX10" s="293"/>
      <c r="DY10" s="293"/>
      <c r="DZ10" s="293"/>
      <c r="EA10" s="293"/>
      <c r="EB10" s="293"/>
      <c r="EC10" s="293"/>
      <c r="ED10" s="293"/>
      <c r="EE10" s="293"/>
      <c r="EF10" s="293"/>
      <c r="EG10" s="293"/>
      <c r="EH10" s="293"/>
      <c r="EI10" s="293"/>
      <c r="EJ10" s="293"/>
      <c r="EK10" s="293"/>
      <c r="EL10" s="293"/>
      <c r="EM10" s="293"/>
      <c r="EN10" s="293"/>
      <c r="EO10" s="293"/>
      <c r="EP10" s="293"/>
      <c r="EQ10" s="293"/>
      <c r="ER10" s="293"/>
      <c r="ES10" s="293"/>
      <c r="ET10" s="293"/>
      <c r="EU10" s="293"/>
      <c r="EV10" s="293"/>
      <c r="EW10" s="293"/>
      <c r="EX10" s="293"/>
      <c r="EY10" s="293"/>
      <c r="EZ10" s="293"/>
      <c r="FA10" s="293"/>
      <c r="FB10" s="293"/>
      <c r="FC10" s="293"/>
      <c r="FD10" s="293"/>
      <c r="FE10" s="293"/>
      <c r="FF10" s="293"/>
      <c r="FG10" s="293"/>
      <c r="FH10" s="293"/>
      <c r="FI10" s="293"/>
      <c r="FJ10" s="293"/>
      <c r="FK10" s="293"/>
      <c r="FL10" s="293"/>
      <c r="FM10" s="293"/>
      <c r="FN10" s="293"/>
      <c r="FO10" s="293"/>
      <c r="FP10" s="293"/>
      <c r="FQ10" s="293"/>
      <c r="FR10" s="293"/>
      <c r="FS10" s="293"/>
      <c r="FT10" s="293"/>
      <c r="FU10" s="293"/>
      <c r="FV10" s="293"/>
      <c r="FW10" s="293"/>
      <c r="FX10" s="293"/>
      <c r="FY10" s="293"/>
      <c r="FZ10" s="293"/>
      <c r="GA10" s="293"/>
      <c r="GB10" s="293"/>
      <c r="GC10" s="293"/>
      <c r="GD10" s="293"/>
      <c r="GE10" s="293"/>
      <c r="GF10" s="293"/>
      <c r="GG10" s="293"/>
      <c r="GH10" s="293"/>
      <c r="GI10" s="293"/>
      <c r="GJ10" s="293"/>
      <c r="GK10" s="293"/>
      <c r="GL10" s="293"/>
      <c r="GM10" s="293"/>
      <c r="GN10" s="293"/>
      <c r="GO10" s="293"/>
      <c r="GP10" s="293"/>
      <c r="GQ10" s="293"/>
      <c r="GR10" s="293"/>
      <c r="GS10" s="293"/>
      <c r="GT10" s="293"/>
      <c r="GU10" s="293"/>
      <c r="GV10" s="293"/>
      <c r="GW10" s="293"/>
      <c r="GX10" s="293"/>
      <c r="GY10" s="293"/>
      <c r="GZ10" s="293"/>
      <c r="HA10" s="293"/>
      <c r="HB10" s="293"/>
      <c r="HC10" s="293"/>
      <c r="HD10" s="293"/>
      <c r="HE10" s="293"/>
      <c r="HF10" s="293"/>
      <c r="HG10" s="293"/>
      <c r="HH10" s="293"/>
      <c r="HI10" s="293"/>
      <c r="HJ10" s="293"/>
      <c r="HK10" s="293"/>
      <c r="HL10" s="293"/>
      <c r="HM10" s="293"/>
      <c r="HN10" s="293"/>
      <c r="HO10" s="293"/>
      <c r="HP10" s="293"/>
      <c r="HQ10" s="293"/>
      <c r="HR10" s="293"/>
      <c r="HS10" s="293"/>
      <c r="HT10" s="293"/>
      <c r="HU10" s="293"/>
      <c r="HV10" s="293"/>
      <c r="HW10" s="293"/>
      <c r="HX10" s="293"/>
      <c r="HY10" s="293"/>
      <c r="HZ10" s="293"/>
      <c r="IA10" s="293"/>
      <c r="IB10" s="293"/>
      <c r="IC10" s="293"/>
      <c r="ID10" s="293"/>
      <c r="IE10" s="293"/>
      <c r="IF10" s="293"/>
      <c r="IG10" s="293"/>
      <c r="IH10" s="293"/>
      <c r="II10" s="293"/>
      <c r="IJ10" s="293"/>
      <c r="IK10" s="293"/>
      <c r="IL10" s="293"/>
      <c r="IM10" s="293"/>
      <c r="IN10" s="293"/>
      <c r="IO10" s="293"/>
      <c r="IP10" s="293"/>
      <c r="IQ10" s="293"/>
      <c r="IR10" s="293"/>
      <c r="IS10" s="293"/>
      <c r="IT10" s="293"/>
      <c r="IU10" s="293"/>
      <c r="IV10" s="293"/>
    </row>
    <row r="11" spans="1:256" ht="12.75">
      <c r="A11" s="15">
        <v>2</v>
      </c>
      <c r="B11" s="99" t="s">
        <v>811</v>
      </c>
      <c r="C11" s="265"/>
      <c r="D11" s="96"/>
      <c r="E11" s="495">
        <f>IF('Details Applicant'!C24="","",'Details Applicant'!C24)</f>
      </c>
      <c r="F11" s="122"/>
      <c r="G11" s="102"/>
      <c r="H11" s="102"/>
      <c r="I11" s="101"/>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293"/>
      <c r="AL11" s="293"/>
      <c r="AM11" s="293"/>
      <c r="AN11" s="293"/>
      <c r="AO11" s="293"/>
      <c r="AP11" s="293"/>
      <c r="AQ11" s="293"/>
      <c r="AR11" s="293"/>
      <c r="AS11" s="293"/>
      <c r="AT11" s="293"/>
      <c r="AU11" s="293"/>
      <c r="AV11" s="293"/>
      <c r="AW11" s="293"/>
      <c r="AX11" s="293"/>
      <c r="AY11" s="293"/>
      <c r="AZ11" s="293"/>
      <c r="BA11" s="293"/>
      <c r="BB11" s="293"/>
      <c r="BC11" s="293"/>
      <c r="BD11" s="293"/>
      <c r="BE11" s="293"/>
      <c r="BF11" s="293"/>
      <c r="BG11" s="293"/>
      <c r="BH11" s="293"/>
      <c r="BI11" s="293"/>
      <c r="BJ11" s="293"/>
      <c r="BK11" s="293"/>
      <c r="BL11" s="293"/>
      <c r="BM11" s="293"/>
      <c r="BN11" s="293"/>
      <c r="BO11" s="293"/>
      <c r="BP11" s="293"/>
      <c r="BQ11" s="293"/>
      <c r="BR11" s="293"/>
      <c r="BS11" s="293"/>
      <c r="BT11" s="293"/>
      <c r="BU11" s="293"/>
      <c r="BV11" s="293"/>
      <c r="BW11" s="293"/>
      <c r="BX11" s="293"/>
      <c r="BY11" s="293"/>
      <c r="BZ11" s="293"/>
      <c r="CA11" s="293"/>
      <c r="CB11" s="293"/>
      <c r="CC11" s="293"/>
      <c r="CD11" s="293"/>
      <c r="CE11" s="293"/>
      <c r="CF11" s="293"/>
      <c r="CG11" s="293"/>
      <c r="CH11" s="293"/>
      <c r="CI11" s="293"/>
      <c r="CJ11" s="293"/>
      <c r="CK11" s="293"/>
      <c r="CL11" s="293"/>
      <c r="CM11" s="293"/>
      <c r="CN11" s="293"/>
      <c r="CO11" s="293"/>
      <c r="CP11" s="293"/>
      <c r="CQ11" s="293"/>
      <c r="CR11" s="293"/>
      <c r="CS11" s="293"/>
      <c r="CT11" s="293"/>
      <c r="CU11" s="293"/>
      <c r="CV11" s="293"/>
      <c r="CW11" s="293"/>
      <c r="CX11" s="293"/>
      <c r="CY11" s="293"/>
      <c r="CZ11" s="293"/>
      <c r="DA11" s="293"/>
      <c r="DB11" s="293"/>
      <c r="DC11" s="293"/>
      <c r="DD11" s="293"/>
      <c r="DE11" s="293"/>
      <c r="DF11" s="293"/>
      <c r="DG11" s="293"/>
      <c r="DH11" s="293"/>
      <c r="DI11" s="293"/>
      <c r="DJ11" s="293"/>
      <c r="DK11" s="293"/>
      <c r="DL11" s="293"/>
      <c r="DM11" s="293"/>
      <c r="DN11" s="293"/>
      <c r="DO11" s="293"/>
      <c r="DP11" s="293"/>
      <c r="DQ11" s="293"/>
      <c r="DR11" s="293"/>
      <c r="DS11" s="293"/>
      <c r="DT11" s="293"/>
      <c r="DU11" s="293"/>
      <c r="DV11" s="293"/>
      <c r="DW11" s="293"/>
      <c r="DX11" s="293"/>
      <c r="DY11" s="293"/>
      <c r="DZ11" s="293"/>
      <c r="EA11" s="293"/>
      <c r="EB11" s="293"/>
      <c r="EC11" s="293"/>
      <c r="ED11" s="293"/>
      <c r="EE11" s="293"/>
      <c r="EF11" s="293"/>
      <c r="EG11" s="293"/>
      <c r="EH11" s="293"/>
      <c r="EI11" s="293"/>
      <c r="EJ11" s="293"/>
      <c r="EK11" s="293"/>
      <c r="EL11" s="293"/>
      <c r="EM11" s="293"/>
      <c r="EN11" s="293"/>
      <c r="EO11" s="293"/>
      <c r="EP11" s="293"/>
      <c r="EQ11" s="293"/>
      <c r="ER11" s="293"/>
      <c r="ES11" s="293"/>
      <c r="ET11" s="293"/>
      <c r="EU11" s="293"/>
      <c r="EV11" s="293"/>
      <c r="EW11" s="293"/>
      <c r="EX11" s="293"/>
      <c r="EY11" s="293"/>
      <c r="EZ11" s="293"/>
      <c r="FA11" s="293"/>
      <c r="FB11" s="293"/>
      <c r="FC11" s="293"/>
      <c r="FD11" s="293"/>
      <c r="FE11" s="293"/>
      <c r="FF11" s="293"/>
      <c r="FG11" s="293"/>
      <c r="FH11" s="293"/>
      <c r="FI11" s="293"/>
      <c r="FJ11" s="293"/>
      <c r="FK11" s="293"/>
      <c r="FL11" s="293"/>
      <c r="FM11" s="293"/>
      <c r="FN11" s="293"/>
      <c r="FO11" s="293"/>
      <c r="FP11" s="293"/>
      <c r="FQ11" s="293"/>
      <c r="FR11" s="293"/>
      <c r="FS11" s="293"/>
      <c r="FT11" s="293"/>
      <c r="FU11" s="293"/>
      <c r="FV11" s="293"/>
      <c r="FW11" s="293"/>
      <c r="FX11" s="293"/>
      <c r="FY11" s="293"/>
      <c r="FZ11" s="293"/>
      <c r="GA11" s="293"/>
      <c r="GB11" s="293"/>
      <c r="GC11" s="293"/>
      <c r="GD11" s="293"/>
      <c r="GE11" s="293"/>
      <c r="GF11" s="293"/>
      <c r="GG11" s="293"/>
      <c r="GH11" s="293"/>
      <c r="GI11" s="293"/>
      <c r="GJ11" s="293"/>
      <c r="GK11" s="293"/>
      <c r="GL11" s="293"/>
      <c r="GM11" s="293"/>
      <c r="GN11" s="293"/>
      <c r="GO11" s="293"/>
      <c r="GP11" s="293"/>
      <c r="GQ11" s="293"/>
      <c r="GR11" s="293"/>
      <c r="GS11" s="293"/>
      <c r="GT11" s="293"/>
      <c r="GU11" s="293"/>
      <c r="GV11" s="293"/>
      <c r="GW11" s="293"/>
      <c r="GX11" s="293"/>
      <c r="GY11" s="293"/>
      <c r="GZ11" s="293"/>
      <c r="HA11" s="293"/>
      <c r="HB11" s="293"/>
      <c r="HC11" s="293"/>
      <c r="HD11" s="293"/>
      <c r="HE11" s="293"/>
      <c r="HF11" s="293"/>
      <c r="HG11" s="293"/>
      <c r="HH11" s="293"/>
      <c r="HI11" s="293"/>
      <c r="HJ11" s="293"/>
      <c r="HK11" s="293"/>
      <c r="HL11" s="293"/>
      <c r="HM11" s="293"/>
      <c r="HN11" s="293"/>
      <c r="HO11" s="293"/>
      <c r="HP11" s="293"/>
      <c r="HQ11" s="293"/>
      <c r="HR11" s="293"/>
      <c r="HS11" s="293"/>
      <c r="HT11" s="293"/>
      <c r="HU11" s="293"/>
      <c r="HV11" s="293"/>
      <c r="HW11" s="293"/>
      <c r="HX11" s="293"/>
      <c r="HY11" s="293"/>
      <c r="HZ11" s="293"/>
      <c r="IA11" s="293"/>
      <c r="IB11" s="293"/>
      <c r="IC11" s="293"/>
      <c r="ID11" s="293"/>
      <c r="IE11" s="293"/>
      <c r="IF11" s="293"/>
      <c r="IG11" s="293"/>
      <c r="IH11" s="293"/>
      <c r="II11" s="293"/>
      <c r="IJ11" s="293"/>
      <c r="IK11" s="293"/>
      <c r="IL11" s="293"/>
      <c r="IM11" s="293"/>
      <c r="IN11" s="293"/>
      <c r="IO11" s="293"/>
      <c r="IP11" s="293"/>
      <c r="IQ11" s="293"/>
      <c r="IR11" s="293"/>
      <c r="IS11" s="293"/>
      <c r="IT11" s="293"/>
      <c r="IU11" s="293"/>
      <c r="IV11" s="293"/>
    </row>
    <row r="12" spans="1:256" ht="12.75">
      <c r="A12" s="345"/>
      <c r="B12" s="99"/>
      <c r="C12" s="265"/>
      <c r="D12" s="101"/>
      <c r="E12" s="102"/>
      <c r="F12" s="122"/>
      <c r="G12" s="102"/>
      <c r="H12" s="102"/>
      <c r="I12" s="101"/>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293"/>
      <c r="AL12" s="293"/>
      <c r="AM12" s="293"/>
      <c r="AN12" s="293"/>
      <c r="AO12" s="293"/>
      <c r="AP12" s="293"/>
      <c r="AQ12" s="293"/>
      <c r="AR12" s="293"/>
      <c r="AS12" s="293"/>
      <c r="AT12" s="293"/>
      <c r="AU12" s="293"/>
      <c r="AV12" s="293"/>
      <c r="AW12" s="293"/>
      <c r="AX12" s="293"/>
      <c r="AY12" s="293"/>
      <c r="AZ12" s="293"/>
      <c r="BA12" s="293"/>
      <c r="BB12" s="293"/>
      <c r="BC12" s="293"/>
      <c r="BD12" s="293"/>
      <c r="BE12" s="293"/>
      <c r="BF12" s="293"/>
      <c r="BG12" s="293"/>
      <c r="BH12" s="293"/>
      <c r="BI12" s="293"/>
      <c r="BJ12" s="293"/>
      <c r="BK12" s="293"/>
      <c r="BL12" s="293"/>
      <c r="BM12" s="293"/>
      <c r="BN12" s="293"/>
      <c r="BO12" s="293"/>
      <c r="BP12" s="293"/>
      <c r="BQ12" s="293"/>
      <c r="BR12" s="293"/>
      <c r="BS12" s="293"/>
      <c r="BT12" s="293"/>
      <c r="BU12" s="293"/>
      <c r="BV12" s="293"/>
      <c r="BW12" s="293"/>
      <c r="BX12" s="293"/>
      <c r="BY12" s="293"/>
      <c r="BZ12" s="293"/>
      <c r="CA12" s="293"/>
      <c r="CB12" s="293"/>
      <c r="CC12" s="293"/>
      <c r="CD12" s="293"/>
      <c r="CE12" s="293"/>
      <c r="CF12" s="293"/>
      <c r="CG12" s="293"/>
      <c r="CH12" s="293"/>
      <c r="CI12" s="293"/>
      <c r="CJ12" s="293"/>
      <c r="CK12" s="293"/>
      <c r="CL12" s="293"/>
      <c r="CM12" s="293"/>
      <c r="CN12" s="293"/>
      <c r="CO12" s="293"/>
      <c r="CP12" s="293"/>
      <c r="CQ12" s="293"/>
      <c r="CR12" s="293"/>
      <c r="CS12" s="293"/>
      <c r="CT12" s="293"/>
      <c r="CU12" s="293"/>
      <c r="CV12" s="293"/>
      <c r="CW12" s="293"/>
      <c r="CX12" s="293"/>
      <c r="CY12" s="293"/>
      <c r="CZ12" s="293"/>
      <c r="DA12" s="293"/>
      <c r="DB12" s="293"/>
      <c r="DC12" s="293"/>
      <c r="DD12" s="293"/>
      <c r="DE12" s="293"/>
      <c r="DF12" s="293"/>
      <c r="DG12" s="293"/>
      <c r="DH12" s="293"/>
      <c r="DI12" s="293"/>
      <c r="DJ12" s="293"/>
      <c r="DK12" s="293"/>
      <c r="DL12" s="293"/>
      <c r="DM12" s="293"/>
      <c r="DN12" s="293"/>
      <c r="DO12" s="293"/>
      <c r="DP12" s="293"/>
      <c r="DQ12" s="293"/>
      <c r="DR12" s="293"/>
      <c r="DS12" s="293"/>
      <c r="DT12" s="293"/>
      <c r="DU12" s="293"/>
      <c r="DV12" s="293"/>
      <c r="DW12" s="293"/>
      <c r="DX12" s="293"/>
      <c r="DY12" s="293"/>
      <c r="DZ12" s="293"/>
      <c r="EA12" s="293"/>
      <c r="EB12" s="293"/>
      <c r="EC12" s="293"/>
      <c r="ED12" s="293"/>
      <c r="EE12" s="293"/>
      <c r="EF12" s="293"/>
      <c r="EG12" s="293"/>
      <c r="EH12" s="293"/>
      <c r="EI12" s="293"/>
      <c r="EJ12" s="293"/>
      <c r="EK12" s="293"/>
      <c r="EL12" s="293"/>
      <c r="EM12" s="293"/>
      <c r="EN12" s="293"/>
      <c r="EO12" s="293"/>
      <c r="EP12" s="293"/>
      <c r="EQ12" s="293"/>
      <c r="ER12" s="293"/>
      <c r="ES12" s="293"/>
      <c r="ET12" s="293"/>
      <c r="EU12" s="293"/>
      <c r="EV12" s="293"/>
      <c r="EW12" s="293"/>
      <c r="EX12" s="293"/>
      <c r="EY12" s="293"/>
      <c r="EZ12" s="293"/>
      <c r="FA12" s="293"/>
      <c r="FB12" s="293"/>
      <c r="FC12" s="293"/>
      <c r="FD12" s="293"/>
      <c r="FE12" s="293"/>
      <c r="FF12" s="293"/>
      <c r="FG12" s="293"/>
      <c r="FH12" s="293"/>
      <c r="FI12" s="293"/>
      <c r="FJ12" s="293"/>
      <c r="FK12" s="293"/>
      <c r="FL12" s="293"/>
      <c r="FM12" s="293"/>
      <c r="FN12" s="293"/>
      <c r="FO12" s="293"/>
      <c r="FP12" s="293"/>
      <c r="FQ12" s="293"/>
      <c r="FR12" s="293"/>
      <c r="FS12" s="293"/>
      <c r="FT12" s="293"/>
      <c r="FU12" s="293"/>
      <c r="FV12" s="293"/>
      <c r="FW12" s="293"/>
      <c r="FX12" s="293"/>
      <c r="FY12" s="293"/>
      <c r="FZ12" s="293"/>
      <c r="GA12" s="293"/>
      <c r="GB12" s="293"/>
      <c r="GC12" s="293"/>
      <c r="GD12" s="293"/>
      <c r="GE12" s="293"/>
      <c r="GF12" s="293"/>
      <c r="GG12" s="293"/>
      <c r="GH12" s="293"/>
      <c r="GI12" s="293"/>
      <c r="GJ12" s="293"/>
      <c r="GK12" s="293"/>
      <c r="GL12" s="293"/>
      <c r="GM12" s="293"/>
      <c r="GN12" s="293"/>
      <c r="GO12" s="293"/>
      <c r="GP12" s="293"/>
      <c r="GQ12" s="293"/>
      <c r="GR12" s="293"/>
      <c r="GS12" s="293"/>
      <c r="GT12" s="293"/>
      <c r="GU12" s="293"/>
      <c r="GV12" s="293"/>
      <c r="GW12" s="293"/>
      <c r="GX12" s="293"/>
      <c r="GY12" s="293"/>
      <c r="GZ12" s="293"/>
      <c r="HA12" s="293"/>
      <c r="HB12" s="293"/>
      <c r="HC12" s="293"/>
      <c r="HD12" s="293"/>
      <c r="HE12" s="293"/>
      <c r="HF12" s="293"/>
      <c r="HG12" s="293"/>
      <c r="HH12" s="293"/>
      <c r="HI12" s="293"/>
      <c r="HJ12" s="293"/>
      <c r="HK12" s="293"/>
      <c r="HL12" s="293"/>
      <c r="HM12" s="293"/>
      <c r="HN12" s="293"/>
      <c r="HO12" s="293"/>
      <c r="HP12" s="293"/>
      <c r="HQ12" s="293"/>
      <c r="HR12" s="293"/>
      <c r="HS12" s="293"/>
      <c r="HT12" s="293"/>
      <c r="HU12" s="293"/>
      <c r="HV12" s="293"/>
      <c r="HW12" s="293"/>
      <c r="HX12" s="293"/>
      <c r="HY12" s="293"/>
      <c r="HZ12" s="293"/>
      <c r="IA12" s="293"/>
      <c r="IB12" s="293"/>
      <c r="IC12" s="293"/>
      <c r="ID12" s="293"/>
      <c r="IE12" s="293"/>
      <c r="IF12" s="293"/>
      <c r="IG12" s="293"/>
      <c r="IH12" s="293"/>
      <c r="II12" s="293"/>
      <c r="IJ12" s="293"/>
      <c r="IK12" s="293"/>
      <c r="IL12" s="293"/>
      <c r="IM12" s="293"/>
      <c r="IN12" s="293"/>
      <c r="IO12" s="293"/>
      <c r="IP12" s="293"/>
      <c r="IQ12" s="293"/>
      <c r="IR12" s="293"/>
      <c r="IS12" s="293"/>
      <c r="IT12" s="293"/>
      <c r="IU12" s="293"/>
      <c r="IV12" s="293"/>
    </row>
    <row r="13" spans="1:256" ht="63.75">
      <c r="A13" s="345"/>
      <c r="B13" s="485" t="s">
        <v>78</v>
      </c>
      <c r="C13" s="652"/>
      <c r="D13" s="485" t="s">
        <v>339</v>
      </c>
      <c r="E13" s="485" t="s">
        <v>340</v>
      </c>
      <c r="F13" s="511"/>
      <c r="G13" s="485" t="s">
        <v>317</v>
      </c>
      <c r="H13" s="511"/>
      <c r="I13" s="485" t="s">
        <v>318</v>
      </c>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293"/>
      <c r="AL13" s="293"/>
      <c r="AM13" s="293"/>
      <c r="AN13" s="293"/>
      <c r="AO13" s="293"/>
      <c r="AP13" s="293"/>
      <c r="AQ13" s="293"/>
      <c r="AR13" s="293"/>
      <c r="AS13" s="293"/>
      <c r="AT13" s="293"/>
      <c r="AU13" s="293"/>
      <c r="AV13" s="293"/>
      <c r="AW13" s="293"/>
      <c r="AX13" s="293"/>
      <c r="AY13" s="293"/>
      <c r="AZ13" s="293"/>
      <c r="BA13" s="293"/>
      <c r="BB13" s="293"/>
      <c r="BC13" s="293"/>
      <c r="BD13" s="293"/>
      <c r="BE13" s="293"/>
      <c r="BF13" s="293"/>
      <c r="BG13" s="293"/>
      <c r="BH13" s="293"/>
      <c r="BI13" s="293"/>
      <c r="BJ13" s="293"/>
      <c r="BK13" s="293"/>
      <c r="BL13" s="293"/>
      <c r="BM13" s="293"/>
      <c r="BN13" s="293"/>
      <c r="BO13" s="293"/>
      <c r="BP13" s="293"/>
      <c r="BQ13" s="293"/>
      <c r="BR13" s="293"/>
      <c r="BS13" s="293"/>
      <c r="BT13" s="293"/>
      <c r="BU13" s="293"/>
      <c r="BV13" s="293"/>
      <c r="BW13" s="293"/>
      <c r="BX13" s="293"/>
      <c r="BY13" s="293"/>
      <c r="BZ13" s="293"/>
      <c r="CA13" s="293"/>
      <c r="CB13" s="293"/>
      <c r="CC13" s="293"/>
      <c r="CD13" s="293"/>
      <c r="CE13" s="293"/>
      <c r="CF13" s="293"/>
      <c r="CG13" s="293"/>
      <c r="CH13" s="293"/>
      <c r="CI13" s="293"/>
      <c r="CJ13" s="293"/>
      <c r="CK13" s="293"/>
      <c r="CL13" s="293"/>
      <c r="CM13" s="293"/>
      <c r="CN13" s="293"/>
      <c r="CO13" s="293"/>
      <c r="CP13" s="293"/>
      <c r="CQ13" s="293"/>
      <c r="CR13" s="293"/>
      <c r="CS13" s="293"/>
      <c r="CT13" s="293"/>
      <c r="CU13" s="293"/>
      <c r="CV13" s="293"/>
      <c r="CW13" s="293"/>
      <c r="CX13" s="293"/>
      <c r="CY13" s="293"/>
      <c r="CZ13" s="293"/>
      <c r="DA13" s="293"/>
      <c r="DB13" s="293"/>
      <c r="DC13" s="293"/>
      <c r="DD13" s="293"/>
      <c r="DE13" s="293"/>
      <c r="DF13" s="293"/>
      <c r="DG13" s="293"/>
      <c r="DH13" s="293"/>
      <c r="DI13" s="293"/>
      <c r="DJ13" s="293"/>
      <c r="DK13" s="293"/>
      <c r="DL13" s="293"/>
      <c r="DM13" s="293"/>
      <c r="DN13" s="293"/>
      <c r="DO13" s="293"/>
      <c r="DP13" s="293"/>
      <c r="DQ13" s="293"/>
      <c r="DR13" s="293"/>
      <c r="DS13" s="293"/>
      <c r="DT13" s="293"/>
      <c r="DU13" s="293"/>
      <c r="DV13" s="293"/>
      <c r="DW13" s="293"/>
      <c r="DX13" s="293"/>
      <c r="DY13" s="293"/>
      <c r="DZ13" s="293"/>
      <c r="EA13" s="293"/>
      <c r="EB13" s="293"/>
      <c r="EC13" s="293"/>
      <c r="ED13" s="293"/>
      <c r="EE13" s="293"/>
      <c r="EF13" s="293"/>
      <c r="EG13" s="293"/>
      <c r="EH13" s="293"/>
      <c r="EI13" s="293"/>
      <c r="EJ13" s="293"/>
      <c r="EK13" s="293"/>
      <c r="EL13" s="293"/>
      <c r="EM13" s="293"/>
      <c r="EN13" s="293"/>
      <c r="EO13" s="293"/>
      <c r="EP13" s="293"/>
      <c r="EQ13" s="293"/>
      <c r="ER13" s="293"/>
      <c r="ES13" s="293"/>
      <c r="ET13" s="293"/>
      <c r="EU13" s="293"/>
      <c r="EV13" s="293"/>
      <c r="EW13" s="293"/>
      <c r="EX13" s="293"/>
      <c r="EY13" s="293"/>
      <c r="EZ13" s="293"/>
      <c r="FA13" s="293"/>
      <c r="FB13" s="293"/>
      <c r="FC13" s="293"/>
      <c r="FD13" s="293"/>
      <c r="FE13" s="293"/>
      <c r="FF13" s="293"/>
      <c r="FG13" s="293"/>
      <c r="FH13" s="293"/>
      <c r="FI13" s="293"/>
      <c r="FJ13" s="293"/>
      <c r="FK13" s="293"/>
      <c r="FL13" s="293"/>
      <c r="FM13" s="293"/>
      <c r="FN13" s="293"/>
      <c r="FO13" s="293"/>
      <c r="FP13" s="293"/>
      <c r="FQ13" s="293"/>
      <c r="FR13" s="293"/>
      <c r="FS13" s="293"/>
      <c r="FT13" s="293"/>
      <c r="FU13" s="293"/>
      <c r="FV13" s="293"/>
      <c r="FW13" s="293"/>
      <c r="FX13" s="293"/>
      <c r="FY13" s="293"/>
      <c r="FZ13" s="293"/>
      <c r="GA13" s="293"/>
      <c r="GB13" s="293"/>
      <c r="GC13" s="293"/>
      <c r="GD13" s="293"/>
      <c r="GE13" s="293"/>
      <c r="GF13" s="293"/>
      <c r="GG13" s="293"/>
      <c r="GH13" s="293"/>
      <c r="GI13" s="293"/>
      <c r="GJ13" s="293"/>
      <c r="GK13" s="293"/>
      <c r="GL13" s="293"/>
      <c r="GM13" s="293"/>
      <c r="GN13" s="293"/>
      <c r="GO13" s="293"/>
      <c r="GP13" s="293"/>
      <c r="GQ13" s="293"/>
      <c r="GR13" s="293"/>
      <c r="GS13" s="293"/>
      <c r="GT13" s="293"/>
      <c r="GU13" s="293"/>
      <c r="GV13" s="293"/>
      <c r="GW13" s="293"/>
      <c r="GX13" s="293"/>
      <c r="GY13" s="293"/>
      <c r="GZ13" s="293"/>
      <c r="HA13" s="293"/>
      <c r="HB13" s="293"/>
      <c r="HC13" s="293"/>
      <c r="HD13" s="293"/>
      <c r="HE13" s="293"/>
      <c r="HF13" s="293"/>
      <c r="HG13" s="293"/>
      <c r="HH13" s="293"/>
      <c r="HI13" s="293"/>
      <c r="HJ13" s="293"/>
      <c r="HK13" s="293"/>
      <c r="HL13" s="293"/>
      <c r="HM13" s="293"/>
      <c r="HN13" s="293"/>
      <c r="HO13" s="293"/>
      <c r="HP13" s="293"/>
      <c r="HQ13" s="293"/>
      <c r="HR13" s="293"/>
      <c r="HS13" s="293"/>
      <c r="HT13" s="293"/>
      <c r="HU13" s="293"/>
      <c r="HV13" s="293"/>
      <c r="HW13" s="293"/>
      <c r="HX13" s="293"/>
      <c r="HY13" s="293"/>
      <c r="HZ13" s="293"/>
      <c r="IA13" s="293"/>
      <c r="IB13" s="293"/>
      <c r="IC13" s="293"/>
      <c r="ID13" s="293"/>
      <c r="IE13" s="293"/>
      <c r="IF13" s="293"/>
      <c r="IG13" s="293"/>
      <c r="IH13" s="293"/>
      <c r="II13" s="293"/>
      <c r="IJ13" s="293"/>
      <c r="IK13" s="293"/>
      <c r="IL13" s="293"/>
      <c r="IM13" s="293"/>
      <c r="IN13" s="293"/>
      <c r="IO13" s="293"/>
      <c r="IP13" s="293"/>
      <c r="IQ13" s="293"/>
      <c r="IR13" s="293"/>
      <c r="IS13" s="293"/>
      <c r="IT13" s="293"/>
      <c r="IU13" s="293"/>
      <c r="IV13" s="293"/>
    </row>
    <row r="14" spans="1:256" ht="12.75">
      <c r="A14" s="346"/>
      <c r="B14" s="105"/>
      <c r="C14" s="268"/>
      <c r="D14" s="255" t="s">
        <v>273</v>
      </c>
      <c r="E14" s="255" t="s">
        <v>273</v>
      </c>
      <c r="F14" s="268"/>
      <c r="G14" s="115"/>
      <c r="H14" s="268"/>
      <c r="I14" s="255" t="s">
        <v>273</v>
      </c>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3"/>
      <c r="AL14" s="293"/>
      <c r="AM14" s="293"/>
      <c r="AN14" s="293"/>
      <c r="AO14" s="293"/>
      <c r="AP14" s="293"/>
      <c r="AQ14" s="293"/>
      <c r="AR14" s="293"/>
      <c r="AS14" s="293"/>
      <c r="AT14" s="293"/>
      <c r="AU14" s="293"/>
      <c r="AV14" s="293"/>
      <c r="AW14" s="293"/>
      <c r="AX14" s="293"/>
      <c r="AY14" s="293"/>
      <c r="AZ14" s="293"/>
      <c r="BA14" s="293"/>
      <c r="BB14" s="293"/>
      <c r="BC14" s="293"/>
      <c r="BD14" s="293"/>
      <c r="BE14" s="293"/>
      <c r="BF14" s="293"/>
      <c r="BG14" s="293"/>
      <c r="BH14" s="293"/>
      <c r="BI14" s="293"/>
      <c r="BJ14" s="293"/>
      <c r="BK14" s="293"/>
      <c r="BL14" s="293"/>
      <c r="BM14" s="293"/>
      <c r="BN14" s="293"/>
      <c r="BO14" s="293"/>
      <c r="BP14" s="293"/>
      <c r="BQ14" s="293"/>
      <c r="BR14" s="293"/>
      <c r="BS14" s="293"/>
      <c r="BT14" s="293"/>
      <c r="BU14" s="293"/>
      <c r="BV14" s="293"/>
      <c r="BW14" s="293"/>
      <c r="BX14" s="293"/>
      <c r="BY14" s="293"/>
      <c r="BZ14" s="293"/>
      <c r="CA14" s="293"/>
      <c r="CB14" s="293"/>
      <c r="CC14" s="293"/>
      <c r="CD14" s="293"/>
      <c r="CE14" s="293"/>
      <c r="CF14" s="293"/>
      <c r="CG14" s="293"/>
      <c r="CH14" s="293"/>
      <c r="CI14" s="293"/>
      <c r="CJ14" s="293"/>
      <c r="CK14" s="293"/>
      <c r="CL14" s="293"/>
      <c r="CM14" s="293"/>
      <c r="CN14" s="293"/>
      <c r="CO14" s="293"/>
      <c r="CP14" s="293"/>
      <c r="CQ14" s="293"/>
      <c r="CR14" s="293"/>
      <c r="CS14" s="293"/>
      <c r="CT14" s="293"/>
      <c r="CU14" s="293"/>
      <c r="CV14" s="293"/>
      <c r="CW14" s="293"/>
      <c r="CX14" s="293"/>
      <c r="CY14" s="293"/>
      <c r="CZ14" s="293"/>
      <c r="DA14" s="293"/>
      <c r="DB14" s="293"/>
      <c r="DC14" s="293"/>
      <c r="DD14" s="293"/>
      <c r="DE14" s="293"/>
      <c r="DF14" s="293"/>
      <c r="DG14" s="293"/>
      <c r="DH14" s="293"/>
      <c r="DI14" s="293"/>
      <c r="DJ14" s="293"/>
      <c r="DK14" s="293"/>
      <c r="DL14" s="293"/>
      <c r="DM14" s="293"/>
      <c r="DN14" s="293"/>
      <c r="DO14" s="293"/>
      <c r="DP14" s="293"/>
      <c r="DQ14" s="293"/>
      <c r="DR14" s="293"/>
      <c r="DS14" s="293"/>
      <c r="DT14" s="293"/>
      <c r="DU14" s="293"/>
      <c r="DV14" s="293"/>
      <c r="DW14" s="293"/>
      <c r="DX14" s="293"/>
      <c r="DY14" s="293"/>
      <c r="DZ14" s="293"/>
      <c r="EA14" s="293"/>
      <c r="EB14" s="293"/>
      <c r="EC14" s="293"/>
      <c r="ED14" s="293"/>
      <c r="EE14" s="293"/>
      <c r="EF14" s="293"/>
      <c r="EG14" s="293"/>
      <c r="EH14" s="293"/>
      <c r="EI14" s="293"/>
      <c r="EJ14" s="293"/>
      <c r="EK14" s="293"/>
      <c r="EL14" s="293"/>
      <c r="EM14" s="293"/>
      <c r="EN14" s="293"/>
      <c r="EO14" s="293"/>
      <c r="EP14" s="293"/>
      <c r="EQ14" s="293"/>
      <c r="ER14" s="293"/>
      <c r="ES14" s="293"/>
      <c r="ET14" s="293"/>
      <c r="EU14" s="293"/>
      <c r="EV14" s="293"/>
      <c r="EW14" s="293"/>
      <c r="EX14" s="293"/>
      <c r="EY14" s="293"/>
      <c r="EZ14" s="293"/>
      <c r="FA14" s="293"/>
      <c r="FB14" s="293"/>
      <c r="FC14" s="293"/>
      <c r="FD14" s="293"/>
      <c r="FE14" s="293"/>
      <c r="FF14" s="293"/>
      <c r="FG14" s="293"/>
      <c r="FH14" s="293"/>
      <c r="FI14" s="293"/>
      <c r="FJ14" s="293"/>
      <c r="FK14" s="293"/>
      <c r="FL14" s="293"/>
      <c r="FM14" s="293"/>
      <c r="FN14" s="293"/>
      <c r="FO14" s="293"/>
      <c r="FP14" s="293"/>
      <c r="FQ14" s="293"/>
      <c r="FR14" s="293"/>
      <c r="FS14" s="293"/>
      <c r="FT14" s="293"/>
      <c r="FU14" s="293"/>
      <c r="FV14" s="293"/>
      <c r="FW14" s="293"/>
      <c r="FX14" s="293"/>
      <c r="FY14" s="293"/>
      <c r="FZ14" s="293"/>
      <c r="GA14" s="293"/>
      <c r="GB14" s="293"/>
      <c r="GC14" s="293"/>
      <c r="GD14" s="293"/>
      <c r="GE14" s="293"/>
      <c r="GF14" s="293"/>
      <c r="GG14" s="293"/>
      <c r="GH14" s="293"/>
      <c r="GI14" s="293"/>
      <c r="GJ14" s="293"/>
      <c r="GK14" s="293"/>
      <c r="GL14" s="293"/>
      <c r="GM14" s="293"/>
      <c r="GN14" s="293"/>
      <c r="GO14" s="293"/>
      <c r="GP14" s="293"/>
      <c r="GQ14" s="293"/>
      <c r="GR14" s="293"/>
      <c r="GS14" s="293"/>
      <c r="GT14" s="293"/>
      <c r="GU14" s="293"/>
      <c r="GV14" s="293"/>
      <c r="GW14" s="293"/>
      <c r="GX14" s="293"/>
      <c r="GY14" s="293"/>
      <c r="GZ14" s="293"/>
      <c r="HA14" s="293"/>
      <c r="HB14" s="293"/>
      <c r="HC14" s="293"/>
      <c r="HD14" s="293"/>
      <c r="HE14" s="293"/>
      <c r="HF14" s="293"/>
      <c r="HG14" s="293"/>
      <c r="HH14" s="293"/>
      <c r="HI14" s="293"/>
      <c r="HJ14" s="293"/>
      <c r="HK14" s="293"/>
      <c r="HL14" s="293"/>
      <c r="HM14" s="293"/>
      <c r="HN14" s="293"/>
      <c r="HO14" s="293"/>
      <c r="HP14" s="293"/>
      <c r="HQ14" s="293"/>
      <c r="HR14" s="293"/>
      <c r="HS14" s="293"/>
      <c r="HT14" s="293"/>
      <c r="HU14" s="293"/>
      <c r="HV14" s="293"/>
      <c r="HW14" s="293"/>
      <c r="HX14" s="293"/>
      <c r="HY14" s="293"/>
      <c r="HZ14" s="293"/>
      <c r="IA14" s="293"/>
      <c r="IB14" s="293"/>
      <c r="IC14" s="293"/>
      <c r="ID14" s="293"/>
      <c r="IE14" s="293"/>
      <c r="IF14" s="293"/>
      <c r="IG14" s="293"/>
      <c r="IH14" s="293"/>
      <c r="II14" s="293"/>
      <c r="IJ14" s="293"/>
      <c r="IK14" s="293"/>
      <c r="IL14" s="293"/>
      <c r="IM14" s="293"/>
      <c r="IN14" s="293"/>
      <c r="IO14" s="293"/>
      <c r="IP14" s="293"/>
      <c r="IQ14" s="293"/>
      <c r="IR14" s="293"/>
      <c r="IS14" s="293"/>
      <c r="IT14" s="293"/>
      <c r="IU14" s="293"/>
      <c r="IV14" s="293"/>
    </row>
    <row r="15" spans="1:256" ht="13.5">
      <c r="A15" s="15">
        <v>3</v>
      </c>
      <c r="B15" s="499" t="s">
        <v>94</v>
      </c>
      <c r="C15" s="625"/>
      <c r="D15" s="93"/>
      <c r="E15" s="93"/>
      <c r="F15" s="111"/>
      <c r="G15" s="116"/>
      <c r="H15" s="111"/>
      <c r="I15" s="105"/>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293"/>
      <c r="AL15" s="293"/>
      <c r="AM15" s="293"/>
      <c r="AN15" s="293"/>
      <c r="AO15" s="293"/>
      <c r="AP15" s="293"/>
      <c r="AQ15" s="293"/>
      <c r="AR15" s="293"/>
      <c r="AS15" s="293"/>
      <c r="AT15" s="293"/>
      <c r="AU15" s="293"/>
      <c r="AV15" s="293"/>
      <c r="AW15" s="293"/>
      <c r="AX15" s="293"/>
      <c r="AY15" s="293"/>
      <c r="AZ15" s="293"/>
      <c r="BA15" s="293"/>
      <c r="BB15" s="293"/>
      <c r="BC15" s="293"/>
      <c r="BD15" s="293"/>
      <c r="BE15" s="293"/>
      <c r="BF15" s="293"/>
      <c r="BG15" s="293"/>
      <c r="BH15" s="293"/>
      <c r="BI15" s="293"/>
      <c r="BJ15" s="293"/>
      <c r="BK15" s="293"/>
      <c r="BL15" s="293"/>
      <c r="BM15" s="293"/>
      <c r="BN15" s="293"/>
      <c r="BO15" s="293"/>
      <c r="BP15" s="293"/>
      <c r="BQ15" s="293"/>
      <c r="BR15" s="293"/>
      <c r="BS15" s="293"/>
      <c r="BT15" s="293"/>
      <c r="BU15" s="293"/>
      <c r="BV15" s="293"/>
      <c r="BW15" s="293"/>
      <c r="BX15" s="293"/>
      <c r="BY15" s="293"/>
      <c r="BZ15" s="293"/>
      <c r="CA15" s="293"/>
      <c r="CB15" s="293"/>
      <c r="CC15" s="293"/>
      <c r="CD15" s="293"/>
      <c r="CE15" s="293"/>
      <c r="CF15" s="293"/>
      <c r="CG15" s="293"/>
      <c r="CH15" s="293"/>
      <c r="CI15" s="293"/>
      <c r="CJ15" s="293"/>
      <c r="CK15" s="293"/>
      <c r="CL15" s="293"/>
      <c r="CM15" s="293"/>
      <c r="CN15" s="293"/>
      <c r="CO15" s="293"/>
      <c r="CP15" s="293"/>
      <c r="CQ15" s="293"/>
      <c r="CR15" s="293"/>
      <c r="CS15" s="293"/>
      <c r="CT15" s="293"/>
      <c r="CU15" s="293"/>
      <c r="CV15" s="293"/>
      <c r="CW15" s="293"/>
      <c r="CX15" s="293"/>
      <c r="CY15" s="293"/>
      <c r="CZ15" s="293"/>
      <c r="DA15" s="293"/>
      <c r="DB15" s="293"/>
      <c r="DC15" s="293"/>
      <c r="DD15" s="293"/>
      <c r="DE15" s="293"/>
      <c r="DF15" s="293"/>
      <c r="DG15" s="293"/>
      <c r="DH15" s="293"/>
      <c r="DI15" s="293"/>
      <c r="DJ15" s="293"/>
      <c r="DK15" s="293"/>
      <c r="DL15" s="293"/>
      <c r="DM15" s="293"/>
      <c r="DN15" s="293"/>
      <c r="DO15" s="293"/>
      <c r="DP15" s="293"/>
      <c r="DQ15" s="293"/>
      <c r="DR15" s="293"/>
      <c r="DS15" s="293"/>
      <c r="DT15" s="293"/>
      <c r="DU15" s="293"/>
      <c r="DV15" s="293"/>
      <c r="DW15" s="293"/>
      <c r="DX15" s="293"/>
      <c r="DY15" s="293"/>
      <c r="DZ15" s="293"/>
      <c r="EA15" s="293"/>
      <c r="EB15" s="293"/>
      <c r="EC15" s="293"/>
      <c r="ED15" s="293"/>
      <c r="EE15" s="293"/>
      <c r="EF15" s="293"/>
      <c r="EG15" s="293"/>
      <c r="EH15" s="293"/>
      <c r="EI15" s="293"/>
      <c r="EJ15" s="293"/>
      <c r="EK15" s="293"/>
      <c r="EL15" s="293"/>
      <c r="EM15" s="293"/>
      <c r="EN15" s="293"/>
      <c r="EO15" s="293"/>
      <c r="EP15" s="293"/>
      <c r="EQ15" s="293"/>
      <c r="ER15" s="293"/>
      <c r="ES15" s="293"/>
      <c r="ET15" s="293"/>
      <c r="EU15" s="293"/>
      <c r="EV15" s="293"/>
      <c r="EW15" s="293"/>
      <c r="EX15" s="293"/>
      <c r="EY15" s="293"/>
      <c r="EZ15" s="293"/>
      <c r="FA15" s="293"/>
      <c r="FB15" s="293"/>
      <c r="FC15" s="293"/>
      <c r="FD15" s="293"/>
      <c r="FE15" s="293"/>
      <c r="FF15" s="293"/>
      <c r="FG15" s="293"/>
      <c r="FH15" s="293"/>
      <c r="FI15" s="293"/>
      <c r="FJ15" s="293"/>
      <c r="FK15" s="293"/>
      <c r="FL15" s="293"/>
      <c r="FM15" s="293"/>
      <c r="FN15" s="293"/>
      <c r="FO15" s="293"/>
      <c r="FP15" s="293"/>
      <c r="FQ15" s="293"/>
      <c r="FR15" s="293"/>
      <c r="FS15" s="293"/>
      <c r="FT15" s="293"/>
      <c r="FU15" s="293"/>
      <c r="FV15" s="293"/>
      <c r="FW15" s="293"/>
      <c r="FX15" s="293"/>
      <c r="FY15" s="293"/>
      <c r="FZ15" s="293"/>
      <c r="GA15" s="293"/>
      <c r="GB15" s="293"/>
      <c r="GC15" s="293"/>
      <c r="GD15" s="293"/>
      <c r="GE15" s="293"/>
      <c r="GF15" s="293"/>
      <c r="GG15" s="293"/>
      <c r="GH15" s="293"/>
      <c r="GI15" s="293"/>
      <c r="GJ15" s="293"/>
      <c r="GK15" s="293"/>
      <c r="GL15" s="293"/>
      <c r="GM15" s="293"/>
      <c r="GN15" s="293"/>
      <c r="GO15" s="293"/>
      <c r="GP15" s="293"/>
      <c r="GQ15" s="293"/>
      <c r="GR15" s="293"/>
      <c r="GS15" s="293"/>
      <c r="GT15" s="293"/>
      <c r="GU15" s="293"/>
      <c r="GV15" s="293"/>
      <c r="GW15" s="293"/>
      <c r="GX15" s="293"/>
      <c r="GY15" s="293"/>
      <c r="GZ15" s="293"/>
      <c r="HA15" s="293"/>
      <c r="HB15" s="293"/>
      <c r="HC15" s="293"/>
      <c r="HD15" s="293"/>
      <c r="HE15" s="293"/>
      <c r="HF15" s="293"/>
      <c r="HG15" s="293"/>
      <c r="HH15" s="293"/>
      <c r="HI15" s="293"/>
      <c r="HJ15" s="293"/>
      <c r="HK15" s="293"/>
      <c r="HL15" s="293"/>
      <c r="HM15" s="293"/>
      <c r="HN15" s="293"/>
      <c r="HO15" s="293"/>
      <c r="HP15" s="293"/>
      <c r="HQ15" s="293"/>
      <c r="HR15" s="293"/>
      <c r="HS15" s="293"/>
      <c r="HT15" s="293"/>
      <c r="HU15" s="293"/>
      <c r="HV15" s="293"/>
      <c r="HW15" s="293"/>
      <c r="HX15" s="293"/>
      <c r="HY15" s="293"/>
      <c r="HZ15" s="293"/>
      <c r="IA15" s="293"/>
      <c r="IB15" s="293"/>
      <c r="IC15" s="293"/>
      <c r="ID15" s="293"/>
      <c r="IE15" s="293"/>
      <c r="IF15" s="293"/>
      <c r="IG15" s="293"/>
      <c r="IH15" s="293"/>
      <c r="II15" s="293"/>
      <c r="IJ15" s="293"/>
      <c r="IK15" s="293"/>
      <c r="IL15" s="293"/>
      <c r="IM15" s="293"/>
      <c r="IN15" s="293"/>
      <c r="IO15" s="293"/>
      <c r="IP15" s="293"/>
      <c r="IQ15" s="293"/>
      <c r="IR15" s="293"/>
      <c r="IS15" s="293"/>
      <c r="IT15" s="293"/>
      <c r="IU15" s="293"/>
      <c r="IV15" s="293"/>
    </row>
    <row r="16" spans="1:256" ht="12.75">
      <c r="A16" s="345"/>
      <c r="B16" s="166">
        <f>IF('Sheet 1'!G117="Y",'Sheet 1'!B117:C117,"")</f>
      </c>
      <c r="C16" s="111">
        <f>IF(AND('Sheet 1'!G117="Y",'Sheet 1'!D117=D16),0,IF('Sheet 1'!G117="",0,IF('Sheet 1'!G117="N",0,1)))</f>
        <v>0</v>
      </c>
      <c r="D16" s="166">
        <f>IF('Sheet 1'!G117="Y",'Sheet 1'!D117,"")</f>
      </c>
      <c r="E16" s="166">
        <f>IF('Sheet 1'!G117="Y",'Sheet 1'!F117,0)</f>
        <v>0</v>
      </c>
      <c r="F16" s="111">
        <f>IF(AND('Sheet 1'!G117="Y",'Sheet 1'!F117=E16),0,IF('Sheet 1'!G117="",0,IF('Sheet 1'!G117="N",0,1)))</f>
        <v>0</v>
      </c>
      <c r="G16" s="513">
        <v>0.32</v>
      </c>
      <c r="H16" s="111">
        <f>IF(I16&gt;0,I16,"")</f>
      </c>
      <c r="I16" s="109">
        <f>IF(E16="","",E16*G16)</f>
        <v>0</v>
      </c>
      <c r="J16" s="315">
        <f>IF(I16&lt;0,I16,"")</f>
      </c>
      <c r="K16" s="293">
        <f>IF(D16="","",1)</f>
      </c>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293"/>
      <c r="AL16" s="293"/>
      <c r="AM16" s="293"/>
      <c r="AN16" s="293"/>
      <c r="AO16" s="293"/>
      <c r="AP16" s="293"/>
      <c r="AQ16" s="293"/>
      <c r="AR16" s="293"/>
      <c r="AS16" s="293"/>
      <c r="AT16" s="293"/>
      <c r="AU16" s="293"/>
      <c r="AV16" s="293"/>
      <c r="AW16" s="293"/>
      <c r="AX16" s="293"/>
      <c r="AY16" s="293"/>
      <c r="AZ16" s="293"/>
      <c r="BA16" s="293"/>
      <c r="BB16" s="293"/>
      <c r="BC16" s="293"/>
      <c r="BD16" s="293"/>
      <c r="BE16" s="293"/>
      <c r="BF16" s="293"/>
      <c r="BG16" s="293"/>
      <c r="BH16" s="293"/>
      <c r="BI16" s="293"/>
      <c r="BJ16" s="293"/>
      <c r="BK16" s="293"/>
      <c r="BL16" s="293"/>
      <c r="BM16" s="293"/>
      <c r="BN16" s="293"/>
      <c r="BO16" s="293"/>
      <c r="BP16" s="293"/>
      <c r="BQ16" s="293"/>
      <c r="BR16" s="293"/>
      <c r="BS16" s="293"/>
      <c r="BT16" s="293"/>
      <c r="BU16" s="293"/>
      <c r="BV16" s="293"/>
      <c r="BW16" s="293"/>
      <c r="BX16" s="293"/>
      <c r="BY16" s="293"/>
      <c r="BZ16" s="293"/>
      <c r="CA16" s="293"/>
      <c r="CB16" s="293"/>
      <c r="CC16" s="293"/>
      <c r="CD16" s="293"/>
      <c r="CE16" s="293"/>
      <c r="CF16" s="293"/>
      <c r="CG16" s="293"/>
      <c r="CH16" s="293"/>
      <c r="CI16" s="293"/>
      <c r="CJ16" s="293"/>
      <c r="CK16" s="293"/>
      <c r="CL16" s="293"/>
      <c r="CM16" s="293"/>
      <c r="CN16" s="293"/>
      <c r="CO16" s="293"/>
      <c r="CP16" s="293"/>
      <c r="CQ16" s="293"/>
      <c r="CR16" s="293"/>
      <c r="CS16" s="293"/>
      <c r="CT16" s="293"/>
      <c r="CU16" s="293"/>
      <c r="CV16" s="293"/>
      <c r="CW16" s="293"/>
      <c r="CX16" s="293"/>
      <c r="CY16" s="293"/>
      <c r="CZ16" s="293"/>
      <c r="DA16" s="293"/>
      <c r="DB16" s="293"/>
      <c r="DC16" s="293"/>
      <c r="DD16" s="293"/>
      <c r="DE16" s="293"/>
      <c r="DF16" s="293"/>
      <c r="DG16" s="293"/>
      <c r="DH16" s="293"/>
      <c r="DI16" s="293"/>
      <c r="DJ16" s="293"/>
      <c r="DK16" s="293"/>
      <c r="DL16" s="293"/>
      <c r="DM16" s="293"/>
      <c r="DN16" s="293"/>
      <c r="DO16" s="293"/>
      <c r="DP16" s="293"/>
      <c r="DQ16" s="293"/>
      <c r="DR16" s="293"/>
      <c r="DS16" s="293"/>
      <c r="DT16" s="293"/>
      <c r="DU16" s="293"/>
      <c r="DV16" s="293"/>
      <c r="DW16" s="293"/>
      <c r="DX16" s="293"/>
      <c r="DY16" s="293"/>
      <c r="DZ16" s="293"/>
      <c r="EA16" s="293"/>
      <c r="EB16" s="293"/>
      <c r="EC16" s="293"/>
      <c r="ED16" s="293"/>
      <c r="EE16" s="293"/>
      <c r="EF16" s="293"/>
      <c r="EG16" s="293"/>
      <c r="EH16" s="293"/>
      <c r="EI16" s="293"/>
      <c r="EJ16" s="293"/>
      <c r="EK16" s="293"/>
      <c r="EL16" s="293"/>
      <c r="EM16" s="293"/>
      <c r="EN16" s="293"/>
      <c r="EO16" s="293"/>
      <c r="EP16" s="293"/>
      <c r="EQ16" s="293"/>
      <c r="ER16" s="293"/>
      <c r="ES16" s="293"/>
      <c r="ET16" s="293"/>
      <c r="EU16" s="293"/>
      <c r="EV16" s="293"/>
      <c r="EW16" s="293"/>
      <c r="EX16" s="293"/>
      <c r="EY16" s="293"/>
      <c r="EZ16" s="293"/>
      <c r="FA16" s="293"/>
      <c r="FB16" s="293"/>
      <c r="FC16" s="293"/>
      <c r="FD16" s="293"/>
      <c r="FE16" s="293"/>
      <c r="FF16" s="293"/>
      <c r="FG16" s="293"/>
      <c r="FH16" s="293"/>
      <c r="FI16" s="293"/>
      <c r="FJ16" s="293"/>
      <c r="FK16" s="293"/>
      <c r="FL16" s="293"/>
      <c r="FM16" s="293"/>
      <c r="FN16" s="293"/>
      <c r="FO16" s="293"/>
      <c r="FP16" s="293"/>
      <c r="FQ16" s="293"/>
      <c r="FR16" s="293"/>
      <c r="FS16" s="293"/>
      <c r="FT16" s="293"/>
      <c r="FU16" s="293"/>
      <c r="FV16" s="293"/>
      <c r="FW16" s="293"/>
      <c r="FX16" s="293"/>
      <c r="FY16" s="293"/>
      <c r="FZ16" s="293"/>
      <c r="GA16" s="293"/>
      <c r="GB16" s="293"/>
      <c r="GC16" s="293"/>
      <c r="GD16" s="293"/>
      <c r="GE16" s="293"/>
      <c r="GF16" s="293"/>
      <c r="GG16" s="293"/>
      <c r="GH16" s="293"/>
      <c r="GI16" s="293"/>
      <c r="GJ16" s="293"/>
      <c r="GK16" s="293"/>
      <c r="GL16" s="293"/>
      <c r="GM16" s="293"/>
      <c r="GN16" s="293"/>
      <c r="GO16" s="293"/>
      <c r="GP16" s="293"/>
      <c r="GQ16" s="293"/>
      <c r="GR16" s="293"/>
      <c r="GS16" s="293"/>
      <c r="GT16" s="293"/>
      <c r="GU16" s="293"/>
      <c r="GV16" s="293"/>
      <c r="GW16" s="293"/>
      <c r="GX16" s="293"/>
      <c r="GY16" s="293"/>
      <c r="GZ16" s="293"/>
      <c r="HA16" s="293"/>
      <c r="HB16" s="293"/>
      <c r="HC16" s="293"/>
      <c r="HD16" s="293"/>
      <c r="HE16" s="293"/>
      <c r="HF16" s="293"/>
      <c r="HG16" s="293"/>
      <c r="HH16" s="293"/>
      <c r="HI16" s="293"/>
      <c r="HJ16" s="293"/>
      <c r="HK16" s="293"/>
      <c r="HL16" s="293"/>
      <c r="HM16" s="293"/>
      <c r="HN16" s="293"/>
      <c r="HO16" s="293"/>
      <c r="HP16" s="293"/>
      <c r="HQ16" s="293"/>
      <c r="HR16" s="293"/>
      <c r="HS16" s="293"/>
      <c r="HT16" s="293"/>
      <c r="HU16" s="293"/>
      <c r="HV16" s="293"/>
      <c r="HW16" s="293"/>
      <c r="HX16" s="293"/>
      <c r="HY16" s="293"/>
      <c r="HZ16" s="293"/>
      <c r="IA16" s="293"/>
      <c r="IB16" s="293"/>
      <c r="IC16" s="293"/>
      <c r="ID16" s="293"/>
      <c r="IE16" s="293"/>
      <c r="IF16" s="293"/>
      <c r="IG16" s="293"/>
      <c r="IH16" s="293"/>
      <c r="II16" s="293"/>
      <c r="IJ16" s="293"/>
      <c r="IK16" s="293"/>
      <c r="IL16" s="293"/>
      <c r="IM16" s="293"/>
      <c r="IN16" s="293"/>
      <c r="IO16" s="293"/>
      <c r="IP16" s="293"/>
      <c r="IQ16" s="293"/>
      <c r="IR16" s="293"/>
      <c r="IS16" s="293"/>
      <c r="IT16" s="293"/>
      <c r="IU16" s="293"/>
      <c r="IV16" s="293"/>
    </row>
    <row r="17" spans="1:256" ht="12.75">
      <c r="A17" s="345"/>
      <c r="B17" s="166">
        <f>IF('Sheet 1'!G118="Y",'Sheet 1'!B118:C118,"")</f>
      </c>
      <c r="C17" s="111">
        <f>IF(AND('Sheet 1'!G118="Y",'Sheet 1'!D118=D17),0,IF('Sheet 1'!G118="",0,IF('Sheet 1'!G118="N",0,1)))</f>
        <v>0</v>
      </c>
      <c r="D17" s="166">
        <f>IF('Sheet 1'!G118="Y",'Sheet 1'!D118,"")</f>
      </c>
      <c r="E17" s="166">
        <f>IF('Sheet 1'!G118="Y",'Sheet 1'!F118,0)</f>
        <v>0</v>
      </c>
      <c r="F17" s="111">
        <f>IF(AND('Sheet 1'!G118="Y",'Sheet 1'!F118=E17),0,IF('Sheet 1'!G118="",0,IF('Sheet 1'!G118="N",0,1)))</f>
        <v>0</v>
      </c>
      <c r="G17" s="513">
        <v>0.32</v>
      </c>
      <c r="H17" s="111">
        <f aca="true" t="shared" si="0" ref="H17:H23">IF(I17&gt;0,I17,"")</f>
      </c>
      <c r="I17" s="109">
        <f aca="true" t="shared" si="1" ref="I17:I23">IF(E17="","",E17*G17)</f>
        <v>0</v>
      </c>
      <c r="J17" s="315">
        <f aca="true" t="shared" si="2" ref="J17:J23">IF(I17&lt;0,I17,"")</f>
      </c>
      <c r="K17" s="293">
        <f aca="true" t="shared" si="3" ref="K17:K34">IF(D17="","",1)</f>
      </c>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3"/>
      <c r="AN17" s="293"/>
      <c r="AO17" s="293"/>
      <c r="AP17" s="293"/>
      <c r="AQ17" s="293"/>
      <c r="AR17" s="293"/>
      <c r="AS17" s="293"/>
      <c r="AT17" s="293"/>
      <c r="AU17" s="293"/>
      <c r="AV17" s="293"/>
      <c r="AW17" s="293"/>
      <c r="AX17" s="293"/>
      <c r="AY17" s="293"/>
      <c r="AZ17" s="293"/>
      <c r="BA17" s="293"/>
      <c r="BB17" s="293"/>
      <c r="BC17" s="293"/>
      <c r="BD17" s="293"/>
      <c r="BE17" s="293"/>
      <c r="BF17" s="293"/>
      <c r="BG17" s="293"/>
      <c r="BH17" s="293"/>
      <c r="BI17" s="293"/>
      <c r="BJ17" s="293"/>
      <c r="BK17" s="293"/>
      <c r="BL17" s="293"/>
      <c r="BM17" s="293"/>
      <c r="BN17" s="293"/>
      <c r="BO17" s="293"/>
      <c r="BP17" s="293"/>
      <c r="BQ17" s="293"/>
      <c r="BR17" s="293"/>
      <c r="BS17" s="293"/>
      <c r="BT17" s="293"/>
      <c r="BU17" s="293"/>
      <c r="BV17" s="293"/>
      <c r="BW17" s="293"/>
      <c r="BX17" s="293"/>
      <c r="BY17" s="293"/>
      <c r="BZ17" s="293"/>
      <c r="CA17" s="293"/>
      <c r="CB17" s="293"/>
      <c r="CC17" s="293"/>
      <c r="CD17" s="293"/>
      <c r="CE17" s="293"/>
      <c r="CF17" s="293"/>
      <c r="CG17" s="293"/>
      <c r="CH17" s="293"/>
      <c r="CI17" s="293"/>
      <c r="CJ17" s="293"/>
      <c r="CK17" s="293"/>
      <c r="CL17" s="293"/>
      <c r="CM17" s="293"/>
      <c r="CN17" s="293"/>
      <c r="CO17" s="293"/>
      <c r="CP17" s="293"/>
      <c r="CQ17" s="293"/>
      <c r="CR17" s="293"/>
      <c r="CS17" s="293"/>
      <c r="CT17" s="293"/>
      <c r="CU17" s="293"/>
      <c r="CV17" s="293"/>
      <c r="CW17" s="293"/>
      <c r="CX17" s="293"/>
      <c r="CY17" s="293"/>
      <c r="CZ17" s="293"/>
      <c r="DA17" s="293"/>
      <c r="DB17" s="293"/>
      <c r="DC17" s="293"/>
      <c r="DD17" s="293"/>
      <c r="DE17" s="293"/>
      <c r="DF17" s="293"/>
      <c r="DG17" s="293"/>
      <c r="DH17" s="293"/>
      <c r="DI17" s="293"/>
      <c r="DJ17" s="293"/>
      <c r="DK17" s="293"/>
      <c r="DL17" s="293"/>
      <c r="DM17" s="293"/>
      <c r="DN17" s="293"/>
      <c r="DO17" s="293"/>
      <c r="DP17" s="293"/>
      <c r="DQ17" s="293"/>
      <c r="DR17" s="293"/>
      <c r="DS17" s="293"/>
      <c r="DT17" s="293"/>
      <c r="DU17" s="293"/>
      <c r="DV17" s="293"/>
      <c r="DW17" s="293"/>
      <c r="DX17" s="293"/>
      <c r="DY17" s="293"/>
      <c r="DZ17" s="293"/>
      <c r="EA17" s="293"/>
      <c r="EB17" s="293"/>
      <c r="EC17" s="293"/>
      <c r="ED17" s="293"/>
      <c r="EE17" s="293"/>
      <c r="EF17" s="293"/>
      <c r="EG17" s="293"/>
      <c r="EH17" s="293"/>
      <c r="EI17" s="293"/>
      <c r="EJ17" s="293"/>
      <c r="EK17" s="293"/>
      <c r="EL17" s="293"/>
      <c r="EM17" s="293"/>
      <c r="EN17" s="293"/>
      <c r="EO17" s="293"/>
      <c r="EP17" s="293"/>
      <c r="EQ17" s="293"/>
      <c r="ER17" s="293"/>
      <c r="ES17" s="293"/>
      <c r="ET17" s="293"/>
      <c r="EU17" s="293"/>
      <c r="EV17" s="293"/>
      <c r="EW17" s="293"/>
      <c r="EX17" s="293"/>
      <c r="EY17" s="293"/>
      <c r="EZ17" s="293"/>
      <c r="FA17" s="293"/>
      <c r="FB17" s="293"/>
      <c r="FC17" s="293"/>
      <c r="FD17" s="293"/>
      <c r="FE17" s="293"/>
      <c r="FF17" s="293"/>
      <c r="FG17" s="293"/>
      <c r="FH17" s="293"/>
      <c r="FI17" s="293"/>
      <c r="FJ17" s="293"/>
      <c r="FK17" s="293"/>
      <c r="FL17" s="293"/>
      <c r="FM17" s="293"/>
      <c r="FN17" s="293"/>
      <c r="FO17" s="293"/>
      <c r="FP17" s="293"/>
      <c r="FQ17" s="293"/>
      <c r="FR17" s="293"/>
      <c r="FS17" s="293"/>
      <c r="FT17" s="293"/>
      <c r="FU17" s="293"/>
      <c r="FV17" s="293"/>
      <c r="FW17" s="293"/>
      <c r="FX17" s="293"/>
      <c r="FY17" s="293"/>
      <c r="FZ17" s="293"/>
      <c r="GA17" s="293"/>
      <c r="GB17" s="293"/>
      <c r="GC17" s="293"/>
      <c r="GD17" s="293"/>
      <c r="GE17" s="293"/>
      <c r="GF17" s="293"/>
      <c r="GG17" s="293"/>
      <c r="GH17" s="293"/>
      <c r="GI17" s="293"/>
      <c r="GJ17" s="293"/>
      <c r="GK17" s="293"/>
      <c r="GL17" s="293"/>
      <c r="GM17" s="293"/>
      <c r="GN17" s="293"/>
      <c r="GO17" s="293"/>
      <c r="GP17" s="293"/>
      <c r="GQ17" s="293"/>
      <c r="GR17" s="293"/>
      <c r="GS17" s="293"/>
      <c r="GT17" s="293"/>
      <c r="GU17" s="293"/>
      <c r="GV17" s="293"/>
      <c r="GW17" s="293"/>
      <c r="GX17" s="293"/>
      <c r="GY17" s="293"/>
      <c r="GZ17" s="293"/>
      <c r="HA17" s="293"/>
      <c r="HB17" s="293"/>
      <c r="HC17" s="293"/>
      <c r="HD17" s="293"/>
      <c r="HE17" s="293"/>
      <c r="HF17" s="293"/>
      <c r="HG17" s="293"/>
      <c r="HH17" s="293"/>
      <c r="HI17" s="293"/>
      <c r="HJ17" s="293"/>
      <c r="HK17" s="293"/>
      <c r="HL17" s="293"/>
      <c r="HM17" s="293"/>
      <c r="HN17" s="293"/>
      <c r="HO17" s="293"/>
      <c r="HP17" s="293"/>
      <c r="HQ17" s="293"/>
      <c r="HR17" s="293"/>
      <c r="HS17" s="293"/>
      <c r="HT17" s="293"/>
      <c r="HU17" s="293"/>
      <c r="HV17" s="293"/>
      <c r="HW17" s="293"/>
      <c r="HX17" s="293"/>
      <c r="HY17" s="293"/>
      <c r="HZ17" s="293"/>
      <c r="IA17" s="293"/>
      <c r="IB17" s="293"/>
      <c r="IC17" s="293"/>
      <c r="ID17" s="293"/>
      <c r="IE17" s="293"/>
      <c r="IF17" s="293"/>
      <c r="IG17" s="293"/>
      <c r="IH17" s="293"/>
      <c r="II17" s="293"/>
      <c r="IJ17" s="293"/>
      <c r="IK17" s="293"/>
      <c r="IL17" s="293"/>
      <c r="IM17" s="293"/>
      <c r="IN17" s="293"/>
      <c r="IO17" s="293"/>
      <c r="IP17" s="293"/>
      <c r="IQ17" s="293"/>
      <c r="IR17" s="293"/>
      <c r="IS17" s="293"/>
      <c r="IT17" s="293"/>
      <c r="IU17" s="293"/>
      <c r="IV17" s="293"/>
    </row>
    <row r="18" spans="1:256" ht="12.75">
      <c r="A18" s="345"/>
      <c r="B18" s="166">
        <f>IF('Sheet 1'!G119="Y",'Sheet 1'!B119:C119,"")</f>
      </c>
      <c r="C18" s="111">
        <f>IF(AND('Sheet 1'!G119="Y",'Sheet 1'!D119=D18),0,IF('Sheet 1'!G119="",0,IF('Sheet 1'!G119="N",0,1)))</f>
        <v>0</v>
      </c>
      <c r="D18" s="166">
        <f>IF('Sheet 1'!G119="Y",'Sheet 1'!D119,"")</f>
      </c>
      <c r="E18" s="166">
        <f>IF('Sheet 1'!G119="Y",'Sheet 1'!F119,0)</f>
        <v>0</v>
      </c>
      <c r="F18" s="111">
        <f>IF(AND('Sheet 1'!G119="Y",'Sheet 1'!F119=E18),0,IF('Sheet 1'!G119="",0,IF('Sheet 1'!G119="N",0,1)))</f>
        <v>0</v>
      </c>
      <c r="G18" s="513">
        <v>0.32</v>
      </c>
      <c r="H18" s="111">
        <f t="shared" si="0"/>
      </c>
      <c r="I18" s="109">
        <f t="shared" si="1"/>
        <v>0</v>
      </c>
      <c r="J18" s="315">
        <f t="shared" si="2"/>
      </c>
      <c r="K18" s="293">
        <f t="shared" si="3"/>
      </c>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293"/>
      <c r="AR18" s="293"/>
      <c r="AS18" s="293"/>
      <c r="AT18" s="293"/>
      <c r="AU18" s="293"/>
      <c r="AV18" s="293"/>
      <c r="AW18" s="293"/>
      <c r="AX18" s="293"/>
      <c r="AY18" s="293"/>
      <c r="AZ18" s="293"/>
      <c r="BA18" s="293"/>
      <c r="BB18" s="293"/>
      <c r="BC18" s="293"/>
      <c r="BD18" s="293"/>
      <c r="BE18" s="293"/>
      <c r="BF18" s="293"/>
      <c r="BG18" s="293"/>
      <c r="BH18" s="293"/>
      <c r="BI18" s="293"/>
      <c r="BJ18" s="293"/>
      <c r="BK18" s="293"/>
      <c r="BL18" s="293"/>
      <c r="BM18" s="293"/>
      <c r="BN18" s="293"/>
      <c r="BO18" s="293"/>
      <c r="BP18" s="293"/>
      <c r="BQ18" s="293"/>
      <c r="BR18" s="293"/>
      <c r="BS18" s="293"/>
      <c r="BT18" s="293"/>
      <c r="BU18" s="293"/>
      <c r="BV18" s="293"/>
      <c r="BW18" s="293"/>
      <c r="BX18" s="293"/>
      <c r="BY18" s="293"/>
      <c r="BZ18" s="293"/>
      <c r="CA18" s="293"/>
      <c r="CB18" s="293"/>
      <c r="CC18" s="293"/>
      <c r="CD18" s="293"/>
      <c r="CE18" s="293"/>
      <c r="CF18" s="293"/>
      <c r="CG18" s="293"/>
      <c r="CH18" s="293"/>
      <c r="CI18" s="293"/>
      <c r="CJ18" s="293"/>
      <c r="CK18" s="293"/>
      <c r="CL18" s="293"/>
      <c r="CM18" s="293"/>
      <c r="CN18" s="293"/>
      <c r="CO18" s="293"/>
      <c r="CP18" s="293"/>
      <c r="CQ18" s="293"/>
      <c r="CR18" s="293"/>
      <c r="CS18" s="293"/>
      <c r="CT18" s="293"/>
      <c r="CU18" s="293"/>
      <c r="CV18" s="293"/>
      <c r="CW18" s="293"/>
      <c r="CX18" s="293"/>
      <c r="CY18" s="293"/>
      <c r="CZ18" s="293"/>
      <c r="DA18" s="293"/>
      <c r="DB18" s="293"/>
      <c r="DC18" s="293"/>
      <c r="DD18" s="293"/>
      <c r="DE18" s="293"/>
      <c r="DF18" s="293"/>
      <c r="DG18" s="293"/>
      <c r="DH18" s="293"/>
      <c r="DI18" s="293"/>
      <c r="DJ18" s="293"/>
      <c r="DK18" s="293"/>
      <c r="DL18" s="293"/>
      <c r="DM18" s="293"/>
      <c r="DN18" s="293"/>
      <c r="DO18" s="293"/>
      <c r="DP18" s="293"/>
      <c r="DQ18" s="293"/>
      <c r="DR18" s="293"/>
      <c r="DS18" s="293"/>
      <c r="DT18" s="293"/>
      <c r="DU18" s="293"/>
      <c r="DV18" s="293"/>
      <c r="DW18" s="293"/>
      <c r="DX18" s="293"/>
      <c r="DY18" s="293"/>
      <c r="DZ18" s="293"/>
      <c r="EA18" s="293"/>
      <c r="EB18" s="293"/>
      <c r="EC18" s="293"/>
      <c r="ED18" s="293"/>
      <c r="EE18" s="293"/>
      <c r="EF18" s="293"/>
      <c r="EG18" s="293"/>
      <c r="EH18" s="293"/>
      <c r="EI18" s="293"/>
      <c r="EJ18" s="293"/>
      <c r="EK18" s="293"/>
      <c r="EL18" s="293"/>
      <c r="EM18" s="293"/>
      <c r="EN18" s="293"/>
      <c r="EO18" s="293"/>
      <c r="EP18" s="293"/>
      <c r="EQ18" s="293"/>
      <c r="ER18" s="293"/>
      <c r="ES18" s="293"/>
      <c r="ET18" s="293"/>
      <c r="EU18" s="293"/>
      <c r="EV18" s="293"/>
      <c r="EW18" s="293"/>
      <c r="EX18" s="293"/>
      <c r="EY18" s="293"/>
      <c r="EZ18" s="293"/>
      <c r="FA18" s="293"/>
      <c r="FB18" s="293"/>
      <c r="FC18" s="293"/>
      <c r="FD18" s="293"/>
      <c r="FE18" s="293"/>
      <c r="FF18" s="293"/>
      <c r="FG18" s="293"/>
      <c r="FH18" s="293"/>
      <c r="FI18" s="293"/>
      <c r="FJ18" s="293"/>
      <c r="FK18" s="293"/>
      <c r="FL18" s="293"/>
      <c r="FM18" s="293"/>
      <c r="FN18" s="293"/>
      <c r="FO18" s="293"/>
      <c r="FP18" s="293"/>
      <c r="FQ18" s="293"/>
      <c r="FR18" s="293"/>
      <c r="FS18" s="293"/>
      <c r="FT18" s="293"/>
      <c r="FU18" s="293"/>
      <c r="FV18" s="293"/>
      <c r="FW18" s="293"/>
      <c r="FX18" s="293"/>
      <c r="FY18" s="293"/>
      <c r="FZ18" s="293"/>
      <c r="GA18" s="293"/>
      <c r="GB18" s="293"/>
      <c r="GC18" s="293"/>
      <c r="GD18" s="293"/>
      <c r="GE18" s="293"/>
      <c r="GF18" s="293"/>
      <c r="GG18" s="293"/>
      <c r="GH18" s="293"/>
      <c r="GI18" s="293"/>
      <c r="GJ18" s="293"/>
      <c r="GK18" s="293"/>
      <c r="GL18" s="293"/>
      <c r="GM18" s="293"/>
      <c r="GN18" s="293"/>
      <c r="GO18" s="293"/>
      <c r="GP18" s="293"/>
      <c r="GQ18" s="293"/>
      <c r="GR18" s="293"/>
      <c r="GS18" s="293"/>
      <c r="GT18" s="293"/>
      <c r="GU18" s="293"/>
      <c r="GV18" s="293"/>
      <c r="GW18" s="293"/>
      <c r="GX18" s="293"/>
      <c r="GY18" s="293"/>
      <c r="GZ18" s="293"/>
      <c r="HA18" s="293"/>
      <c r="HB18" s="293"/>
      <c r="HC18" s="293"/>
      <c r="HD18" s="293"/>
      <c r="HE18" s="293"/>
      <c r="HF18" s="293"/>
      <c r="HG18" s="293"/>
      <c r="HH18" s="293"/>
      <c r="HI18" s="293"/>
      <c r="HJ18" s="293"/>
      <c r="HK18" s="293"/>
      <c r="HL18" s="293"/>
      <c r="HM18" s="293"/>
      <c r="HN18" s="293"/>
      <c r="HO18" s="293"/>
      <c r="HP18" s="293"/>
      <c r="HQ18" s="293"/>
      <c r="HR18" s="293"/>
      <c r="HS18" s="293"/>
      <c r="HT18" s="293"/>
      <c r="HU18" s="293"/>
      <c r="HV18" s="293"/>
      <c r="HW18" s="293"/>
      <c r="HX18" s="293"/>
      <c r="HY18" s="293"/>
      <c r="HZ18" s="293"/>
      <c r="IA18" s="293"/>
      <c r="IB18" s="293"/>
      <c r="IC18" s="293"/>
      <c r="ID18" s="293"/>
      <c r="IE18" s="293"/>
      <c r="IF18" s="293"/>
      <c r="IG18" s="293"/>
      <c r="IH18" s="293"/>
      <c r="II18" s="293"/>
      <c r="IJ18" s="293"/>
      <c r="IK18" s="293"/>
      <c r="IL18" s="293"/>
      <c r="IM18" s="293"/>
      <c r="IN18" s="293"/>
      <c r="IO18" s="293"/>
      <c r="IP18" s="293"/>
      <c r="IQ18" s="293"/>
      <c r="IR18" s="293"/>
      <c r="IS18" s="293"/>
      <c r="IT18" s="293"/>
      <c r="IU18" s="293"/>
      <c r="IV18" s="293"/>
    </row>
    <row r="19" spans="1:256" ht="12.75">
      <c r="A19" s="345"/>
      <c r="B19" s="166">
        <f>IF('Sheet 1'!G120="Y",'Sheet 1'!B120:C120,"")</f>
      </c>
      <c r="C19" s="111">
        <f>IF(AND('Sheet 1'!G120="Y",'Sheet 1'!D120=D19),0,IF('Sheet 1'!G120="",0,IF('Sheet 1'!G120="N",0,1)))</f>
        <v>0</v>
      </c>
      <c r="D19" s="166">
        <f>IF('Sheet 1'!G120="Y",'Sheet 1'!D120,"")</f>
      </c>
      <c r="E19" s="166">
        <f>IF('Sheet 1'!G120="Y",'Sheet 1'!F120,0)</f>
        <v>0</v>
      </c>
      <c r="F19" s="111">
        <f>IF(AND('Sheet 1'!G120="Y",'Sheet 1'!F120=E19),0,IF('Sheet 1'!G120="",0,IF('Sheet 1'!G120="N",0,1)))</f>
        <v>0</v>
      </c>
      <c r="G19" s="513">
        <v>0.32</v>
      </c>
      <c r="H19" s="111">
        <f t="shared" si="0"/>
      </c>
      <c r="I19" s="109">
        <f t="shared" si="1"/>
        <v>0</v>
      </c>
      <c r="J19" s="315">
        <f t="shared" si="2"/>
      </c>
      <c r="K19" s="293">
        <f t="shared" si="3"/>
      </c>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c r="AL19" s="293"/>
      <c r="AM19" s="293"/>
      <c r="AN19" s="293"/>
      <c r="AO19" s="293"/>
      <c r="AP19" s="293"/>
      <c r="AQ19" s="293"/>
      <c r="AR19" s="293"/>
      <c r="AS19" s="293"/>
      <c r="AT19" s="293"/>
      <c r="AU19" s="293"/>
      <c r="AV19" s="293"/>
      <c r="AW19" s="293"/>
      <c r="AX19" s="293"/>
      <c r="AY19" s="293"/>
      <c r="AZ19" s="293"/>
      <c r="BA19" s="293"/>
      <c r="BB19" s="293"/>
      <c r="BC19" s="293"/>
      <c r="BD19" s="293"/>
      <c r="BE19" s="293"/>
      <c r="BF19" s="293"/>
      <c r="BG19" s="293"/>
      <c r="BH19" s="293"/>
      <c r="BI19" s="293"/>
      <c r="BJ19" s="293"/>
      <c r="BK19" s="293"/>
      <c r="BL19" s="293"/>
      <c r="BM19" s="293"/>
      <c r="BN19" s="293"/>
      <c r="BO19" s="293"/>
      <c r="BP19" s="293"/>
      <c r="BQ19" s="293"/>
      <c r="BR19" s="293"/>
      <c r="BS19" s="293"/>
      <c r="BT19" s="293"/>
      <c r="BU19" s="293"/>
      <c r="BV19" s="293"/>
      <c r="BW19" s="293"/>
      <c r="BX19" s="293"/>
      <c r="BY19" s="293"/>
      <c r="BZ19" s="293"/>
      <c r="CA19" s="293"/>
      <c r="CB19" s="293"/>
      <c r="CC19" s="293"/>
      <c r="CD19" s="293"/>
      <c r="CE19" s="293"/>
      <c r="CF19" s="293"/>
      <c r="CG19" s="293"/>
      <c r="CH19" s="293"/>
      <c r="CI19" s="293"/>
      <c r="CJ19" s="293"/>
      <c r="CK19" s="293"/>
      <c r="CL19" s="293"/>
      <c r="CM19" s="293"/>
      <c r="CN19" s="293"/>
      <c r="CO19" s="293"/>
      <c r="CP19" s="293"/>
      <c r="CQ19" s="293"/>
      <c r="CR19" s="293"/>
      <c r="CS19" s="293"/>
      <c r="CT19" s="293"/>
      <c r="CU19" s="293"/>
      <c r="CV19" s="293"/>
      <c r="CW19" s="293"/>
      <c r="CX19" s="293"/>
      <c r="CY19" s="293"/>
      <c r="CZ19" s="293"/>
      <c r="DA19" s="293"/>
      <c r="DB19" s="293"/>
      <c r="DC19" s="293"/>
      <c r="DD19" s="293"/>
      <c r="DE19" s="293"/>
      <c r="DF19" s="293"/>
      <c r="DG19" s="293"/>
      <c r="DH19" s="293"/>
      <c r="DI19" s="293"/>
      <c r="DJ19" s="293"/>
      <c r="DK19" s="293"/>
      <c r="DL19" s="293"/>
      <c r="DM19" s="293"/>
      <c r="DN19" s="293"/>
      <c r="DO19" s="293"/>
      <c r="DP19" s="293"/>
      <c r="DQ19" s="293"/>
      <c r="DR19" s="293"/>
      <c r="DS19" s="293"/>
      <c r="DT19" s="293"/>
      <c r="DU19" s="293"/>
      <c r="DV19" s="293"/>
      <c r="DW19" s="293"/>
      <c r="DX19" s="293"/>
      <c r="DY19" s="293"/>
      <c r="DZ19" s="293"/>
      <c r="EA19" s="293"/>
      <c r="EB19" s="293"/>
      <c r="EC19" s="293"/>
      <c r="ED19" s="293"/>
      <c r="EE19" s="293"/>
      <c r="EF19" s="293"/>
      <c r="EG19" s="293"/>
      <c r="EH19" s="293"/>
      <c r="EI19" s="293"/>
      <c r="EJ19" s="293"/>
      <c r="EK19" s="293"/>
      <c r="EL19" s="293"/>
      <c r="EM19" s="293"/>
      <c r="EN19" s="293"/>
      <c r="EO19" s="293"/>
      <c r="EP19" s="293"/>
      <c r="EQ19" s="293"/>
      <c r="ER19" s="293"/>
      <c r="ES19" s="293"/>
      <c r="ET19" s="293"/>
      <c r="EU19" s="293"/>
      <c r="EV19" s="293"/>
      <c r="EW19" s="293"/>
      <c r="EX19" s="293"/>
      <c r="EY19" s="293"/>
      <c r="EZ19" s="293"/>
      <c r="FA19" s="293"/>
      <c r="FB19" s="293"/>
      <c r="FC19" s="293"/>
      <c r="FD19" s="293"/>
      <c r="FE19" s="293"/>
      <c r="FF19" s="293"/>
      <c r="FG19" s="293"/>
      <c r="FH19" s="293"/>
      <c r="FI19" s="293"/>
      <c r="FJ19" s="293"/>
      <c r="FK19" s="293"/>
      <c r="FL19" s="293"/>
      <c r="FM19" s="293"/>
      <c r="FN19" s="293"/>
      <c r="FO19" s="293"/>
      <c r="FP19" s="293"/>
      <c r="FQ19" s="293"/>
      <c r="FR19" s="293"/>
      <c r="FS19" s="293"/>
      <c r="FT19" s="293"/>
      <c r="FU19" s="293"/>
      <c r="FV19" s="293"/>
      <c r="FW19" s="293"/>
      <c r="FX19" s="293"/>
      <c r="FY19" s="293"/>
      <c r="FZ19" s="293"/>
      <c r="GA19" s="293"/>
      <c r="GB19" s="293"/>
      <c r="GC19" s="293"/>
      <c r="GD19" s="293"/>
      <c r="GE19" s="293"/>
      <c r="GF19" s="293"/>
      <c r="GG19" s="293"/>
      <c r="GH19" s="293"/>
      <c r="GI19" s="293"/>
      <c r="GJ19" s="293"/>
      <c r="GK19" s="293"/>
      <c r="GL19" s="293"/>
      <c r="GM19" s="293"/>
      <c r="GN19" s="293"/>
      <c r="GO19" s="293"/>
      <c r="GP19" s="293"/>
      <c r="GQ19" s="293"/>
      <c r="GR19" s="293"/>
      <c r="GS19" s="293"/>
      <c r="GT19" s="293"/>
      <c r="GU19" s="293"/>
      <c r="GV19" s="293"/>
      <c r="GW19" s="293"/>
      <c r="GX19" s="293"/>
      <c r="GY19" s="293"/>
      <c r="GZ19" s="293"/>
      <c r="HA19" s="293"/>
      <c r="HB19" s="293"/>
      <c r="HC19" s="293"/>
      <c r="HD19" s="293"/>
      <c r="HE19" s="293"/>
      <c r="HF19" s="293"/>
      <c r="HG19" s="293"/>
      <c r="HH19" s="293"/>
      <c r="HI19" s="293"/>
      <c r="HJ19" s="293"/>
      <c r="HK19" s="293"/>
      <c r="HL19" s="293"/>
      <c r="HM19" s="293"/>
      <c r="HN19" s="293"/>
      <c r="HO19" s="293"/>
      <c r="HP19" s="293"/>
      <c r="HQ19" s="293"/>
      <c r="HR19" s="293"/>
      <c r="HS19" s="293"/>
      <c r="HT19" s="293"/>
      <c r="HU19" s="293"/>
      <c r="HV19" s="293"/>
      <c r="HW19" s="293"/>
      <c r="HX19" s="293"/>
      <c r="HY19" s="293"/>
      <c r="HZ19" s="293"/>
      <c r="IA19" s="293"/>
      <c r="IB19" s="293"/>
      <c r="IC19" s="293"/>
      <c r="ID19" s="293"/>
      <c r="IE19" s="293"/>
      <c r="IF19" s="293"/>
      <c r="IG19" s="293"/>
      <c r="IH19" s="293"/>
      <c r="II19" s="293"/>
      <c r="IJ19" s="293"/>
      <c r="IK19" s="293"/>
      <c r="IL19" s="293"/>
      <c r="IM19" s="293"/>
      <c r="IN19" s="293"/>
      <c r="IO19" s="293"/>
      <c r="IP19" s="293"/>
      <c r="IQ19" s="293"/>
      <c r="IR19" s="293"/>
      <c r="IS19" s="293"/>
      <c r="IT19" s="293"/>
      <c r="IU19" s="293"/>
      <c r="IV19" s="293"/>
    </row>
    <row r="20" spans="1:256" ht="12.75">
      <c r="A20" s="345"/>
      <c r="B20" s="166">
        <f>IF('Sheet 1'!G121="Y",'Sheet 1'!B121:C121,"")</f>
      </c>
      <c r="C20" s="111">
        <f>IF(AND('Sheet 1'!G121="Y",'Sheet 1'!D121=D20),0,IF('Sheet 1'!G121="",0,IF('Sheet 1'!G121="N",0,1)))</f>
        <v>0</v>
      </c>
      <c r="D20" s="166">
        <f>IF('Sheet 1'!G121="Y",'Sheet 1'!D121,"")</f>
      </c>
      <c r="E20" s="166">
        <f>IF('Sheet 1'!G121="Y",'Sheet 1'!F121,0)</f>
        <v>0</v>
      </c>
      <c r="F20" s="111">
        <f>IF(AND('Sheet 1'!G121="Y",'Sheet 1'!F121=E20),0,IF('Sheet 1'!G121="",0,IF('Sheet 1'!G121="N",0,1)))</f>
        <v>0</v>
      </c>
      <c r="G20" s="513">
        <v>0.32</v>
      </c>
      <c r="H20" s="111">
        <f t="shared" si="0"/>
      </c>
      <c r="I20" s="109">
        <f t="shared" si="1"/>
        <v>0</v>
      </c>
      <c r="J20" s="315">
        <f t="shared" si="2"/>
      </c>
      <c r="K20" s="293">
        <f t="shared" si="3"/>
      </c>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293"/>
      <c r="AL20" s="293"/>
      <c r="AM20" s="293"/>
      <c r="AN20" s="293"/>
      <c r="AO20" s="293"/>
      <c r="AP20" s="293"/>
      <c r="AQ20" s="293"/>
      <c r="AR20" s="293"/>
      <c r="AS20" s="293"/>
      <c r="AT20" s="293"/>
      <c r="AU20" s="293"/>
      <c r="AV20" s="293"/>
      <c r="AW20" s="293"/>
      <c r="AX20" s="293"/>
      <c r="AY20" s="293"/>
      <c r="AZ20" s="293"/>
      <c r="BA20" s="293"/>
      <c r="BB20" s="293"/>
      <c r="BC20" s="293"/>
      <c r="BD20" s="293"/>
      <c r="BE20" s="293"/>
      <c r="BF20" s="293"/>
      <c r="BG20" s="293"/>
      <c r="BH20" s="293"/>
      <c r="BI20" s="293"/>
      <c r="BJ20" s="293"/>
      <c r="BK20" s="293"/>
      <c r="BL20" s="293"/>
      <c r="BM20" s="293"/>
      <c r="BN20" s="293"/>
      <c r="BO20" s="293"/>
      <c r="BP20" s="293"/>
      <c r="BQ20" s="293"/>
      <c r="BR20" s="293"/>
      <c r="BS20" s="293"/>
      <c r="BT20" s="293"/>
      <c r="BU20" s="293"/>
      <c r="BV20" s="293"/>
      <c r="BW20" s="293"/>
      <c r="BX20" s="293"/>
      <c r="BY20" s="293"/>
      <c r="BZ20" s="293"/>
      <c r="CA20" s="293"/>
      <c r="CB20" s="293"/>
      <c r="CC20" s="293"/>
      <c r="CD20" s="293"/>
      <c r="CE20" s="293"/>
      <c r="CF20" s="293"/>
      <c r="CG20" s="293"/>
      <c r="CH20" s="293"/>
      <c r="CI20" s="293"/>
      <c r="CJ20" s="293"/>
      <c r="CK20" s="293"/>
      <c r="CL20" s="293"/>
      <c r="CM20" s="293"/>
      <c r="CN20" s="293"/>
      <c r="CO20" s="293"/>
      <c r="CP20" s="293"/>
      <c r="CQ20" s="293"/>
      <c r="CR20" s="293"/>
      <c r="CS20" s="293"/>
      <c r="CT20" s="293"/>
      <c r="CU20" s="293"/>
      <c r="CV20" s="293"/>
      <c r="CW20" s="293"/>
      <c r="CX20" s="293"/>
      <c r="CY20" s="293"/>
      <c r="CZ20" s="293"/>
      <c r="DA20" s="293"/>
      <c r="DB20" s="293"/>
      <c r="DC20" s="293"/>
      <c r="DD20" s="293"/>
      <c r="DE20" s="293"/>
      <c r="DF20" s="293"/>
      <c r="DG20" s="293"/>
      <c r="DH20" s="293"/>
      <c r="DI20" s="293"/>
      <c r="DJ20" s="293"/>
      <c r="DK20" s="293"/>
      <c r="DL20" s="293"/>
      <c r="DM20" s="293"/>
      <c r="DN20" s="293"/>
      <c r="DO20" s="293"/>
      <c r="DP20" s="293"/>
      <c r="DQ20" s="293"/>
      <c r="DR20" s="293"/>
      <c r="DS20" s="293"/>
      <c r="DT20" s="293"/>
      <c r="DU20" s="293"/>
      <c r="DV20" s="293"/>
      <c r="DW20" s="293"/>
      <c r="DX20" s="293"/>
      <c r="DY20" s="293"/>
      <c r="DZ20" s="293"/>
      <c r="EA20" s="293"/>
      <c r="EB20" s="293"/>
      <c r="EC20" s="293"/>
      <c r="ED20" s="293"/>
      <c r="EE20" s="293"/>
      <c r="EF20" s="293"/>
      <c r="EG20" s="293"/>
      <c r="EH20" s="293"/>
      <c r="EI20" s="293"/>
      <c r="EJ20" s="293"/>
      <c r="EK20" s="293"/>
      <c r="EL20" s="293"/>
      <c r="EM20" s="293"/>
      <c r="EN20" s="293"/>
      <c r="EO20" s="293"/>
      <c r="EP20" s="293"/>
      <c r="EQ20" s="293"/>
      <c r="ER20" s="293"/>
      <c r="ES20" s="293"/>
      <c r="ET20" s="293"/>
      <c r="EU20" s="293"/>
      <c r="EV20" s="293"/>
      <c r="EW20" s="293"/>
      <c r="EX20" s="293"/>
      <c r="EY20" s="293"/>
      <c r="EZ20" s="293"/>
      <c r="FA20" s="293"/>
      <c r="FB20" s="293"/>
      <c r="FC20" s="293"/>
      <c r="FD20" s="293"/>
      <c r="FE20" s="293"/>
      <c r="FF20" s="293"/>
      <c r="FG20" s="293"/>
      <c r="FH20" s="293"/>
      <c r="FI20" s="293"/>
      <c r="FJ20" s="293"/>
      <c r="FK20" s="293"/>
      <c r="FL20" s="293"/>
      <c r="FM20" s="293"/>
      <c r="FN20" s="293"/>
      <c r="FO20" s="293"/>
      <c r="FP20" s="293"/>
      <c r="FQ20" s="293"/>
      <c r="FR20" s="293"/>
      <c r="FS20" s="293"/>
      <c r="FT20" s="293"/>
      <c r="FU20" s="293"/>
      <c r="FV20" s="293"/>
      <c r="FW20" s="293"/>
      <c r="FX20" s="293"/>
      <c r="FY20" s="293"/>
      <c r="FZ20" s="293"/>
      <c r="GA20" s="293"/>
      <c r="GB20" s="293"/>
      <c r="GC20" s="293"/>
      <c r="GD20" s="293"/>
      <c r="GE20" s="293"/>
      <c r="GF20" s="293"/>
      <c r="GG20" s="293"/>
      <c r="GH20" s="293"/>
      <c r="GI20" s="293"/>
      <c r="GJ20" s="293"/>
      <c r="GK20" s="293"/>
      <c r="GL20" s="293"/>
      <c r="GM20" s="293"/>
      <c r="GN20" s="293"/>
      <c r="GO20" s="293"/>
      <c r="GP20" s="293"/>
      <c r="GQ20" s="293"/>
      <c r="GR20" s="293"/>
      <c r="GS20" s="293"/>
      <c r="GT20" s="293"/>
      <c r="GU20" s="293"/>
      <c r="GV20" s="293"/>
      <c r="GW20" s="293"/>
      <c r="GX20" s="293"/>
      <c r="GY20" s="293"/>
      <c r="GZ20" s="293"/>
      <c r="HA20" s="293"/>
      <c r="HB20" s="293"/>
      <c r="HC20" s="293"/>
      <c r="HD20" s="293"/>
      <c r="HE20" s="293"/>
      <c r="HF20" s="293"/>
      <c r="HG20" s="293"/>
      <c r="HH20" s="293"/>
      <c r="HI20" s="293"/>
      <c r="HJ20" s="293"/>
      <c r="HK20" s="293"/>
      <c r="HL20" s="293"/>
      <c r="HM20" s="293"/>
      <c r="HN20" s="293"/>
      <c r="HO20" s="293"/>
      <c r="HP20" s="293"/>
      <c r="HQ20" s="293"/>
      <c r="HR20" s="293"/>
      <c r="HS20" s="293"/>
      <c r="HT20" s="293"/>
      <c r="HU20" s="293"/>
      <c r="HV20" s="293"/>
      <c r="HW20" s="293"/>
      <c r="HX20" s="293"/>
      <c r="HY20" s="293"/>
      <c r="HZ20" s="293"/>
      <c r="IA20" s="293"/>
      <c r="IB20" s="293"/>
      <c r="IC20" s="293"/>
      <c r="ID20" s="293"/>
      <c r="IE20" s="293"/>
      <c r="IF20" s="293"/>
      <c r="IG20" s="293"/>
      <c r="IH20" s="293"/>
      <c r="II20" s="293"/>
      <c r="IJ20" s="293"/>
      <c r="IK20" s="293"/>
      <c r="IL20" s="293"/>
      <c r="IM20" s="293"/>
      <c r="IN20" s="293"/>
      <c r="IO20" s="293"/>
      <c r="IP20" s="293"/>
      <c r="IQ20" s="293"/>
      <c r="IR20" s="293"/>
      <c r="IS20" s="293"/>
      <c r="IT20" s="293"/>
      <c r="IU20" s="293"/>
      <c r="IV20" s="293"/>
    </row>
    <row r="21" spans="1:256" ht="12.75">
      <c r="A21" s="345"/>
      <c r="B21" s="166">
        <f>IF('Sheet 1'!G122="Y",'Sheet 1'!B122:C122,"")</f>
      </c>
      <c r="C21" s="111">
        <f>IF(AND('Sheet 1'!G122="Y",'Sheet 1'!D122=D21),0,IF('Sheet 1'!G122="",0,IF('Sheet 1'!G122="N",0,1)))</f>
        <v>0</v>
      </c>
      <c r="D21" s="166">
        <f>IF('Sheet 1'!G122="Y",'Sheet 1'!D122,"")</f>
      </c>
      <c r="E21" s="166">
        <f>IF('Sheet 1'!G122="Y",'Sheet 1'!F122,0)</f>
        <v>0</v>
      </c>
      <c r="F21" s="111">
        <f>IF(AND('Sheet 1'!G122="Y",'Sheet 1'!F122=E21),0,IF('Sheet 1'!G122="",0,IF('Sheet 1'!G122="N",0,1)))</f>
        <v>0</v>
      </c>
      <c r="G21" s="513">
        <v>0.32</v>
      </c>
      <c r="H21" s="111">
        <f t="shared" si="0"/>
      </c>
      <c r="I21" s="109">
        <f t="shared" si="1"/>
        <v>0</v>
      </c>
      <c r="J21" s="315">
        <f t="shared" si="2"/>
      </c>
      <c r="K21" s="293">
        <f t="shared" si="3"/>
      </c>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293"/>
      <c r="AL21" s="293"/>
      <c r="AM21" s="293"/>
      <c r="AN21" s="293"/>
      <c r="AO21" s="293"/>
      <c r="AP21" s="293"/>
      <c r="AQ21" s="293"/>
      <c r="AR21" s="293"/>
      <c r="AS21" s="293"/>
      <c r="AT21" s="293"/>
      <c r="AU21" s="293"/>
      <c r="AV21" s="293"/>
      <c r="AW21" s="293"/>
      <c r="AX21" s="293"/>
      <c r="AY21" s="293"/>
      <c r="AZ21" s="293"/>
      <c r="BA21" s="293"/>
      <c r="BB21" s="293"/>
      <c r="BC21" s="293"/>
      <c r="BD21" s="293"/>
      <c r="BE21" s="293"/>
      <c r="BF21" s="293"/>
      <c r="BG21" s="293"/>
      <c r="BH21" s="293"/>
      <c r="BI21" s="293"/>
      <c r="BJ21" s="293"/>
      <c r="BK21" s="293"/>
      <c r="BL21" s="293"/>
      <c r="BM21" s="293"/>
      <c r="BN21" s="293"/>
      <c r="BO21" s="293"/>
      <c r="BP21" s="293"/>
      <c r="BQ21" s="293"/>
      <c r="BR21" s="293"/>
      <c r="BS21" s="293"/>
      <c r="BT21" s="293"/>
      <c r="BU21" s="293"/>
      <c r="BV21" s="293"/>
      <c r="BW21" s="293"/>
      <c r="BX21" s="293"/>
      <c r="BY21" s="293"/>
      <c r="BZ21" s="293"/>
      <c r="CA21" s="293"/>
      <c r="CB21" s="293"/>
      <c r="CC21" s="293"/>
      <c r="CD21" s="293"/>
      <c r="CE21" s="293"/>
      <c r="CF21" s="293"/>
      <c r="CG21" s="293"/>
      <c r="CH21" s="293"/>
      <c r="CI21" s="293"/>
      <c r="CJ21" s="293"/>
      <c r="CK21" s="293"/>
      <c r="CL21" s="293"/>
      <c r="CM21" s="293"/>
      <c r="CN21" s="293"/>
      <c r="CO21" s="293"/>
      <c r="CP21" s="293"/>
      <c r="CQ21" s="293"/>
      <c r="CR21" s="293"/>
      <c r="CS21" s="293"/>
      <c r="CT21" s="293"/>
      <c r="CU21" s="293"/>
      <c r="CV21" s="293"/>
      <c r="CW21" s="293"/>
      <c r="CX21" s="293"/>
      <c r="CY21" s="293"/>
      <c r="CZ21" s="293"/>
      <c r="DA21" s="293"/>
      <c r="DB21" s="293"/>
      <c r="DC21" s="293"/>
      <c r="DD21" s="293"/>
      <c r="DE21" s="293"/>
      <c r="DF21" s="293"/>
      <c r="DG21" s="293"/>
      <c r="DH21" s="293"/>
      <c r="DI21" s="293"/>
      <c r="DJ21" s="293"/>
      <c r="DK21" s="293"/>
      <c r="DL21" s="293"/>
      <c r="DM21" s="293"/>
      <c r="DN21" s="293"/>
      <c r="DO21" s="293"/>
      <c r="DP21" s="293"/>
      <c r="DQ21" s="293"/>
      <c r="DR21" s="293"/>
      <c r="DS21" s="293"/>
      <c r="DT21" s="293"/>
      <c r="DU21" s="293"/>
      <c r="DV21" s="293"/>
      <c r="DW21" s="293"/>
      <c r="DX21" s="293"/>
      <c r="DY21" s="293"/>
      <c r="DZ21" s="293"/>
      <c r="EA21" s="293"/>
      <c r="EB21" s="293"/>
      <c r="EC21" s="293"/>
      <c r="ED21" s="293"/>
      <c r="EE21" s="293"/>
      <c r="EF21" s="293"/>
      <c r="EG21" s="293"/>
      <c r="EH21" s="293"/>
      <c r="EI21" s="293"/>
      <c r="EJ21" s="293"/>
      <c r="EK21" s="293"/>
      <c r="EL21" s="293"/>
      <c r="EM21" s="293"/>
      <c r="EN21" s="293"/>
      <c r="EO21" s="293"/>
      <c r="EP21" s="293"/>
      <c r="EQ21" s="293"/>
      <c r="ER21" s="293"/>
      <c r="ES21" s="293"/>
      <c r="ET21" s="293"/>
      <c r="EU21" s="293"/>
      <c r="EV21" s="293"/>
      <c r="EW21" s="293"/>
      <c r="EX21" s="293"/>
      <c r="EY21" s="293"/>
      <c r="EZ21" s="293"/>
      <c r="FA21" s="293"/>
      <c r="FB21" s="293"/>
      <c r="FC21" s="293"/>
      <c r="FD21" s="293"/>
      <c r="FE21" s="293"/>
      <c r="FF21" s="293"/>
      <c r="FG21" s="293"/>
      <c r="FH21" s="293"/>
      <c r="FI21" s="293"/>
      <c r="FJ21" s="293"/>
      <c r="FK21" s="293"/>
      <c r="FL21" s="293"/>
      <c r="FM21" s="293"/>
      <c r="FN21" s="293"/>
      <c r="FO21" s="293"/>
      <c r="FP21" s="293"/>
      <c r="FQ21" s="293"/>
      <c r="FR21" s="293"/>
      <c r="FS21" s="293"/>
      <c r="FT21" s="293"/>
      <c r="FU21" s="293"/>
      <c r="FV21" s="293"/>
      <c r="FW21" s="293"/>
      <c r="FX21" s="293"/>
      <c r="FY21" s="293"/>
      <c r="FZ21" s="293"/>
      <c r="GA21" s="293"/>
      <c r="GB21" s="293"/>
      <c r="GC21" s="293"/>
      <c r="GD21" s="293"/>
      <c r="GE21" s="293"/>
      <c r="GF21" s="293"/>
      <c r="GG21" s="293"/>
      <c r="GH21" s="293"/>
      <c r="GI21" s="293"/>
      <c r="GJ21" s="293"/>
      <c r="GK21" s="293"/>
      <c r="GL21" s="293"/>
      <c r="GM21" s="293"/>
      <c r="GN21" s="293"/>
      <c r="GO21" s="293"/>
      <c r="GP21" s="293"/>
      <c r="GQ21" s="293"/>
      <c r="GR21" s="293"/>
      <c r="GS21" s="293"/>
      <c r="GT21" s="293"/>
      <c r="GU21" s="293"/>
      <c r="GV21" s="293"/>
      <c r="GW21" s="293"/>
      <c r="GX21" s="293"/>
      <c r="GY21" s="293"/>
      <c r="GZ21" s="293"/>
      <c r="HA21" s="293"/>
      <c r="HB21" s="293"/>
      <c r="HC21" s="293"/>
      <c r="HD21" s="293"/>
      <c r="HE21" s="293"/>
      <c r="HF21" s="293"/>
      <c r="HG21" s="293"/>
      <c r="HH21" s="293"/>
      <c r="HI21" s="293"/>
      <c r="HJ21" s="293"/>
      <c r="HK21" s="293"/>
      <c r="HL21" s="293"/>
      <c r="HM21" s="293"/>
      <c r="HN21" s="293"/>
      <c r="HO21" s="293"/>
      <c r="HP21" s="293"/>
      <c r="HQ21" s="293"/>
      <c r="HR21" s="293"/>
      <c r="HS21" s="293"/>
      <c r="HT21" s="293"/>
      <c r="HU21" s="293"/>
      <c r="HV21" s="293"/>
      <c r="HW21" s="293"/>
      <c r="HX21" s="293"/>
      <c r="HY21" s="293"/>
      <c r="HZ21" s="293"/>
      <c r="IA21" s="293"/>
      <c r="IB21" s="293"/>
      <c r="IC21" s="293"/>
      <c r="ID21" s="293"/>
      <c r="IE21" s="293"/>
      <c r="IF21" s="293"/>
      <c r="IG21" s="293"/>
      <c r="IH21" s="293"/>
      <c r="II21" s="293"/>
      <c r="IJ21" s="293"/>
      <c r="IK21" s="293"/>
      <c r="IL21" s="293"/>
      <c r="IM21" s="293"/>
      <c r="IN21" s="293"/>
      <c r="IO21" s="293"/>
      <c r="IP21" s="293"/>
      <c r="IQ21" s="293"/>
      <c r="IR21" s="293"/>
      <c r="IS21" s="293"/>
      <c r="IT21" s="293"/>
      <c r="IU21" s="293"/>
      <c r="IV21" s="293"/>
    </row>
    <row r="22" spans="1:256" ht="12.75">
      <c r="A22" s="345"/>
      <c r="B22" s="166">
        <f>IF('Sheet 1'!G123="Y",'Sheet 1'!B123:C123,"")</f>
      </c>
      <c r="C22" s="111">
        <f>IF(AND('Sheet 1'!G123="Y",'Sheet 1'!D123=D22),0,IF('Sheet 1'!G123="",0,IF('Sheet 1'!G123="N",0,1)))</f>
        <v>0</v>
      </c>
      <c r="D22" s="166">
        <f>IF('Sheet 1'!G123="Y",'Sheet 1'!D123,"")</f>
      </c>
      <c r="E22" s="166">
        <f>IF('Sheet 1'!G123="Y",'Sheet 1'!F123,0)</f>
        <v>0</v>
      </c>
      <c r="F22" s="111">
        <f>IF(AND('Sheet 1'!G123="Y",'Sheet 1'!F123=E22),0,IF('Sheet 1'!G123="",0,IF('Sheet 1'!G123="N",0,1)))</f>
        <v>0</v>
      </c>
      <c r="G22" s="513">
        <v>0.32</v>
      </c>
      <c r="H22" s="111">
        <f t="shared" si="0"/>
      </c>
      <c r="I22" s="109">
        <f t="shared" si="1"/>
        <v>0</v>
      </c>
      <c r="J22" s="315">
        <f t="shared" si="2"/>
      </c>
      <c r="K22" s="293">
        <f t="shared" si="3"/>
      </c>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293"/>
      <c r="AL22" s="293"/>
      <c r="AM22" s="293"/>
      <c r="AN22" s="293"/>
      <c r="AO22" s="293"/>
      <c r="AP22" s="293"/>
      <c r="AQ22" s="293"/>
      <c r="AR22" s="293"/>
      <c r="AS22" s="293"/>
      <c r="AT22" s="293"/>
      <c r="AU22" s="293"/>
      <c r="AV22" s="293"/>
      <c r="AW22" s="293"/>
      <c r="AX22" s="293"/>
      <c r="AY22" s="293"/>
      <c r="AZ22" s="293"/>
      <c r="BA22" s="293"/>
      <c r="BB22" s="293"/>
      <c r="BC22" s="293"/>
      <c r="BD22" s="293"/>
      <c r="BE22" s="293"/>
      <c r="BF22" s="293"/>
      <c r="BG22" s="293"/>
      <c r="BH22" s="293"/>
      <c r="BI22" s="293"/>
      <c r="BJ22" s="293"/>
      <c r="BK22" s="293"/>
      <c r="BL22" s="293"/>
      <c r="BM22" s="293"/>
      <c r="BN22" s="293"/>
      <c r="BO22" s="293"/>
      <c r="BP22" s="293"/>
      <c r="BQ22" s="293"/>
      <c r="BR22" s="293"/>
      <c r="BS22" s="293"/>
      <c r="BT22" s="293"/>
      <c r="BU22" s="293"/>
      <c r="BV22" s="293"/>
      <c r="BW22" s="293"/>
      <c r="BX22" s="293"/>
      <c r="BY22" s="293"/>
      <c r="BZ22" s="293"/>
      <c r="CA22" s="293"/>
      <c r="CB22" s="293"/>
      <c r="CC22" s="293"/>
      <c r="CD22" s="293"/>
      <c r="CE22" s="293"/>
      <c r="CF22" s="293"/>
      <c r="CG22" s="293"/>
      <c r="CH22" s="293"/>
      <c r="CI22" s="293"/>
      <c r="CJ22" s="293"/>
      <c r="CK22" s="293"/>
      <c r="CL22" s="293"/>
      <c r="CM22" s="293"/>
      <c r="CN22" s="293"/>
      <c r="CO22" s="293"/>
      <c r="CP22" s="293"/>
      <c r="CQ22" s="293"/>
      <c r="CR22" s="293"/>
      <c r="CS22" s="293"/>
      <c r="CT22" s="293"/>
      <c r="CU22" s="293"/>
      <c r="CV22" s="293"/>
      <c r="CW22" s="293"/>
      <c r="CX22" s="293"/>
      <c r="CY22" s="293"/>
      <c r="CZ22" s="293"/>
      <c r="DA22" s="293"/>
      <c r="DB22" s="293"/>
      <c r="DC22" s="293"/>
      <c r="DD22" s="293"/>
      <c r="DE22" s="293"/>
      <c r="DF22" s="293"/>
      <c r="DG22" s="293"/>
      <c r="DH22" s="293"/>
      <c r="DI22" s="293"/>
      <c r="DJ22" s="293"/>
      <c r="DK22" s="293"/>
      <c r="DL22" s="293"/>
      <c r="DM22" s="293"/>
      <c r="DN22" s="293"/>
      <c r="DO22" s="293"/>
      <c r="DP22" s="293"/>
      <c r="DQ22" s="293"/>
      <c r="DR22" s="293"/>
      <c r="DS22" s="293"/>
      <c r="DT22" s="293"/>
      <c r="DU22" s="293"/>
      <c r="DV22" s="293"/>
      <c r="DW22" s="293"/>
      <c r="DX22" s="293"/>
      <c r="DY22" s="293"/>
      <c r="DZ22" s="293"/>
      <c r="EA22" s="293"/>
      <c r="EB22" s="293"/>
      <c r="EC22" s="293"/>
      <c r="ED22" s="293"/>
      <c r="EE22" s="293"/>
      <c r="EF22" s="293"/>
      <c r="EG22" s="293"/>
      <c r="EH22" s="293"/>
      <c r="EI22" s="293"/>
      <c r="EJ22" s="293"/>
      <c r="EK22" s="293"/>
      <c r="EL22" s="293"/>
      <c r="EM22" s="293"/>
      <c r="EN22" s="293"/>
      <c r="EO22" s="293"/>
      <c r="EP22" s="293"/>
      <c r="EQ22" s="293"/>
      <c r="ER22" s="293"/>
      <c r="ES22" s="293"/>
      <c r="ET22" s="293"/>
      <c r="EU22" s="293"/>
      <c r="EV22" s="293"/>
      <c r="EW22" s="293"/>
      <c r="EX22" s="293"/>
      <c r="EY22" s="293"/>
      <c r="EZ22" s="293"/>
      <c r="FA22" s="293"/>
      <c r="FB22" s="293"/>
      <c r="FC22" s="293"/>
      <c r="FD22" s="293"/>
      <c r="FE22" s="293"/>
      <c r="FF22" s="293"/>
      <c r="FG22" s="293"/>
      <c r="FH22" s="293"/>
      <c r="FI22" s="293"/>
      <c r="FJ22" s="293"/>
      <c r="FK22" s="293"/>
      <c r="FL22" s="293"/>
      <c r="FM22" s="293"/>
      <c r="FN22" s="293"/>
      <c r="FO22" s="293"/>
      <c r="FP22" s="293"/>
      <c r="FQ22" s="293"/>
      <c r="FR22" s="293"/>
      <c r="FS22" s="293"/>
      <c r="FT22" s="293"/>
      <c r="FU22" s="293"/>
      <c r="FV22" s="293"/>
      <c r="FW22" s="293"/>
      <c r="FX22" s="293"/>
      <c r="FY22" s="293"/>
      <c r="FZ22" s="293"/>
      <c r="GA22" s="293"/>
      <c r="GB22" s="293"/>
      <c r="GC22" s="293"/>
      <c r="GD22" s="293"/>
      <c r="GE22" s="293"/>
      <c r="GF22" s="293"/>
      <c r="GG22" s="293"/>
      <c r="GH22" s="293"/>
      <c r="GI22" s="293"/>
      <c r="GJ22" s="293"/>
      <c r="GK22" s="293"/>
      <c r="GL22" s="293"/>
      <c r="GM22" s="293"/>
      <c r="GN22" s="293"/>
      <c r="GO22" s="293"/>
      <c r="GP22" s="293"/>
      <c r="GQ22" s="293"/>
      <c r="GR22" s="293"/>
      <c r="GS22" s="293"/>
      <c r="GT22" s="293"/>
      <c r="GU22" s="293"/>
      <c r="GV22" s="293"/>
      <c r="GW22" s="293"/>
      <c r="GX22" s="293"/>
      <c r="GY22" s="293"/>
      <c r="GZ22" s="293"/>
      <c r="HA22" s="293"/>
      <c r="HB22" s="293"/>
      <c r="HC22" s="293"/>
      <c r="HD22" s="293"/>
      <c r="HE22" s="293"/>
      <c r="HF22" s="293"/>
      <c r="HG22" s="293"/>
      <c r="HH22" s="293"/>
      <c r="HI22" s="293"/>
      <c r="HJ22" s="293"/>
      <c r="HK22" s="293"/>
      <c r="HL22" s="293"/>
      <c r="HM22" s="293"/>
      <c r="HN22" s="293"/>
      <c r="HO22" s="293"/>
      <c r="HP22" s="293"/>
      <c r="HQ22" s="293"/>
      <c r="HR22" s="293"/>
      <c r="HS22" s="293"/>
      <c r="HT22" s="293"/>
      <c r="HU22" s="293"/>
      <c r="HV22" s="293"/>
      <c r="HW22" s="293"/>
      <c r="HX22" s="293"/>
      <c r="HY22" s="293"/>
      <c r="HZ22" s="293"/>
      <c r="IA22" s="293"/>
      <c r="IB22" s="293"/>
      <c r="IC22" s="293"/>
      <c r="ID22" s="293"/>
      <c r="IE22" s="293"/>
      <c r="IF22" s="293"/>
      <c r="IG22" s="293"/>
      <c r="IH22" s="293"/>
      <c r="II22" s="293"/>
      <c r="IJ22" s="293"/>
      <c r="IK22" s="293"/>
      <c r="IL22" s="293"/>
      <c r="IM22" s="293"/>
      <c r="IN22" s="293"/>
      <c r="IO22" s="293"/>
      <c r="IP22" s="293"/>
      <c r="IQ22" s="293"/>
      <c r="IR22" s="293"/>
      <c r="IS22" s="293"/>
      <c r="IT22" s="293"/>
      <c r="IU22" s="293"/>
      <c r="IV22" s="293"/>
    </row>
    <row r="23" spans="1:256" ht="12.75">
      <c r="A23" s="345"/>
      <c r="B23" s="166">
        <f>IF('Sheet 1'!G124="Y",'Sheet 1'!B124:C124,"")</f>
      </c>
      <c r="C23" s="111">
        <f>IF(AND('Sheet 1'!G124="Y",'Sheet 1'!D124=D23),0,IF('Sheet 1'!G124="",0,IF('Sheet 1'!G124="N",0,1)))</f>
        <v>0</v>
      </c>
      <c r="D23" s="166">
        <f>IF('Sheet 1'!G124="Y",'Sheet 1'!D124,"")</f>
      </c>
      <c r="E23" s="166">
        <f>IF('Sheet 1'!G124="Y",'Sheet 1'!F124,0)</f>
        <v>0</v>
      </c>
      <c r="F23" s="111">
        <f>IF(AND('Sheet 1'!G124="Y",'Sheet 1'!F124=E23),0,IF('Sheet 1'!G124="",0,IF('Sheet 1'!G124="N",0,1)))</f>
        <v>0</v>
      </c>
      <c r="G23" s="513">
        <v>0.32</v>
      </c>
      <c r="H23" s="111">
        <f t="shared" si="0"/>
      </c>
      <c r="I23" s="109">
        <f t="shared" si="1"/>
        <v>0</v>
      </c>
      <c r="J23" s="315">
        <f t="shared" si="2"/>
      </c>
      <c r="K23" s="293">
        <f t="shared" si="3"/>
      </c>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3"/>
      <c r="AS23" s="293"/>
      <c r="AT23" s="293"/>
      <c r="AU23" s="293"/>
      <c r="AV23" s="293"/>
      <c r="AW23" s="293"/>
      <c r="AX23" s="293"/>
      <c r="AY23" s="293"/>
      <c r="AZ23" s="293"/>
      <c r="BA23" s="293"/>
      <c r="BB23" s="293"/>
      <c r="BC23" s="293"/>
      <c r="BD23" s="293"/>
      <c r="BE23" s="293"/>
      <c r="BF23" s="293"/>
      <c r="BG23" s="293"/>
      <c r="BH23" s="293"/>
      <c r="BI23" s="293"/>
      <c r="BJ23" s="293"/>
      <c r="BK23" s="293"/>
      <c r="BL23" s="293"/>
      <c r="BM23" s="293"/>
      <c r="BN23" s="293"/>
      <c r="BO23" s="293"/>
      <c r="BP23" s="293"/>
      <c r="BQ23" s="293"/>
      <c r="BR23" s="293"/>
      <c r="BS23" s="293"/>
      <c r="BT23" s="293"/>
      <c r="BU23" s="293"/>
      <c r="BV23" s="293"/>
      <c r="BW23" s="293"/>
      <c r="BX23" s="293"/>
      <c r="BY23" s="293"/>
      <c r="BZ23" s="293"/>
      <c r="CA23" s="293"/>
      <c r="CB23" s="293"/>
      <c r="CC23" s="293"/>
      <c r="CD23" s="293"/>
      <c r="CE23" s="293"/>
      <c r="CF23" s="293"/>
      <c r="CG23" s="293"/>
      <c r="CH23" s="293"/>
      <c r="CI23" s="293"/>
      <c r="CJ23" s="293"/>
      <c r="CK23" s="293"/>
      <c r="CL23" s="293"/>
      <c r="CM23" s="293"/>
      <c r="CN23" s="293"/>
      <c r="CO23" s="293"/>
      <c r="CP23" s="293"/>
      <c r="CQ23" s="293"/>
      <c r="CR23" s="293"/>
      <c r="CS23" s="293"/>
      <c r="CT23" s="293"/>
      <c r="CU23" s="293"/>
      <c r="CV23" s="293"/>
      <c r="CW23" s="293"/>
      <c r="CX23" s="293"/>
      <c r="CY23" s="293"/>
      <c r="CZ23" s="293"/>
      <c r="DA23" s="293"/>
      <c r="DB23" s="293"/>
      <c r="DC23" s="293"/>
      <c r="DD23" s="293"/>
      <c r="DE23" s="293"/>
      <c r="DF23" s="293"/>
      <c r="DG23" s="293"/>
      <c r="DH23" s="293"/>
      <c r="DI23" s="293"/>
      <c r="DJ23" s="293"/>
      <c r="DK23" s="293"/>
      <c r="DL23" s="293"/>
      <c r="DM23" s="293"/>
      <c r="DN23" s="293"/>
      <c r="DO23" s="293"/>
      <c r="DP23" s="293"/>
      <c r="DQ23" s="293"/>
      <c r="DR23" s="293"/>
      <c r="DS23" s="293"/>
      <c r="DT23" s="293"/>
      <c r="DU23" s="293"/>
      <c r="DV23" s="293"/>
      <c r="DW23" s="293"/>
      <c r="DX23" s="293"/>
      <c r="DY23" s="293"/>
      <c r="DZ23" s="293"/>
      <c r="EA23" s="293"/>
      <c r="EB23" s="293"/>
      <c r="EC23" s="293"/>
      <c r="ED23" s="293"/>
      <c r="EE23" s="293"/>
      <c r="EF23" s="293"/>
      <c r="EG23" s="293"/>
      <c r="EH23" s="293"/>
      <c r="EI23" s="293"/>
      <c r="EJ23" s="293"/>
      <c r="EK23" s="293"/>
      <c r="EL23" s="293"/>
      <c r="EM23" s="293"/>
      <c r="EN23" s="293"/>
      <c r="EO23" s="293"/>
      <c r="EP23" s="293"/>
      <c r="EQ23" s="293"/>
      <c r="ER23" s="293"/>
      <c r="ES23" s="293"/>
      <c r="ET23" s="293"/>
      <c r="EU23" s="293"/>
      <c r="EV23" s="293"/>
      <c r="EW23" s="293"/>
      <c r="EX23" s="293"/>
      <c r="EY23" s="293"/>
      <c r="EZ23" s="293"/>
      <c r="FA23" s="293"/>
      <c r="FB23" s="293"/>
      <c r="FC23" s="293"/>
      <c r="FD23" s="293"/>
      <c r="FE23" s="293"/>
      <c r="FF23" s="293"/>
      <c r="FG23" s="293"/>
      <c r="FH23" s="293"/>
      <c r="FI23" s="293"/>
      <c r="FJ23" s="293"/>
      <c r="FK23" s="293"/>
      <c r="FL23" s="293"/>
      <c r="FM23" s="293"/>
      <c r="FN23" s="293"/>
      <c r="FO23" s="293"/>
      <c r="FP23" s="293"/>
      <c r="FQ23" s="293"/>
      <c r="FR23" s="293"/>
      <c r="FS23" s="293"/>
      <c r="FT23" s="293"/>
      <c r="FU23" s="293"/>
      <c r="FV23" s="293"/>
      <c r="FW23" s="293"/>
      <c r="FX23" s="293"/>
      <c r="FY23" s="293"/>
      <c r="FZ23" s="293"/>
      <c r="GA23" s="293"/>
      <c r="GB23" s="293"/>
      <c r="GC23" s="293"/>
      <c r="GD23" s="293"/>
      <c r="GE23" s="293"/>
      <c r="GF23" s="293"/>
      <c r="GG23" s="293"/>
      <c r="GH23" s="293"/>
      <c r="GI23" s="293"/>
      <c r="GJ23" s="293"/>
      <c r="GK23" s="293"/>
      <c r="GL23" s="293"/>
      <c r="GM23" s="293"/>
      <c r="GN23" s="293"/>
      <c r="GO23" s="293"/>
      <c r="GP23" s="293"/>
      <c r="GQ23" s="293"/>
      <c r="GR23" s="293"/>
      <c r="GS23" s="293"/>
      <c r="GT23" s="293"/>
      <c r="GU23" s="293"/>
      <c r="GV23" s="293"/>
      <c r="GW23" s="293"/>
      <c r="GX23" s="293"/>
      <c r="GY23" s="293"/>
      <c r="GZ23" s="293"/>
      <c r="HA23" s="293"/>
      <c r="HB23" s="293"/>
      <c r="HC23" s="293"/>
      <c r="HD23" s="293"/>
      <c r="HE23" s="293"/>
      <c r="HF23" s="293"/>
      <c r="HG23" s="293"/>
      <c r="HH23" s="293"/>
      <c r="HI23" s="293"/>
      <c r="HJ23" s="293"/>
      <c r="HK23" s="293"/>
      <c r="HL23" s="293"/>
      <c r="HM23" s="293"/>
      <c r="HN23" s="293"/>
      <c r="HO23" s="293"/>
      <c r="HP23" s="293"/>
      <c r="HQ23" s="293"/>
      <c r="HR23" s="293"/>
      <c r="HS23" s="293"/>
      <c r="HT23" s="293"/>
      <c r="HU23" s="293"/>
      <c r="HV23" s="293"/>
      <c r="HW23" s="293"/>
      <c r="HX23" s="293"/>
      <c r="HY23" s="293"/>
      <c r="HZ23" s="293"/>
      <c r="IA23" s="293"/>
      <c r="IB23" s="293"/>
      <c r="IC23" s="293"/>
      <c r="ID23" s="293"/>
      <c r="IE23" s="293"/>
      <c r="IF23" s="293"/>
      <c r="IG23" s="293"/>
      <c r="IH23" s="293"/>
      <c r="II23" s="293"/>
      <c r="IJ23" s="293"/>
      <c r="IK23" s="293"/>
      <c r="IL23" s="293"/>
      <c r="IM23" s="293"/>
      <c r="IN23" s="293"/>
      <c r="IO23" s="293"/>
      <c r="IP23" s="293"/>
      <c r="IQ23" s="293"/>
      <c r="IR23" s="293"/>
      <c r="IS23" s="293"/>
      <c r="IT23" s="293"/>
      <c r="IU23" s="293"/>
      <c r="IV23" s="293"/>
    </row>
    <row r="24" spans="1:256" ht="12.75">
      <c r="A24" s="107"/>
      <c r="B24" s="105"/>
      <c r="C24" s="111"/>
      <c r="D24" s="105"/>
      <c r="E24" s="105"/>
      <c r="F24" s="111"/>
      <c r="G24" s="116"/>
      <c r="H24" s="111"/>
      <c r="I24" s="93"/>
      <c r="J24" s="315"/>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3"/>
      <c r="AT24" s="293"/>
      <c r="AU24" s="293"/>
      <c r="AV24" s="293"/>
      <c r="AW24" s="293"/>
      <c r="AX24" s="293"/>
      <c r="AY24" s="293"/>
      <c r="AZ24" s="293"/>
      <c r="BA24" s="293"/>
      <c r="BB24" s="293"/>
      <c r="BC24" s="293"/>
      <c r="BD24" s="293"/>
      <c r="BE24" s="293"/>
      <c r="BF24" s="293"/>
      <c r="BG24" s="293"/>
      <c r="BH24" s="293"/>
      <c r="BI24" s="293"/>
      <c r="BJ24" s="293"/>
      <c r="BK24" s="293"/>
      <c r="BL24" s="293"/>
      <c r="BM24" s="293"/>
      <c r="BN24" s="293"/>
      <c r="BO24" s="293"/>
      <c r="BP24" s="293"/>
      <c r="BQ24" s="293"/>
      <c r="BR24" s="293"/>
      <c r="BS24" s="293"/>
      <c r="BT24" s="293"/>
      <c r="BU24" s="293"/>
      <c r="BV24" s="293"/>
      <c r="BW24" s="293"/>
      <c r="BX24" s="293"/>
      <c r="BY24" s="293"/>
      <c r="BZ24" s="293"/>
      <c r="CA24" s="293"/>
      <c r="CB24" s="293"/>
      <c r="CC24" s="293"/>
      <c r="CD24" s="293"/>
      <c r="CE24" s="293"/>
      <c r="CF24" s="293"/>
      <c r="CG24" s="293"/>
      <c r="CH24" s="293"/>
      <c r="CI24" s="293"/>
      <c r="CJ24" s="293"/>
      <c r="CK24" s="293"/>
      <c r="CL24" s="293"/>
      <c r="CM24" s="293"/>
      <c r="CN24" s="293"/>
      <c r="CO24" s="293"/>
      <c r="CP24" s="293"/>
      <c r="CQ24" s="293"/>
      <c r="CR24" s="293"/>
      <c r="CS24" s="293"/>
      <c r="CT24" s="293"/>
      <c r="CU24" s="293"/>
      <c r="CV24" s="293"/>
      <c r="CW24" s="293"/>
      <c r="CX24" s="293"/>
      <c r="CY24" s="293"/>
      <c r="CZ24" s="293"/>
      <c r="DA24" s="293"/>
      <c r="DB24" s="293"/>
      <c r="DC24" s="293"/>
      <c r="DD24" s="293"/>
      <c r="DE24" s="293"/>
      <c r="DF24" s="293"/>
      <c r="DG24" s="293"/>
      <c r="DH24" s="293"/>
      <c r="DI24" s="293"/>
      <c r="DJ24" s="293"/>
      <c r="DK24" s="293"/>
      <c r="DL24" s="293"/>
      <c r="DM24" s="293"/>
      <c r="DN24" s="293"/>
      <c r="DO24" s="293"/>
      <c r="DP24" s="293"/>
      <c r="DQ24" s="293"/>
      <c r="DR24" s="293"/>
      <c r="DS24" s="293"/>
      <c r="DT24" s="293"/>
      <c r="DU24" s="293"/>
      <c r="DV24" s="293"/>
      <c r="DW24" s="293"/>
      <c r="DX24" s="293"/>
      <c r="DY24" s="293"/>
      <c r="DZ24" s="293"/>
      <c r="EA24" s="293"/>
      <c r="EB24" s="293"/>
      <c r="EC24" s="293"/>
      <c r="ED24" s="293"/>
      <c r="EE24" s="293"/>
      <c r="EF24" s="293"/>
      <c r="EG24" s="293"/>
      <c r="EH24" s="293"/>
      <c r="EI24" s="293"/>
      <c r="EJ24" s="293"/>
      <c r="EK24" s="293"/>
      <c r="EL24" s="293"/>
      <c r="EM24" s="293"/>
      <c r="EN24" s="293"/>
      <c r="EO24" s="293"/>
      <c r="EP24" s="293"/>
      <c r="EQ24" s="293"/>
      <c r="ER24" s="293"/>
      <c r="ES24" s="293"/>
      <c r="ET24" s="293"/>
      <c r="EU24" s="293"/>
      <c r="EV24" s="293"/>
      <c r="EW24" s="293"/>
      <c r="EX24" s="293"/>
      <c r="EY24" s="293"/>
      <c r="EZ24" s="293"/>
      <c r="FA24" s="293"/>
      <c r="FB24" s="293"/>
      <c r="FC24" s="293"/>
      <c r="FD24" s="293"/>
      <c r="FE24" s="293"/>
      <c r="FF24" s="293"/>
      <c r="FG24" s="293"/>
      <c r="FH24" s="293"/>
      <c r="FI24" s="293"/>
      <c r="FJ24" s="293"/>
      <c r="FK24" s="293"/>
      <c r="FL24" s="293"/>
      <c r="FM24" s="293"/>
      <c r="FN24" s="293"/>
      <c r="FO24" s="293"/>
      <c r="FP24" s="293"/>
      <c r="FQ24" s="293"/>
      <c r="FR24" s="293"/>
      <c r="FS24" s="293"/>
      <c r="FT24" s="293"/>
      <c r="FU24" s="293"/>
      <c r="FV24" s="293"/>
      <c r="FW24" s="293"/>
      <c r="FX24" s="293"/>
      <c r="FY24" s="293"/>
      <c r="FZ24" s="293"/>
      <c r="GA24" s="293"/>
      <c r="GB24" s="293"/>
      <c r="GC24" s="293"/>
      <c r="GD24" s="293"/>
      <c r="GE24" s="293"/>
      <c r="GF24" s="293"/>
      <c r="GG24" s="293"/>
      <c r="GH24" s="293"/>
      <c r="GI24" s="293"/>
      <c r="GJ24" s="293"/>
      <c r="GK24" s="293"/>
      <c r="GL24" s="293"/>
      <c r="GM24" s="293"/>
      <c r="GN24" s="293"/>
      <c r="GO24" s="293"/>
      <c r="GP24" s="293"/>
      <c r="GQ24" s="293"/>
      <c r="GR24" s="293"/>
      <c r="GS24" s="293"/>
      <c r="GT24" s="293"/>
      <c r="GU24" s="293"/>
      <c r="GV24" s="293"/>
      <c r="GW24" s="293"/>
      <c r="GX24" s="293"/>
      <c r="GY24" s="293"/>
      <c r="GZ24" s="293"/>
      <c r="HA24" s="293"/>
      <c r="HB24" s="293"/>
      <c r="HC24" s="293"/>
      <c r="HD24" s="293"/>
      <c r="HE24" s="293"/>
      <c r="HF24" s="293"/>
      <c r="HG24" s="293"/>
      <c r="HH24" s="293"/>
      <c r="HI24" s="293"/>
      <c r="HJ24" s="293"/>
      <c r="HK24" s="293"/>
      <c r="HL24" s="293"/>
      <c r="HM24" s="293"/>
      <c r="HN24" s="293"/>
      <c r="HO24" s="293"/>
      <c r="HP24" s="293"/>
      <c r="HQ24" s="293"/>
      <c r="HR24" s="293"/>
      <c r="HS24" s="293"/>
      <c r="HT24" s="293"/>
      <c r="HU24" s="293"/>
      <c r="HV24" s="293"/>
      <c r="HW24" s="293"/>
      <c r="HX24" s="293"/>
      <c r="HY24" s="293"/>
      <c r="HZ24" s="293"/>
      <c r="IA24" s="293"/>
      <c r="IB24" s="293"/>
      <c r="IC24" s="293"/>
      <c r="ID24" s="293"/>
      <c r="IE24" s="293"/>
      <c r="IF24" s="293"/>
      <c r="IG24" s="293"/>
      <c r="IH24" s="293"/>
      <c r="II24" s="293"/>
      <c r="IJ24" s="293"/>
      <c r="IK24" s="293"/>
      <c r="IL24" s="293"/>
      <c r="IM24" s="293"/>
      <c r="IN24" s="293"/>
      <c r="IO24" s="293"/>
      <c r="IP24" s="293"/>
      <c r="IQ24" s="293"/>
      <c r="IR24" s="293"/>
      <c r="IS24" s="293"/>
      <c r="IT24" s="293"/>
      <c r="IU24" s="293"/>
      <c r="IV24" s="293"/>
    </row>
    <row r="25" spans="1:256" ht="13.5">
      <c r="A25" s="345"/>
      <c r="B25" s="96"/>
      <c r="C25" s="269"/>
      <c r="D25" s="96"/>
      <c r="E25" s="96"/>
      <c r="F25" s="269"/>
      <c r="G25" s="118"/>
      <c r="H25" s="269"/>
      <c r="I25" s="112"/>
      <c r="J25" s="315"/>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3"/>
      <c r="AQ25" s="293"/>
      <c r="AR25" s="293"/>
      <c r="AS25" s="293"/>
      <c r="AT25" s="293"/>
      <c r="AU25" s="293"/>
      <c r="AV25" s="293"/>
      <c r="AW25" s="293"/>
      <c r="AX25" s="293"/>
      <c r="AY25" s="293"/>
      <c r="AZ25" s="293"/>
      <c r="BA25" s="293"/>
      <c r="BB25" s="293"/>
      <c r="BC25" s="293"/>
      <c r="BD25" s="293"/>
      <c r="BE25" s="293"/>
      <c r="BF25" s="293"/>
      <c r="BG25" s="293"/>
      <c r="BH25" s="293"/>
      <c r="BI25" s="293"/>
      <c r="BJ25" s="293"/>
      <c r="BK25" s="293"/>
      <c r="BL25" s="293"/>
      <c r="BM25" s="293"/>
      <c r="BN25" s="293"/>
      <c r="BO25" s="293"/>
      <c r="BP25" s="293"/>
      <c r="BQ25" s="293"/>
      <c r="BR25" s="293"/>
      <c r="BS25" s="293"/>
      <c r="BT25" s="293"/>
      <c r="BU25" s="293"/>
      <c r="BV25" s="293"/>
      <c r="BW25" s="293"/>
      <c r="BX25" s="293"/>
      <c r="BY25" s="293"/>
      <c r="BZ25" s="293"/>
      <c r="CA25" s="293"/>
      <c r="CB25" s="293"/>
      <c r="CC25" s="293"/>
      <c r="CD25" s="293"/>
      <c r="CE25" s="293"/>
      <c r="CF25" s="293"/>
      <c r="CG25" s="293"/>
      <c r="CH25" s="293"/>
      <c r="CI25" s="293"/>
      <c r="CJ25" s="293"/>
      <c r="CK25" s="293"/>
      <c r="CL25" s="293"/>
      <c r="CM25" s="293"/>
      <c r="CN25" s="293"/>
      <c r="CO25" s="293"/>
      <c r="CP25" s="293"/>
      <c r="CQ25" s="293"/>
      <c r="CR25" s="293"/>
      <c r="CS25" s="293"/>
      <c r="CT25" s="293"/>
      <c r="CU25" s="293"/>
      <c r="CV25" s="293"/>
      <c r="CW25" s="293"/>
      <c r="CX25" s="293"/>
      <c r="CY25" s="293"/>
      <c r="CZ25" s="293"/>
      <c r="DA25" s="293"/>
      <c r="DB25" s="293"/>
      <c r="DC25" s="293"/>
      <c r="DD25" s="293"/>
      <c r="DE25" s="293"/>
      <c r="DF25" s="293"/>
      <c r="DG25" s="293"/>
      <c r="DH25" s="293"/>
      <c r="DI25" s="293"/>
      <c r="DJ25" s="293"/>
      <c r="DK25" s="293"/>
      <c r="DL25" s="293"/>
      <c r="DM25" s="293"/>
      <c r="DN25" s="293"/>
      <c r="DO25" s="293"/>
      <c r="DP25" s="293"/>
      <c r="DQ25" s="293"/>
      <c r="DR25" s="293"/>
      <c r="DS25" s="293"/>
      <c r="DT25" s="293"/>
      <c r="DU25" s="293"/>
      <c r="DV25" s="293"/>
      <c r="DW25" s="293"/>
      <c r="DX25" s="293"/>
      <c r="DY25" s="293"/>
      <c r="DZ25" s="293"/>
      <c r="EA25" s="293"/>
      <c r="EB25" s="293"/>
      <c r="EC25" s="293"/>
      <c r="ED25" s="293"/>
      <c r="EE25" s="293"/>
      <c r="EF25" s="293"/>
      <c r="EG25" s="293"/>
      <c r="EH25" s="293"/>
      <c r="EI25" s="293"/>
      <c r="EJ25" s="293"/>
      <c r="EK25" s="293"/>
      <c r="EL25" s="293"/>
      <c r="EM25" s="293"/>
      <c r="EN25" s="293"/>
      <c r="EO25" s="293"/>
      <c r="EP25" s="293"/>
      <c r="EQ25" s="293"/>
      <c r="ER25" s="293"/>
      <c r="ES25" s="293"/>
      <c r="ET25" s="293"/>
      <c r="EU25" s="293"/>
      <c r="EV25" s="293"/>
      <c r="EW25" s="293"/>
      <c r="EX25" s="293"/>
      <c r="EY25" s="293"/>
      <c r="EZ25" s="293"/>
      <c r="FA25" s="293"/>
      <c r="FB25" s="293"/>
      <c r="FC25" s="293"/>
      <c r="FD25" s="293"/>
      <c r="FE25" s="293"/>
      <c r="FF25" s="293"/>
      <c r="FG25" s="293"/>
      <c r="FH25" s="293"/>
      <c r="FI25" s="293"/>
      <c r="FJ25" s="293"/>
      <c r="FK25" s="293"/>
      <c r="FL25" s="293"/>
      <c r="FM25" s="293"/>
      <c r="FN25" s="293"/>
      <c r="FO25" s="293"/>
      <c r="FP25" s="293"/>
      <c r="FQ25" s="293"/>
      <c r="FR25" s="293"/>
      <c r="FS25" s="293"/>
      <c r="FT25" s="293"/>
      <c r="FU25" s="293"/>
      <c r="FV25" s="293"/>
      <c r="FW25" s="293"/>
      <c r="FX25" s="293"/>
      <c r="FY25" s="293"/>
      <c r="FZ25" s="293"/>
      <c r="GA25" s="293"/>
      <c r="GB25" s="293"/>
      <c r="GC25" s="293"/>
      <c r="GD25" s="293"/>
      <c r="GE25" s="293"/>
      <c r="GF25" s="293"/>
      <c r="GG25" s="293"/>
      <c r="GH25" s="293"/>
      <c r="GI25" s="293"/>
      <c r="GJ25" s="293"/>
      <c r="GK25" s="293"/>
      <c r="GL25" s="293"/>
      <c r="GM25" s="293"/>
      <c r="GN25" s="293"/>
      <c r="GO25" s="293"/>
      <c r="GP25" s="293"/>
      <c r="GQ25" s="293"/>
      <c r="GR25" s="293"/>
      <c r="GS25" s="293"/>
      <c r="GT25" s="293"/>
      <c r="GU25" s="293"/>
      <c r="GV25" s="293"/>
      <c r="GW25" s="293"/>
      <c r="GX25" s="293"/>
      <c r="GY25" s="293"/>
      <c r="GZ25" s="293"/>
      <c r="HA25" s="293"/>
      <c r="HB25" s="293"/>
      <c r="HC25" s="293"/>
      <c r="HD25" s="293"/>
      <c r="HE25" s="293"/>
      <c r="HF25" s="293"/>
      <c r="HG25" s="293"/>
      <c r="HH25" s="293"/>
      <c r="HI25" s="293"/>
      <c r="HJ25" s="293"/>
      <c r="HK25" s="293"/>
      <c r="HL25" s="293"/>
      <c r="HM25" s="293"/>
      <c r="HN25" s="293"/>
      <c r="HO25" s="293"/>
      <c r="HP25" s="293"/>
      <c r="HQ25" s="293"/>
      <c r="HR25" s="293"/>
      <c r="HS25" s="293"/>
      <c r="HT25" s="293"/>
      <c r="HU25" s="293"/>
      <c r="HV25" s="293"/>
      <c r="HW25" s="293"/>
      <c r="HX25" s="293"/>
      <c r="HY25" s="293"/>
      <c r="HZ25" s="293"/>
      <c r="IA25" s="293"/>
      <c r="IB25" s="293"/>
      <c r="IC25" s="293"/>
      <c r="ID25" s="293"/>
      <c r="IE25" s="293"/>
      <c r="IF25" s="293"/>
      <c r="IG25" s="293"/>
      <c r="IH25" s="293"/>
      <c r="II25" s="293"/>
      <c r="IJ25" s="293"/>
      <c r="IK25" s="293"/>
      <c r="IL25" s="293"/>
      <c r="IM25" s="293"/>
      <c r="IN25" s="293"/>
      <c r="IO25" s="293"/>
      <c r="IP25" s="293"/>
      <c r="IQ25" s="293"/>
      <c r="IR25" s="293"/>
      <c r="IS25" s="293"/>
      <c r="IT25" s="293"/>
      <c r="IU25" s="293"/>
      <c r="IV25" s="293"/>
    </row>
    <row r="26" spans="1:256" ht="13.5">
      <c r="A26" s="15">
        <v>4</v>
      </c>
      <c r="B26" s="499" t="s">
        <v>97</v>
      </c>
      <c r="C26" s="625"/>
      <c r="D26" s="93"/>
      <c r="E26" s="93"/>
      <c r="F26" s="111"/>
      <c r="G26" s="116"/>
      <c r="H26" s="111"/>
      <c r="I26" s="105"/>
      <c r="J26" s="315"/>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293"/>
      <c r="AQ26" s="293"/>
      <c r="AR26" s="293"/>
      <c r="AS26" s="293"/>
      <c r="AT26" s="293"/>
      <c r="AU26" s="293"/>
      <c r="AV26" s="293"/>
      <c r="AW26" s="293"/>
      <c r="AX26" s="293"/>
      <c r="AY26" s="293"/>
      <c r="AZ26" s="293"/>
      <c r="BA26" s="293"/>
      <c r="BB26" s="293"/>
      <c r="BC26" s="293"/>
      <c r="BD26" s="293"/>
      <c r="BE26" s="293"/>
      <c r="BF26" s="293"/>
      <c r="BG26" s="293"/>
      <c r="BH26" s="293"/>
      <c r="BI26" s="293"/>
      <c r="BJ26" s="293"/>
      <c r="BK26" s="293"/>
      <c r="BL26" s="293"/>
      <c r="BM26" s="293"/>
      <c r="BN26" s="293"/>
      <c r="BO26" s="293"/>
      <c r="BP26" s="293"/>
      <c r="BQ26" s="293"/>
      <c r="BR26" s="293"/>
      <c r="BS26" s="293"/>
      <c r="BT26" s="293"/>
      <c r="BU26" s="293"/>
      <c r="BV26" s="293"/>
      <c r="BW26" s="293"/>
      <c r="BX26" s="293"/>
      <c r="BY26" s="293"/>
      <c r="BZ26" s="293"/>
      <c r="CA26" s="293"/>
      <c r="CB26" s="293"/>
      <c r="CC26" s="293"/>
      <c r="CD26" s="293"/>
      <c r="CE26" s="293"/>
      <c r="CF26" s="293"/>
      <c r="CG26" s="293"/>
      <c r="CH26" s="293"/>
      <c r="CI26" s="293"/>
      <c r="CJ26" s="293"/>
      <c r="CK26" s="293"/>
      <c r="CL26" s="293"/>
      <c r="CM26" s="293"/>
      <c r="CN26" s="293"/>
      <c r="CO26" s="293"/>
      <c r="CP26" s="293"/>
      <c r="CQ26" s="293"/>
      <c r="CR26" s="293"/>
      <c r="CS26" s="293"/>
      <c r="CT26" s="293"/>
      <c r="CU26" s="293"/>
      <c r="CV26" s="293"/>
      <c r="CW26" s="293"/>
      <c r="CX26" s="293"/>
      <c r="CY26" s="293"/>
      <c r="CZ26" s="293"/>
      <c r="DA26" s="293"/>
      <c r="DB26" s="293"/>
      <c r="DC26" s="293"/>
      <c r="DD26" s="293"/>
      <c r="DE26" s="293"/>
      <c r="DF26" s="293"/>
      <c r="DG26" s="293"/>
      <c r="DH26" s="293"/>
      <c r="DI26" s="293"/>
      <c r="DJ26" s="293"/>
      <c r="DK26" s="293"/>
      <c r="DL26" s="293"/>
      <c r="DM26" s="293"/>
      <c r="DN26" s="293"/>
      <c r="DO26" s="293"/>
      <c r="DP26" s="293"/>
      <c r="DQ26" s="293"/>
      <c r="DR26" s="293"/>
      <c r="DS26" s="293"/>
      <c r="DT26" s="293"/>
      <c r="DU26" s="293"/>
      <c r="DV26" s="293"/>
      <c r="DW26" s="293"/>
      <c r="DX26" s="293"/>
      <c r="DY26" s="293"/>
      <c r="DZ26" s="293"/>
      <c r="EA26" s="293"/>
      <c r="EB26" s="293"/>
      <c r="EC26" s="293"/>
      <c r="ED26" s="293"/>
      <c r="EE26" s="293"/>
      <c r="EF26" s="293"/>
      <c r="EG26" s="293"/>
      <c r="EH26" s="293"/>
      <c r="EI26" s="293"/>
      <c r="EJ26" s="293"/>
      <c r="EK26" s="293"/>
      <c r="EL26" s="293"/>
      <c r="EM26" s="293"/>
      <c r="EN26" s="293"/>
      <c r="EO26" s="293"/>
      <c r="EP26" s="293"/>
      <c r="EQ26" s="293"/>
      <c r="ER26" s="293"/>
      <c r="ES26" s="293"/>
      <c r="ET26" s="293"/>
      <c r="EU26" s="293"/>
      <c r="EV26" s="293"/>
      <c r="EW26" s="293"/>
      <c r="EX26" s="293"/>
      <c r="EY26" s="293"/>
      <c r="EZ26" s="293"/>
      <c r="FA26" s="293"/>
      <c r="FB26" s="293"/>
      <c r="FC26" s="293"/>
      <c r="FD26" s="293"/>
      <c r="FE26" s="293"/>
      <c r="FF26" s="293"/>
      <c r="FG26" s="293"/>
      <c r="FH26" s="293"/>
      <c r="FI26" s="293"/>
      <c r="FJ26" s="293"/>
      <c r="FK26" s="293"/>
      <c r="FL26" s="293"/>
      <c r="FM26" s="293"/>
      <c r="FN26" s="293"/>
      <c r="FO26" s="293"/>
      <c r="FP26" s="293"/>
      <c r="FQ26" s="293"/>
      <c r="FR26" s="293"/>
      <c r="FS26" s="293"/>
      <c r="FT26" s="293"/>
      <c r="FU26" s="293"/>
      <c r="FV26" s="293"/>
      <c r="FW26" s="293"/>
      <c r="FX26" s="293"/>
      <c r="FY26" s="293"/>
      <c r="FZ26" s="293"/>
      <c r="GA26" s="293"/>
      <c r="GB26" s="293"/>
      <c r="GC26" s="293"/>
      <c r="GD26" s="293"/>
      <c r="GE26" s="293"/>
      <c r="GF26" s="293"/>
      <c r="GG26" s="293"/>
      <c r="GH26" s="293"/>
      <c r="GI26" s="293"/>
      <c r="GJ26" s="293"/>
      <c r="GK26" s="293"/>
      <c r="GL26" s="293"/>
      <c r="GM26" s="293"/>
      <c r="GN26" s="293"/>
      <c r="GO26" s="293"/>
      <c r="GP26" s="293"/>
      <c r="GQ26" s="293"/>
      <c r="GR26" s="293"/>
      <c r="GS26" s="293"/>
      <c r="GT26" s="293"/>
      <c r="GU26" s="293"/>
      <c r="GV26" s="293"/>
      <c r="GW26" s="293"/>
      <c r="GX26" s="293"/>
      <c r="GY26" s="293"/>
      <c r="GZ26" s="293"/>
      <c r="HA26" s="293"/>
      <c r="HB26" s="293"/>
      <c r="HC26" s="293"/>
      <c r="HD26" s="293"/>
      <c r="HE26" s="293"/>
      <c r="HF26" s="293"/>
      <c r="HG26" s="293"/>
      <c r="HH26" s="293"/>
      <c r="HI26" s="293"/>
      <c r="HJ26" s="293"/>
      <c r="HK26" s="293"/>
      <c r="HL26" s="293"/>
      <c r="HM26" s="293"/>
      <c r="HN26" s="293"/>
      <c r="HO26" s="293"/>
      <c r="HP26" s="293"/>
      <c r="HQ26" s="293"/>
      <c r="HR26" s="293"/>
      <c r="HS26" s="293"/>
      <c r="HT26" s="293"/>
      <c r="HU26" s="293"/>
      <c r="HV26" s="293"/>
      <c r="HW26" s="293"/>
      <c r="HX26" s="293"/>
      <c r="HY26" s="293"/>
      <c r="HZ26" s="293"/>
      <c r="IA26" s="293"/>
      <c r="IB26" s="293"/>
      <c r="IC26" s="293"/>
      <c r="ID26" s="293"/>
      <c r="IE26" s="293"/>
      <c r="IF26" s="293"/>
      <c r="IG26" s="293"/>
      <c r="IH26" s="293"/>
      <c r="II26" s="293"/>
      <c r="IJ26" s="293"/>
      <c r="IK26" s="293"/>
      <c r="IL26" s="293"/>
      <c r="IM26" s="293"/>
      <c r="IN26" s="293"/>
      <c r="IO26" s="293"/>
      <c r="IP26" s="293"/>
      <c r="IQ26" s="293"/>
      <c r="IR26" s="293"/>
      <c r="IS26" s="293"/>
      <c r="IT26" s="293"/>
      <c r="IU26" s="293"/>
      <c r="IV26" s="293"/>
    </row>
    <row r="27" spans="1:256" ht="12.75">
      <c r="A27" s="345"/>
      <c r="B27" s="166">
        <f>IF('Sheet 1'!G127="Y",'Sheet 1'!B127:C127,"")</f>
      </c>
      <c r="C27" s="111">
        <f>IF(AND('Sheet 1'!G127="Y",'Sheet 1'!D127=D27),0,IF('Sheet 1'!G127="",0,IF('Sheet 1'!G127="N",0,1)))</f>
        <v>0</v>
      </c>
      <c r="D27" s="166">
        <f>IF('Sheet 1'!G127="Y",'Sheet 1'!D127,"")</f>
      </c>
      <c r="E27" s="166">
        <f>IF('Sheet 1'!G127="Y",'Sheet 1'!F127,0)</f>
        <v>0</v>
      </c>
      <c r="F27" s="111">
        <f>IF(AND('Sheet 1'!G127="Y",'Sheet 1'!F127=E27),0,IF('Sheet 1'!G127="",0,IF('Sheet 1'!G127="N",0,1)))</f>
        <v>0</v>
      </c>
      <c r="G27" s="199">
        <v>0.16</v>
      </c>
      <c r="H27" s="111">
        <f aca="true" t="shared" si="4" ref="H27:H34">IF(I27&gt;0,I27,"")</f>
      </c>
      <c r="I27" s="109">
        <f aca="true" t="shared" si="5" ref="I27:I34">IF(E27="","",E27*G27)</f>
        <v>0</v>
      </c>
      <c r="J27" s="315">
        <f aca="true" t="shared" si="6" ref="J27:J34">IF(I27&lt;0,I27,"")</f>
      </c>
      <c r="K27" s="101">
        <f t="shared" si="3"/>
      </c>
      <c r="L27" s="293"/>
      <c r="M27" s="293"/>
      <c r="N27" s="293"/>
      <c r="O27" s="293"/>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3"/>
      <c r="AO27" s="293"/>
      <c r="AP27" s="293"/>
      <c r="AQ27" s="293"/>
      <c r="AR27" s="293"/>
      <c r="AS27" s="293"/>
      <c r="AT27" s="293"/>
      <c r="AU27" s="293"/>
      <c r="AV27" s="293"/>
      <c r="AW27" s="293"/>
      <c r="AX27" s="293"/>
      <c r="AY27" s="293"/>
      <c r="AZ27" s="293"/>
      <c r="BA27" s="293"/>
      <c r="BB27" s="293"/>
      <c r="BC27" s="293"/>
      <c r="BD27" s="293"/>
      <c r="BE27" s="293"/>
      <c r="BF27" s="293"/>
      <c r="BG27" s="293"/>
      <c r="BH27" s="293"/>
      <c r="BI27" s="293"/>
      <c r="BJ27" s="293"/>
      <c r="BK27" s="293"/>
      <c r="BL27" s="293"/>
      <c r="BM27" s="293"/>
      <c r="BN27" s="293"/>
      <c r="BO27" s="293"/>
      <c r="BP27" s="293"/>
      <c r="BQ27" s="293"/>
      <c r="BR27" s="293"/>
      <c r="BS27" s="293"/>
      <c r="BT27" s="293"/>
      <c r="BU27" s="293"/>
      <c r="BV27" s="293"/>
      <c r="BW27" s="293"/>
      <c r="BX27" s="293"/>
      <c r="BY27" s="293"/>
      <c r="BZ27" s="293"/>
      <c r="CA27" s="293"/>
      <c r="CB27" s="293"/>
      <c r="CC27" s="293"/>
      <c r="CD27" s="293"/>
      <c r="CE27" s="293"/>
      <c r="CF27" s="293"/>
      <c r="CG27" s="293"/>
      <c r="CH27" s="293"/>
      <c r="CI27" s="293"/>
      <c r="CJ27" s="293"/>
      <c r="CK27" s="293"/>
      <c r="CL27" s="293"/>
      <c r="CM27" s="293"/>
      <c r="CN27" s="293"/>
      <c r="CO27" s="293"/>
      <c r="CP27" s="293"/>
      <c r="CQ27" s="293"/>
      <c r="CR27" s="293"/>
      <c r="CS27" s="293"/>
      <c r="CT27" s="293"/>
      <c r="CU27" s="293"/>
      <c r="CV27" s="293"/>
      <c r="CW27" s="293"/>
      <c r="CX27" s="293"/>
      <c r="CY27" s="293"/>
      <c r="CZ27" s="293"/>
      <c r="DA27" s="293"/>
      <c r="DB27" s="293"/>
      <c r="DC27" s="293"/>
      <c r="DD27" s="293"/>
      <c r="DE27" s="293"/>
      <c r="DF27" s="293"/>
      <c r="DG27" s="293"/>
      <c r="DH27" s="293"/>
      <c r="DI27" s="293"/>
      <c r="DJ27" s="293"/>
      <c r="DK27" s="293"/>
      <c r="DL27" s="293"/>
      <c r="DM27" s="293"/>
      <c r="DN27" s="293"/>
      <c r="DO27" s="293"/>
      <c r="DP27" s="293"/>
      <c r="DQ27" s="293"/>
      <c r="DR27" s="293"/>
      <c r="DS27" s="293"/>
      <c r="DT27" s="293"/>
      <c r="DU27" s="293"/>
      <c r="DV27" s="293"/>
      <c r="DW27" s="293"/>
      <c r="DX27" s="293"/>
      <c r="DY27" s="293"/>
      <c r="DZ27" s="293"/>
      <c r="EA27" s="293"/>
      <c r="EB27" s="293"/>
      <c r="EC27" s="293"/>
      <c r="ED27" s="293"/>
      <c r="EE27" s="293"/>
      <c r="EF27" s="293"/>
      <c r="EG27" s="293"/>
      <c r="EH27" s="293"/>
      <c r="EI27" s="293"/>
      <c r="EJ27" s="293"/>
      <c r="EK27" s="293"/>
      <c r="EL27" s="293"/>
      <c r="EM27" s="293"/>
      <c r="EN27" s="293"/>
      <c r="EO27" s="293"/>
      <c r="EP27" s="293"/>
      <c r="EQ27" s="293"/>
      <c r="ER27" s="293"/>
      <c r="ES27" s="293"/>
      <c r="ET27" s="293"/>
      <c r="EU27" s="293"/>
      <c r="EV27" s="293"/>
      <c r="EW27" s="293"/>
      <c r="EX27" s="293"/>
      <c r="EY27" s="293"/>
      <c r="EZ27" s="293"/>
      <c r="FA27" s="293"/>
      <c r="FB27" s="293"/>
      <c r="FC27" s="293"/>
      <c r="FD27" s="293"/>
      <c r="FE27" s="293"/>
      <c r="FF27" s="293"/>
      <c r="FG27" s="293"/>
      <c r="FH27" s="293"/>
      <c r="FI27" s="293"/>
      <c r="FJ27" s="293"/>
      <c r="FK27" s="293"/>
      <c r="FL27" s="293"/>
      <c r="FM27" s="293"/>
      <c r="FN27" s="293"/>
      <c r="FO27" s="293"/>
      <c r="FP27" s="293"/>
      <c r="FQ27" s="293"/>
      <c r="FR27" s="293"/>
      <c r="FS27" s="293"/>
      <c r="FT27" s="293"/>
      <c r="FU27" s="293"/>
      <c r="FV27" s="293"/>
      <c r="FW27" s="293"/>
      <c r="FX27" s="293"/>
      <c r="FY27" s="293"/>
      <c r="FZ27" s="293"/>
      <c r="GA27" s="293"/>
      <c r="GB27" s="293"/>
      <c r="GC27" s="293"/>
      <c r="GD27" s="293"/>
      <c r="GE27" s="293"/>
      <c r="GF27" s="293"/>
      <c r="GG27" s="293"/>
      <c r="GH27" s="293"/>
      <c r="GI27" s="293"/>
      <c r="GJ27" s="293"/>
      <c r="GK27" s="293"/>
      <c r="GL27" s="293"/>
      <c r="GM27" s="293"/>
      <c r="GN27" s="293"/>
      <c r="GO27" s="293"/>
      <c r="GP27" s="293"/>
      <c r="GQ27" s="293"/>
      <c r="GR27" s="293"/>
      <c r="GS27" s="293"/>
      <c r="GT27" s="293"/>
      <c r="GU27" s="293"/>
      <c r="GV27" s="293"/>
      <c r="GW27" s="293"/>
      <c r="GX27" s="293"/>
      <c r="GY27" s="293"/>
      <c r="GZ27" s="293"/>
      <c r="HA27" s="293"/>
      <c r="HB27" s="293"/>
      <c r="HC27" s="293"/>
      <c r="HD27" s="293"/>
      <c r="HE27" s="293"/>
      <c r="HF27" s="293"/>
      <c r="HG27" s="293"/>
      <c r="HH27" s="293"/>
      <c r="HI27" s="293"/>
      <c r="HJ27" s="293"/>
      <c r="HK27" s="293"/>
      <c r="HL27" s="293"/>
      <c r="HM27" s="293"/>
      <c r="HN27" s="293"/>
      <c r="HO27" s="293"/>
      <c r="HP27" s="293"/>
      <c r="HQ27" s="293"/>
      <c r="HR27" s="293"/>
      <c r="HS27" s="293"/>
      <c r="HT27" s="293"/>
      <c r="HU27" s="293"/>
      <c r="HV27" s="293"/>
      <c r="HW27" s="293"/>
      <c r="HX27" s="293"/>
      <c r="HY27" s="293"/>
      <c r="HZ27" s="293"/>
      <c r="IA27" s="293"/>
      <c r="IB27" s="293"/>
      <c r="IC27" s="293"/>
      <c r="ID27" s="293"/>
      <c r="IE27" s="293"/>
      <c r="IF27" s="293"/>
      <c r="IG27" s="293"/>
      <c r="IH27" s="293"/>
      <c r="II27" s="293"/>
      <c r="IJ27" s="293"/>
      <c r="IK27" s="293"/>
      <c r="IL27" s="293"/>
      <c r="IM27" s="293"/>
      <c r="IN27" s="293"/>
      <c r="IO27" s="293"/>
      <c r="IP27" s="293"/>
      <c r="IQ27" s="293"/>
      <c r="IR27" s="293"/>
      <c r="IS27" s="293"/>
      <c r="IT27" s="293"/>
      <c r="IU27" s="293"/>
      <c r="IV27" s="293"/>
    </row>
    <row r="28" spans="1:256" ht="12.75">
      <c r="A28" s="345"/>
      <c r="B28" s="166">
        <f>IF('Sheet 1'!G128="Y",'Sheet 1'!B128:C128,"")</f>
      </c>
      <c r="C28" s="111">
        <f>IF(AND('Sheet 1'!G128="Y",'Sheet 1'!D128=D28),0,IF('Sheet 1'!G128="",0,IF('Sheet 1'!G128="N",0,1)))</f>
        <v>0</v>
      </c>
      <c r="D28" s="166">
        <f>IF('Sheet 1'!G128="Y",'Sheet 1'!D128,"")</f>
      </c>
      <c r="E28" s="166">
        <f>IF('Sheet 1'!G128="Y",'Sheet 1'!F128,0)</f>
        <v>0</v>
      </c>
      <c r="F28" s="111">
        <f>IF(AND('Sheet 1'!G128="Y",'Sheet 1'!F128=E28),0,IF('Sheet 1'!G128="",0,IF('Sheet 1'!G128="N",0,1)))</f>
        <v>0</v>
      </c>
      <c r="G28" s="199">
        <v>0.16</v>
      </c>
      <c r="H28" s="111">
        <f t="shared" si="4"/>
      </c>
      <c r="I28" s="109">
        <f t="shared" si="5"/>
        <v>0</v>
      </c>
      <c r="J28" s="315">
        <f t="shared" si="6"/>
      </c>
      <c r="K28" s="101">
        <f t="shared" si="3"/>
      </c>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293"/>
      <c r="AT28" s="293"/>
      <c r="AU28" s="293"/>
      <c r="AV28" s="293"/>
      <c r="AW28" s="293"/>
      <c r="AX28" s="293"/>
      <c r="AY28" s="293"/>
      <c r="AZ28" s="293"/>
      <c r="BA28" s="293"/>
      <c r="BB28" s="293"/>
      <c r="BC28" s="293"/>
      <c r="BD28" s="293"/>
      <c r="BE28" s="293"/>
      <c r="BF28" s="293"/>
      <c r="BG28" s="293"/>
      <c r="BH28" s="293"/>
      <c r="BI28" s="293"/>
      <c r="BJ28" s="293"/>
      <c r="BK28" s="293"/>
      <c r="BL28" s="293"/>
      <c r="BM28" s="293"/>
      <c r="BN28" s="293"/>
      <c r="BO28" s="293"/>
      <c r="BP28" s="293"/>
      <c r="BQ28" s="293"/>
      <c r="BR28" s="293"/>
      <c r="BS28" s="293"/>
      <c r="BT28" s="293"/>
      <c r="BU28" s="293"/>
      <c r="BV28" s="293"/>
      <c r="BW28" s="293"/>
      <c r="BX28" s="293"/>
      <c r="BY28" s="293"/>
      <c r="BZ28" s="293"/>
      <c r="CA28" s="293"/>
      <c r="CB28" s="293"/>
      <c r="CC28" s="293"/>
      <c r="CD28" s="293"/>
      <c r="CE28" s="293"/>
      <c r="CF28" s="293"/>
      <c r="CG28" s="293"/>
      <c r="CH28" s="293"/>
      <c r="CI28" s="293"/>
      <c r="CJ28" s="293"/>
      <c r="CK28" s="293"/>
      <c r="CL28" s="293"/>
      <c r="CM28" s="293"/>
      <c r="CN28" s="293"/>
      <c r="CO28" s="293"/>
      <c r="CP28" s="293"/>
      <c r="CQ28" s="293"/>
      <c r="CR28" s="293"/>
      <c r="CS28" s="293"/>
      <c r="CT28" s="293"/>
      <c r="CU28" s="293"/>
      <c r="CV28" s="293"/>
      <c r="CW28" s="293"/>
      <c r="CX28" s="293"/>
      <c r="CY28" s="293"/>
      <c r="CZ28" s="293"/>
      <c r="DA28" s="293"/>
      <c r="DB28" s="293"/>
      <c r="DC28" s="293"/>
      <c r="DD28" s="293"/>
      <c r="DE28" s="293"/>
      <c r="DF28" s="293"/>
      <c r="DG28" s="293"/>
      <c r="DH28" s="293"/>
      <c r="DI28" s="293"/>
      <c r="DJ28" s="293"/>
      <c r="DK28" s="293"/>
      <c r="DL28" s="293"/>
      <c r="DM28" s="293"/>
      <c r="DN28" s="293"/>
      <c r="DO28" s="293"/>
      <c r="DP28" s="293"/>
      <c r="DQ28" s="293"/>
      <c r="DR28" s="293"/>
      <c r="DS28" s="293"/>
      <c r="DT28" s="293"/>
      <c r="DU28" s="293"/>
      <c r="DV28" s="293"/>
      <c r="DW28" s="293"/>
      <c r="DX28" s="293"/>
      <c r="DY28" s="293"/>
      <c r="DZ28" s="293"/>
      <c r="EA28" s="293"/>
      <c r="EB28" s="293"/>
      <c r="EC28" s="293"/>
      <c r="ED28" s="293"/>
      <c r="EE28" s="293"/>
      <c r="EF28" s="293"/>
      <c r="EG28" s="293"/>
      <c r="EH28" s="293"/>
      <c r="EI28" s="293"/>
      <c r="EJ28" s="293"/>
      <c r="EK28" s="293"/>
      <c r="EL28" s="293"/>
      <c r="EM28" s="293"/>
      <c r="EN28" s="293"/>
      <c r="EO28" s="293"/>
      <c r="EP28" s="293"/>
      <c r="EQ28" s="293"/>
      <c r="ER28" s="293"/>
      <c r="ES28" s="293"/>
      <c r="ET28" s="293"/>
      <c r="EU28" s="293"/>
      <c r="EV28" s="293"/>
      <c r="EW28" s="293"/>
      <c r="EX28" s="293"/>
      <c r="EY28" s="293"/>
      <c r="EZ28" s="293"/>
      <c r="FA28" s="293"/>
      <c r="FB28" s="293"/>
      <c r="FC28" s="293"/>
      <c r="FD28" s="293"/>
      <c r="FE28" s="293"/>
      <c r="FF28" s="293"/>
      <c r="FG28" s="293"/>
      <c r="FH28" s="293"/>
      <c r="FI28" s="293"/>
      <c r="FJ28" s="293"/>
      <c r="FK28" s="293"/>
      <c r="FL28" s="293"/>
      <c r="FM28" s="293"/>
      <c r="FN28" s="293"/>
      <c r="FO28" s="293"/>
      <c r="FP28" s="293"/>
      <c r="FQ28" s="293"/>
      <c r="FR28" s="293"/>
      <c r="FS28" s="293"/>
      <c r="FT28" s="293"/>
      <c r="FU28" s="293"/>
      <c r="FV28" s="293"/>
      <c r="FW28" s="293"/>
      <c r="FX28" s="293"/>
      <c r="FY28" s="293"/>
      <c r="FZ28" s="293"/>
      <c r="GA28" s="293"/>
      <c r="GB28" s="293"/>
      <c r="GC28" s="293"/>
      <c r="GD28" s="293"/>
      <c r="GE28" s="293"/>
      <c r="GF28" s="293"/>
      <c r="GG28" s="293"/>
      <c r="GH28" s="293"/>
      <c r="GI28" s="293"/>
      <c r="GJ28" s="293"/>
      <c r="GK28" s="293"/>
      <c r="GL28" s="293"/>
      <c r="GM28" s="293"/>
      <c r="GN28" s="293"/>
      <c r="GO28" s="293"/>
      <c r="GP28" s="293"/>
      <c r="GQ28" s="293"/>
      <c r="GR28" s="293"/>
      <c r="GS28" s="293"/>
      <c r="GT28" s="293"/>
      <c r="GU28" s="293"/>
      <c r="GV28" s="293"/>
      <c r="GW28" s="293"/>
      <c r="GX28" s="293"/>
      <c r="GY28" s="293"/>
      <c r="GZ28" s="293"/>
      <c r="HA28" s="293"/>
      <c r="HB28" s="293"/>
      <c r="HC28" s="293"/>
      <c r="HD28" s="293"/>
      <c r="HE28" s="293"/>
      <c r="HF28" s="293"/>
      <c r="HG28" s="293"/>
      <c r="HH28" s="293"/>
      <c r="HI28" s="293"/>
      <c r="HJ28" s="293"/>
      <c r="HK28" s="293"/>
      <c r="HL28" s="293"/>
      <c r="HM28" s="293"/>
      <c r="HN28" s="293"/>
      <c r="HO28" s="293"/>
      <c r="HP28" s="293"/>
      <c r="HQ28" s="293"/>
      <c r="HR28" s="293"/>
      <c r="HS28" s="293"/>
      <c r="HT28" s="293"/>
      <c r="HU28" s="293"/>
      <c r="HV28" s="293"/>
      <c r="HW28" s="293"/>
      <c r="HX28" s="293"/>
      <c r="HY28" s="293"/>
      <c r="HZ28" s="293"/>
      <c r="IA28" s="293"/>
      <c r="IB28" s="293"/>
      <c r="IC28" s="293"/>
      <c r="ID28" s="293"/>
      <c r="IE28" s="293"/>
      <c r="IF28" s="293"/>
      <c r="IG28" s="293"/>
      <c r="IH28" s="293"/>
      <c r="II28" s="293"/>
      <c r="IJ28" s="293"/>
      <c r="IK28" s="293"/>
      <c r="IL28" s="293"/>
      <c r="IM28" s="293"/>
      <c r="IN28" s="293"/>
      <c r="IO28" s="293"/>
      <c r="IP28" s="293"/>
      <c r="IQ28" s="293"/>
      <c r="IR28" s="293"/>
      <c r="IS28" s="293"/>
      <c r="IT28" s="293"/>
      <c r="IU28" s="293"/>
      <c r="IV28" s="293"/>
    </row>
    <row r="29" spans="1:256" ht="12.75">
      <c r="A29" s="345"/>
      <c r="B29" s="166">
        <f>IF('Sheet 1'!G129="Y",'Sheet 1'!B129:C129,"")</f>
      </c>
      <c r="C29" s="111">
        <f>IF(AND('Sheet 1'!G129="Y",'Sheet 1'!D129=D29),0,IF('Sheet 1'!G129="",0,IF('Sheet 1'!G129="N",0,1)))</f>
        <v>0</v>
      </c>
      <c r="D29" s="166">
        <f>IF('Sheet 1'!G129="Y",'Sheet 1'!D129,"")</f>
      </c>
      <c r="E29" s="166">
        <f>IF('Sheet 1'!G129="Y",'Sheet 1'!F129,0)</f>
        <v>0</v>
      </c>
      <c r="F29" s="111">
        <f>IF(AND('Sheet 1'!G129="Y",'Sheet 1'!F129=E29),0,IF('Sheet 1'!G129="",0,IF('Sheet 1'!G129="N",0,1)))</f>
        <v>0</v>
      </c>
      <c r="G29" s="199">
        <v>0.16</v>
      </c>
      <c r="H29" s="111">
        <f t="shared" si="4"/>
      </c>
      <c r="I29" s="109">
        <f t="shared" si="5"/>
        <v>0</v>
      </c>
      <c r="J29" s="315">
        <f t="shared" si="6"/>
      </c>
      <c r="K29" s="101">
        <f t="shared" si="3"/>
      </c>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3"/>
      <c r="AL29" s="293"/>
      <c r="AM29" s="293"/>
      <c r="AN29" s="293"/>
      <c r="AO29" s="293"/>
      <c r="AP29" s="293"/>
      <c r="AQ29" s="293"/>
      <c r="AR29" s="293"/>
      <c r="AS29" s="293"/>
      <c r="AT29" s="293"/>
      <c r="AU29" s="293"/>
      <c r="AV29" s="293"/>
      <c r="AW29" s="293"/>
      <c r="AX29" s="293"/>
      <c r="AY29" s="293"/>
      <c r="AZ29" s="293"/>
      <c r="BA29" s="293"/>
      <c r="BB29" s="293"/>
      <c r="BC29" s="293"/>
      <c r="BD29" s="293"/>
      <c r="BE29" s="293"/>
      <c r="BF29" s="293"/>
      <c r="BG29" s="293"/>
      <c r="BH29" s="293"/>
      <c r="BI29" s="293"/>
      <c r="BJ29" s="293"/>
      <c r="BK29" s="293"/>
      <c r="BL29" s="293"/>
      <c r="BM29" s="293"/>
      <c r="BN29" s="293"/>
      <c r="BO29" s="293"/>
      <c r="BP29" s="293"/>
      <c r="BQ29" s="293"/>
      <c r="BR29" s="293"/>
      <c r="BS29" s="293"/>
      <c r="BT29" s="293"/>
      <c r="BU29" s="293"/>
      <c r="BV29" s="293"/>
      <c r="BW29" s="293"/>
      <c r="BX29" s="293"/>
      <c r="BY29" s="293"/>
      <c r="BZ29" s="293"/>
      <c r="CA29" s="293"/>
      <c r="CB29" s="293"/>
      <c r="CC29" s="293"/>
      <c r="CD29" s="293"/>
      <c r="CE29" s="293"/>
      <c r="CF29" s="293"/>
      <c r="CG29" s="293"/>
      <c r="CH29" s="293"/>
      <c r="CI29" s="293"/>
      <c r="CJ29" s="293"/>
      <c r="CK29" s="293"/>
      <c r="CL29" s="293"/>
      <c r="CM29" s="293"/>
      <c r="CN29" s="293"/>
      <c r="CO29" s="293"/>
      <c r="CP29" s="293"/>
      <c r="CQ29" s="293"/>
      <c r="CR29" s="293"/>
      <c r="CS29" s="293"/>
      <c r="CT29" s="293"/>
      <c r="CU29" s="293"/>
      <c r="CV29" s="293"/>
      <c r="CW29" s="293"/>
      <c r="CX29" s="293"/>
      <c r="CY29" s="293"/>
      <c r="CZ29" s="293"/>
      <c r="DA29" s="293"/>
      <c r="DB29" s="293"/>
      <c r="DC29" s="293"/>
      <c r="DD29" s="293"/>
      <c r="DE29" s="293"/>
      <c r="DF29" s="293"/>
      <c r="DG29" s="293"/>
      <c r="DH29" s="293"/>
      <c r="DI29" s="293"/>
      <c r="DJ29" s="293"/>
      <c r="DK29" s="293"/>
      <c r="DL29" s="293"/>
      <c r="DM29" s="293"/>
      <c r="DN29" s="293"/>
      <c r="DO29" s="293"/>
      <c r="DP29" s="293"/>
      <c r="DQ29" s="293"/>
      <c r="DR29" s="293"/>
      <c r="DS29" s="293"/>
      <c r="DT29" s="293"/>
      <c r="DU29" s="293"/>
      <c r="DV29" s="293"/>
      <c r="DW29" s="293"/>
      <c r="DX29" s="293"/>
      <c r="DY29" s="293"/>
      <c r="DZ29" s="293"/>
      <c r="EA29" s="293"/>
      <c r="EB29" s="293"/>
      <c r="EC29" s="293"/>
      <c r="ED29" s="293"/>
      <c r="EE29" s="293"/>
      <c r="EF29" s="293"/>
      <c r="EG29" s="293"/>
      <c r="EH29" s="293"/>
      <c r="EI29" s="293"/>
      <c r="EJ29" s="293"/>
      <c r="EK29" s="293"/>
      <c r="EL29" s="293"/>
      <c r="EM29" s="293"/>
      <c r="EN29" s="293"/>
      <c r="EO29" s="293"/>
      <c r="EP29" s="293"/>
      <c r="EQ29" s="293"/>
      <c r="ER29" s="293"/>
      <c r="ES29" s="293"/>
      <c r="ET29" s="293"/>
      <c r="EU29" s="293"/>
      <c r="EV29" s="293"/>
      <c r="EW29" s="293"/>
      <c r="EX29" s="293"/>
      <c r="EY29" s="293"/>
      <c r="EZ29" s="293"/>
      <c r="FA29" s="293"/>
      <c r="FB29" s="293"/>
      <c r="FC29" s="293"/>
      <c r="FD29" s="293"/>
      <c r="FE29" s="293"/>
      <c r="FF29" s="293"/>
      <c r="FG29" s="293"/>
      <c r="FH29" s="293"/>
      <c r="FI29" s="293"/>
      <c r="FJ29" s="293"/>
      <c r="FK29" s="293"/>
      <c r="FL29" s="293"/>
      <c r="FM29" s="293"/>
      <c r="FN29" s="293"/>
      <c r="FO29" s="293"/>
      <c r="FP29" s="293"/>
      <c r="FQ29" s="293"/>
      <c r="FR29" s="293"/>
      <c r="FS29" s="293"/>
      <c r="FT29" s="293"/>
      <c r="FU29" s="293"/>
      <c r="FV29" s="293"/>
      <c r="FW29" s="293"/>
      <c r="FX29" s="293"/>
      <c r="FY29" s="293"/>
      <c r="FZ29" s="293"/>
      <c r="GA29" s="293"/>
      <c r="GB29" s="293"/>
      <c r="GC29" s="293"/>
      <c r="GD29" s="293"/>
      <c r="GE29" s="293"/>
      <c r="GF29" s="293"/>
      <c r="GG29" s="293"/>
      <c r="GH29" s="293"/>
      <c r="GI29" s="293"/>
      <c r="GJ29" s="293"/>
      <c r="GK29" s="293"/>
      <c r="GL29" s="293"/>
      <c r="GM29" s="293"/>
      <c r="GN29" s="293"/>
      <c r="GO29" s="293"/>
      <c r="GP29" s="293"/>
      <c r="GQ29" s="293"/>
      <c r="GR29" s="293"/>
      <c r="GS29" s="293"/>
      <c r="GT29" s="293"/>
      <c r="GU29" s="293"/>
      <c r="GV29" s="293"/>
      <c r="GW29" s="293"/>
      <c r="GX29" s="293"/>
      <c r="GY29" s="293"/>
      <c r="GZ29" s="293"/>
      <c r="HA29" s="293"/>
      <c r="HB29" s="293"/>
      <c r="HC29" s="293"/>
      <c r="HD29" s="293"/>
      <c r="HE29" s="293"/>
      <c r="HF29" s="293"/>
      <c r="HG29" s="293"/>
      <c r="HH29" s="293"/>
      <c r="HI29" s="293"/>
      <c r="HJ29" s="293"/>
      <c r="HK29" s="293"/>
      <c r="HL29" s="293"/>
      <c r="HM29" s="293"/>
      <c r="HN29" s="293"/>
      <c r="HO29" s="293"/>
      <c r="HP29" s="293"/>
      <c r="HQ29" s="293"/>
      <c r="HR29" s="293"/>
      <c r="HS29" s="293"/>
      <c r="HT29" s="293"/>
      <c r="HU29" s="293"/>
      <c r="HV29" s="293"/>
      <c r="HW29" s="293"/>
      <c r="HX29" s="293"/>
      <c r="HY29" s="293"/>
      <c r="HZ29" s="293"/>
      <c r="IA29" s="293"/>
      <c r="IB29" s="293"/>
      <c r="IC29" s="293"/>
      <c r="ID29" s="293"/>
      <c r="IE29" s="293"/>
      <c r="IF29" s="293"/>
      <c r="IG29" s="293"/>
      <c r="IH29" s="293"/>
      <c r="II29" s="293"/>
      <c r="IJ29" s="293"/>
      <c r="IK29" s="293"/>
      <c r="IL29" s="293"/>
      <c r="IM29" s="293"/>
      <c r="IN29" s="293"/>
      <c r="IO29" s="293"/>
      <c r="IP29" s="293"/>
      <c r="IQ29" s="293"/>
      <c r="IR29" s="293"/>
      <c r="IS29" s="293"/>
      <c r="IT29" s="293"/>
      <c r="IU29" s="293"/>
      <c r="IV29" s="293"/>
    </row>
    <row r="30" spans="1:256" ht="12.75">
      <c r="A30" s="345"/>
      <c r="B30" s="166">
        <f>IF('Sheet 1'!G130="Y",'Sheet 1'!B130:C130,"")</f>
      </c>
      <c r="C30" s="111">
        <f>IF(AND('Sheet 1'!G130="Y",'Sheet 1'!D130=D30),0,IF('Sheet 1'!G130="",0,IF('Sheet 1'!G130="N",0,1)))</f>
        <v>0</v>
      </c>
      <c r="D30" s="166">
        <f>IF('Sheet 1'!G130="Y",'Sheet 1'!D130,"")</f>
      </c>
      <c r="E30" s="166">
        <f>IF('Sheet 1'!G130="Y",'Sheet 1'!F130,0)</f>
        <v>0</v>
      </c>
      <c r="F30" s="111">
        <f>IF(AND('Sheet 1'!G130="Y",'Sheet 1'!F130=E30),0,IF('Sheet 1'!G130="",0,IF('Sheet 1'!G130="N",0,1)))</f>
        <v>0</v>
      </c>
      <c r="G30" s="199">
        <v>0.16</v>
      </c>
      <c r="H30" s="111">
        <f t="shared" si="4"/>
      </c>
      <c r="I30" s="109">
        <f t="shared" si="5"/>
        <v>0</v>
      </c>
      <c r="J30" s="315">
        <f t="shared" si="6"/>
      </c>
      <c r="K30" s="101">
        <f t="shared" si="3"/>
      </c>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293"/>
      <c r="AL30" s="293"/>
      <c r="AM30" s="293"/>
      <c r="AN30" s="293"/>
      <c r="AO30" s="293"/>
      <c r="AP30" s="293"/>
      <c r="AQ30" s="293"/>
      <c r="AR30" s="293"/>
      <c r="AS30" s="293"/>
      <c r="AT30" s="293"/>
      <c r="AU30" s="293"/>
      <c r="AV30" s="293"/>
      <c r="AW30" s="293"/>
      <c r="AX30" s="293"/>
      <c r="AY30" s="293"/>
      <c r="AZ30" s="293"/>
      <c r="BA30" s="293"/>
      <c r="BB30" s="293"/>
      <c r="BC30" s="293"/>
      <c r="BD30" s="293"/>
      <c r="BE30" s="293"/>
      <c r="BF30" s="293"/>
      <c r="BG30" s="293"/>
      <c r="BH30" s="293"/>
      <c r="BI30" s="293"/>
      <c r="BJ30" s="293"/>
      <c r="BK30" s="293"/>
      <c r="BL30" s="293"/>
      <c r="BM30" s="293"/>
      <c r="BN30" s="293"/>
      <c r="BO30" s="293"/>
      <c r="BP30" s="293"/>
      <c r="BQ30" s="293"/>
      <c r="BR30" s="293"/>
      <c r="BS30" s="293"/>
      <c r="BT30" s="293"/>
      <c r="BU30" s="293"/>
      <c r="BV30" s="293"/>
      <c r="BW30" s="293"/>
      <c r="BX30" s="293"/>
      <c r="BY30" s="293"/>
      <c r="BZ30" s="293"/>
      <c r="CA30" s="293"/>
      <c r="CB30" s="293"/>
      <c r="CC30" s="293"/>
      <c r="CD30" s="293"/>
      <c r="CE30" s="293"/>
      <c r="CF30" s="293"/>
      <c r="CG30" s="293"/>
      <c r="CH30" s="293"/>
      <c r="CI30" s="293"/>
      <c r="CJ30" s="293"/>
      <c r="CK30" s="293"/>
      <c r="CL30" s="293"/>
      <c r="CM30" s="293"/>
      <c r="CN30" s="293"/>
      <c r="CO30" s="293"/>
      <c r="CP30" s="293"/>
      <c r="CQ30" s="293"/>
      <c r="CR30" s="293"/>
      <c r="CS30" s="293"/>
      <c r="CT30" s="293"/>
      <c r="CU30" s="293"/>
      <c r="CV30" s="293"/>
      <c r="CW30" s="293"/>
      <c r="CX30" s="293"/>
      <c r="CY30" s="293"/>
      <c r="CZ30" s="293"/>
      <c r="DA30" s="293"/>
      <c r="DB30" s="293"/>
      <c r="DC30" s="293"/>
      <c r="DD30" s="293"/>
      <c r="DE30" s="293"/>
      <c r="DF30" s="293"/>
      <c r="DG30" s="293"/>
      <c r="DH30" s="293"/>
      <c r="DI30" s="293"/>
      <c r="DJ30" s="293"/>
      <c r="DK30" s="293"/>
      <c r="DL30" s="293"/>
      <c r="DM30" s="293"/>
      <c r="DN30" s="293"/>
      <c r="DO30" s="293"/>
      <c r="DP30" s="293"/>
      <c r="DQ30" s="293"/>
      <c r="DR30" s="293"/>
      <c r="DS30" s="293"/>
      <c r="DT30" s="293"/>
      <c r="DU30" s="293"/>
      <c r="DV30" s="293"/>
      <c r="DW30" s="293"/>
      <c r="DX30" s="293"/>
      <c r="DY30" s="293"/>
      <c r="DZ30" s="293"/>
      <c r="EA30" s="293"/>
      <c r="EB30" s="293"/>
      <c r="EC30" s="293"/>
      <c r="ED30" s="293"/>
      <c r="EE30" s="293"/>
      <c r="EF30" s="293"/>
      <c r="EG30" s="293"/>
      <c r="EH30" s="293"/>
      <c r="EI30" s="293"/>
      <c r="EJ30" s="293"/>
      <c r="EK30" s="293"/>
      <c r="EL30" s="293"/>
      <c r="EM30" s="293"/>
      <c r="EN30" s="293"/>
      <c r="EO30" s="293"/>
      <c r="EP30" s="293"/>
      <c r="EQ30" s="293"/>
      <c r="ER30" s="293"/>
      <c r="ES30" s="293"/>
      <c r="ET30" s="293"/>
      <c r="EU30" s="293"/>
      <c r="EV30" s="293"/>
      <c r="EW30" s="293"/>
      <c r="EX30" s="293"/>
      <c r="EY30" s="293"/>
      <c r="EZ30" s="293"/>
      <c r="FA30" s="293"/>
      <c r="FB30" s="293"/>
      <c r="FC30" s="293"/>
      <c r="FD30" s="293"/>
      <c r="FE30" s="293"/>
      <c r="FF30" s="293"/>
      <c r="FG30" s="293"/>
      <c r="FH30" s="293"/>
      <c r="FI30" s="293"/>
      <c r="FJ30" s="293"/>
      <c r="FK30" s="293"/>
      <c r="FL30" s="293"/>
      <c r="FM30" s="293"/>
      <c r="FN30" s="293"/>
      <c r="FO30" s="293"/>
      <c r="FP30" s="293"/>
      <c r="FQ30" s="293"/>
      <c r="FR30" s="293"/>
      <c r="FS30" s="293"/>
      <c r="FT30" s="293"/>
      <c r="FU30" s="293"/>
      <c r="FV30" s="293"/>
      <c r="FW30" s="293"/>
      <c r="FX30" s="293"/>
      <c r="FY30" s="293"/>
      <c r="FZ30" s="293"/>
      <c r="GA30" s="293"/>
      <c r="GB30" s="293"/>
      <c r="GC30" s="293"/>
      <c r="GD30" s="293"/>
      <c r="GE30" s="293"/>
      <c r="GF30" s="293"/>
      <c r="GG30" s="293"/>
      <c r="GH30" s="293"/>
      <c r="GI30" s="293"/>
      <c r="GJ30" s="293"/>
      <c r="GK30" s="293"/>
      <c r="GL30" s="293"/>
      <c r="GM30" s="293"/>
      <c r="GN30" s="293"/>
      <c r="GO30" s="293"/>
      <c r="GP30" s="293"/>
      <c r="GQ30" s="293"/>
      <c r="GR30" s="293"/>
      <c r="GS30" s="293"/>
      <c r="GT30" s="293"/>
      <c r="GU30" s="293"/>
      <c r="GV30" s="293"/>
      <c r="GW30" s="293"/>
      <c r="GX30" s="293"/>
      <c r="GY30" s="293"/>
      <c r="GZ30" s="293"/>
      <c r="HA30" s="293"/>
      <c r="HB30" s="293"/>
      <c r="HC30" s="293"/>
      <c r="HD30" s="293"/>
      <c r="HE30" s="293"/>
      <c r="HF30" s="293"/>
      <c r="HG30" s="293"/>
      <c r="HH30" s="293"/>
      <c r="HI30" s="293"/>
      <c r="HJ30" s="293"/>
      <c r="HK30" s="293"/>
      <c r="HL30" s="293"/>
      <c r="HM30" s="293"/>
      <c r="HN30" s="293"/>
      <c r="HO30" s="293"/>
      <c r="HP30" s="293"/>
      <c r="HQ30" s="293"/>
      <c r="HR30" s="293"/>
      <c r="HS30" s="293"/>
      <c r="HT30" s="293"/>
      <c r="HU30" s="293"/>
      <c r="HV30" s="293"/>
      <c r="HW30" s="293"/>
      <c r="HX30" s="293"/>
      <c r="HY30" s="293"/>
      <c r="HZ30" s="293"/>
      <c r="IA30" s="293"/>
      <c r="IB30" s="293"/>
      <c r="IC30" s="293"/>
      <c r="ID30" s="293"/>
      <c r="IE30" s="293"/>
      <c r="IF30" s="293"/>
      <c r="IG30" s="293"/>
      <c r="IH30" s="293"/>
      <c r="II30" s="293"/>
      <c r="IJ30" s="293"/>
      <c r="IK30" s="293"/>
      <c r="IL30" s="293"/>
      <c r="IM30" s="293"/>
      <c r="IN30" s="293"/>
      <c r="IO30" s="293"/>
      <c r="IP30" s="293"/>
      <c r="IQ30" s="293"/>
      <c r="IR30" s="293"/>
      <c r="IS30" s="293"/>
      <c r="IT30" s="293"/>
      <c r="IU30" s="293"/>
      <c r="IV30" s="293"/>
    </row>
    <row r="31" spans="1:256" ht="12.75">
      <c r="A31" s="345"/>
      <c r="B31" s="166">
        <f>IF('Sheet 1'!G131="Y",'Sheet 1'!B131:C131,"")</f>
      </c>
      <c r="C31" s="111">
        <f>IF(AND('Sheet 1'!G131="Y",'Sheet 1'!D131=D31),0,IF('Sheet 1'!G131="",0,IF('Sheet 1'!G131="N",0,1)))</f>
        <v>0</v>
      </c>
      <c r="D31" s="166">
        <f>IF('Sheet 1'!G131="Y",'Sheet 1'!D131,"")</f>
      </c>
      <c r="E31" s="166">
        <f>IF('Sheet 1'!G131="Y",'Sheet 1'!F131,0)</f>
        <v>0</v>
      </c>
      <c r="F31" s="111">
        <f>IF(AND('Sheet 1'!G131="Y",'Sheet 1'!F131=E31),0,IF('Sheet 1'!G131="",0,IF('Sheet 1'!G131="N",0,1)))</f>
        <v>0</v>
      </c>
      <c r="G31" s="199">
        <v>0.16</v>
      </c>
      <c r="H31" s="111">
        <f t="shared" si="4"/>
      </c>
      <c r="I31" s="109">
        <f t="shared" si="5"/>
        <v>0</v>
      </c>
      <c r="J31" s="315">
        <f t="shared" si="6"/>
      </c>
      <c r="K31" s="101">
        <f t="shared" si="3"/>
      </c>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293"/>
      <c r="AL31" s="293"/>
      <c r="AM31" s="293"/>
      <c r="AN31" s="293"/>
      <c r="AO31" s="293"/>
      <c r="AP31" s="293"/>
      <c r="AQ31" s="293"/>
      <c r="AR31" s="293"/>
      <c r="AS31" s="293"/>
      <c r="AT31" s="293"/>
      <c r="AU31" s="293"/>
      <c r="AV31" s="293"/>
      <c r="AW31" s="293"/>
      <c r="AX31" s="293"/>
      <c r="AY31" s="293"/>
      <c r="AZ31" s="293"/>
      <c r="BA31" s="293"/>
      <c r="BB31" s="293"/>
      <c r="BC31" s="293"/>
      <c r="BD31" s="293"/>
      <c r="BE31" s="293"/>
      <c r="BF31" s="293"/>
      <c r="BG31" s="293"/>
      <c r="BH31" s="293"/>
      <c r="BI31" s="293"/>
      <c r="BJ31" s="293"/>
      <c r="BK31" s="293"/>
      <c r="BL31" s="293"/>
      <c r="BM31" s="293"/>
      <c r="BN31" s="293"/>
      <c r="BO31" s="293"/>
      <c r="BP31" s="293"/>
      <c r="BQ31" s="293"/>
      <c r="BR31" s="293"/>
      <c r="BS31" s="293"/>
      <c r="BT31" s="293"/>
      <c r="BU31" s="293"/>
      <c r="BV31" s="293"/>
      <c r="BW31" s="293"/>
      <c r="BX31" s="293"/>
      <c r="BY31" s="293"/>
      <c r="BZ31" s="293"/>
      <c r="CA31" s="293"/>
      <c r="CB31" s="293"/>
      <c r="CC31" s="293"/>
      <c r="CD31" s="293"/>
      <c r="CE31" s="293"/>
      <c r="CF31" s="293"/>
      <c r="CG31" s="293"/>
      <c r="CH31" s="293"/>
      <c r="CI31" s="293"/>
      <c r="CJ31" s="293"/>
      <c r="CK31" s="293"/>
      <c r="CL31" s="293"/>
      <c r="CM31" s="293"/>
      <c r="CN31" s="293"/>
      <c r="CO31" s="293"/>
      <c r="CP31" s="293"/>
      <c r="CQ31" s="293"/>
      <c r="CR31" s="293"/>
      <c r="CS31" s="293"/>
      <c r="CT31" s="293"/>
      <c r="CU31" s="293"/>
      <c r="CV31" s="293"/>
      <c r="CW31" s="293"/>
      <c r="CX31" s="293"/>
      <c r="CY31" s="293"/>
      <c r="CZ31" s="293"/>
      <c r="DA31" s="293"/>
      <c r="DB31" s="293"/>
      <c r="DC31" s="293"/>
      <c r="DD31" s="293"/>
      <c r="DE31" s="293"/>
      <c r="DF31" s="293"/>
      <c r="DG31" s="293"/>
      <c r="DH31" s="293"/>
      <c r="DI31" s="293"/>
      <c r="DJ31" s="293"/>
      <c r="DK31" s="293"/>
      <c r="DL31" s="293"/>
      <c r="DM31" s="293"/>
      <c r="DN31" s="293"/>
      <c r="DO31" s="293"/>
      <c r="DP31" s="293"/>
      <c r="DQ31" s="293"/>
      <c r="DR31" s="293"/>
      <c r="DS31" s="293"/>
      <c r="DT31" s="293"/>
      <c r="DU31" s="293"/>
      <c r="DV31" s="293"/>
      <c r="DW31" s="293"/>
      <c r="DX31" s="293"/>
      <c r="DY31" s="293"/>
      <c r="DZ31" s="293"/>
      <c r="EA31" s="293"/>
      <c r="EB31" s="293"/>
      <c r="EC31" s="293"/>
      <c r="ED31" s="293"/>
      <c r="EE31" s="293"/>
      <c r="EF31" s="293"/>
      <c r="EG31" s="293"/>
      <c r="EH31" s="293"/>
      <c r="EI31" s="293"/>
      <c r="EJ31" s="293"/>
      <c r="EK31" s="293"/>
      <c r="EL31" s="293"/>
      <c r="EM31" s="293"/>
      <c r="EN31" s="293"/>
      <c r="EO31" s="293"/>
      <c r="EP31" s="293"/>
      <c r="EQ31" s="293"/>
      <c r="ER31" s="293"/>
      <c r="ES31" s="293"/>
      <c r="ET31" s="293"/>
      <c r="EU31" s="293"/>
      <c r="EV31" s="293"/>
      <c r="EW31" s="293"/>
      <c r="EX31" s="293"/>
      <c r="EY31" s="293"/>
      <c r="EZ31" s="293"/>
      <c r="FA31" s="293"/>
      <c r="FB31" s="293"/>
      <c r="FC31" s="293"/>
      <c r="FD31" s="293"/>
      <c r="FE31" s="293"/>
      <c r="FF31" s="293"/>
      <c r="FG31" s="293"/>
      <c r="FH31" s="293"/>
      <c r="FI31" s="293"/>
      <c r="FJ31" s="293"/>
      <c r="FK31" s="293"/>
      <c r="FL31" s="293"/>
      <c r="FM31" s="293"/>
      <c r="FN31" s="293"/>
      <c r="FO31" s="293"/>
      <c r="FP31" s="293"/>
      <c r="FQ31" s="293"/>
      <c r="FR31" s="293"/>
      <c r="FS31" s="293"/>
      <c r="FT31" s="293"/>
      <c r="FU31" s="293"/>
      <c r="FV31" s="293"/>
      <c r="FW31" s="293"/>
      <c r="FX31" s="293"/>
      <c r="FY31" s="293"/>
      <c r="FZ31" s="293"/>
      <c r="GA31" s="293"/>
      <c r="GB31" s="293"/>
      <c r="GC31" s="293"/>
      <c r="GD31" s="293"/>
      <c r="GE31" s="293"/>
      <c r="GF31" s="293"/>
      <c r="GG31" s="293"/>
      <c r="GH31" s="293"/>
      <c r="GI31" s="293"/>
      <c r="GJ31" s="293"/>
      <c r="GK31" s="293"/>
      <c r="GL31" s="293"/>
      <c r="GM31" s="293"/>
      <c r="GN31" s="293"/>
      <c r="GO31" s="293"/>
      <c r="GP31" s="293"/>
      <c r="GQ31" s="293"/>
      <c r="GR31" s="293"/>
      <c r="GS31" s="293"/>
      <c r="GT31" s="293"/>
      <c r="GU31" s="293"/>
      <c r="GV31" s="293"/>
      <c r="GW31" s="293"/>
      <c r="GX31" s="293"/>
      <c r="GY31" s="293"/>
      <c r="GZ31" s="293"/>
      <c r="HA31" s="293"/>
      <c r="HB31" s="293"/>
      <c r="HC31" s="293"/>
      <c r="HD31" s="293"/>
      <c r="HE31" s="293"/>
      <c r="HF31" s="293"/>
      <c r="HG31" s="293"/>
      <c r="HH31" s="293"/>
      <c r="HI31" s="293"/>
      <c r="HJ31" s="293"/>
      <c r="HK31" s="293"/>
      <c r="HL31" s="293"/>
      <c r="HM31" s="293"/>
      <c r="HN31" s="293"/>
      <c r="HO31" s="293"/>
      <c r="HP31" s="293"/>
      <c r="HQ31" s="293"/>
      <c r="HR31" s="293"/>
      <c r="HS31" s="293"/>
      <c r="HT31" s="293"/>
      <c r="HU31" s="293"/>
      <c r="HV31" s="293"/>
      <c r="HW31" s="293"/>
      <c r="HX31" s="293"/>
      <c r="HY31" s="293"/>
      <c r="HZ31" s="293"/>
      <c r="IA31" s="293"/>
      <c r="IB31" s="293"/>
      <c r="IC31" s="293"/>
      <c r="ID31" s="293"/>
      <c r="IE31" s="293"/>
      <c r="IF31" s="293"/>
      <c r="IG31" s="293"/>
      <c r="IH31" s="293"/>
      <c r="II31" s="293"/>
      <c r="IJ31" s="293"/>
      <c r="IK31" s="293"/>
      <c r="IL31" s="293"/>
      <c r="IM31" s="293"/>
      <c r="IN31" s="293"/>
      <c r="IO31" s="293"/>
      <c r="IP31" s="293"/>
      <c r="IQ31" s="293"/>
      <c r="IR31" s="293"/>
      <c r="IS31" s="293"/>
      <c r="IT31" s="293"/>
      <c r="IU31" s="293"/>
      <c r="IV31" s="293"/>
    </row>
    <row r="32" spans="1:256" ht="12.75">
      <c r="A32" s="345"/>
      <c r="B32" s="166">
        <f>IF('Sheet 1'!G132="Y",'Sheet 1'!B132:C132,"")</f>
      </c>
      <c r="C32" s="111">
        <f>IF(AND('Sheet 1'!G132="Y",'Sheet 1'!D132=D32),0,IF('Sheet 1'!G132="",0,IF('Sheet 1'!G132="N",0,1)))</f>
        <v>0</v>
      </c>
      <c r="D32" s="166">
        <f>IF('Sheet 1'!G132="Y",'Sheet 1'!D132,"")</f>
      </c>
      <c r="E32" s="166">
        <f>IF('Sheet 1'!G132="Y",'Sheet 1'!F132,0)</f>
        <v>0</v>
      </c>
      <c r="F32" s="111">
        <f>IF(AND('Sheet 1'!G132="Y",'Sheet 1'!F132=E32),0,IF('Sheet 1'!G132="",0,IF('Sheet 1'!G132="N",0,1)))</f>
        <v>0</v>
      </c>
      <c r="G32" s="199">
        <v>0.16</v>
      </c>
      <c r="H32" s="111">
        <f t="shared" si="4"/>
      </c>
      <c r="I32" s="109">
        <f t="shared" si="5"/>
        <v>0</v>
      </c>
      <c r="J32" s="315">
        <f t="shared" si="6"/>
      </c>
      <c r="K32" s="101">
        <f t="shared" si="3"/>
      </c>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293"/>
      <c r="AL32" s="293"/>
      <c r="AM32" s="293"/>
      <c r="AN32" s="293"/>
      <c r="AO32" s="293"/>
      <c r="AP32" s="293"/>
      <c r="AQ32" s="293"/>
      <c r="AR32" s="293"/>
      <c r="AS32" s="293"/>
      <c r="AT32" s="293"/>
      <c r="AU32" s="293"/>
      <c r="AV32" s="293"/>
      <c r="AW32" s="293"/>
      <c r="AX32" s="293"/>
      <c r="AY32" s="293"/>
      <c r="AZ32" s="293"/>
      <c r="BA32" s="293"/>
      <c r="BB32" s="293"/>
      <c r="BC32" s="293"/>
      <c r="BD32" s="293"/>
      <c r="BE32" s="293"/>
      <c r="BF32" s="293"/>
      <c r="BG32" s="293"/>
      <c r="BH32" s="293"/>
      <c r="BI32" s="293"/>
      <c r="BJ32" s="293"/>
      <c r="BK32" s="293"/>
      <c r="BL32" s="293"/>
      <c r="BM32" s="293"/>
      <c r="BN32" s="293"/>
      <c r="BO32" s="293"/>
      <c r="BP32" s="293"/>
      <c r="BQ32" s="293"/>
      <c r="BR32" s="293"/>
      <c r="BS32" s="293"/>
      <c r="BT32" s="293"/>
      <c r="BU32" s="293"/>
      <c r="BV32" s="293"/>
      <c r="BW32" s="293"/>
      <c r="BX32" s="293"/>
      <c r="BY32" s="293"/>
      <c r="BZ32" s="293"/>
      <c r="CA32" s="293"/>
      <c r="CB32" s="293"/>
      <c r="CC32" s="293"/>
      <c r="CD32" s="293"/>
      <c r="CE32" s="293"/>
      <c r="CF32" s="293"/>
      <c r="CG32" s="293"/>
      <c r="CH32" s="293"/>
      <c r="CI32" s="293"/>
      <c r="CJ32" s="293"/>
      <c r="CK32" s="293"/>
      <c r="CL32" s="293"/>
      <c r="CM32" s="293"/>
      <c r="CN32" s="293"/>
      <c r="CO32" s="293"/>
      <c r="CP32" s="293"/>
      <c r="CQ32" s="293"/>
      <c r="CR32" s="293"/>
      <c r="CS32" s="293"/>
      <c r="CT32" s="293"/>
      <c r="CU32" s="293"/>
      <c r="CV32" s="293"/>
      <c r="CW32" s="293"/>
      <c r="CX32" s="293"/>
      <c r="CY32" s="293"/>
      <c r="CZ32" s="293"/>
      <c r="DA32" s="293"/>
      <c r="DB32" s="293"/>
      <c r="DC32" s="293"/>
      <c r="DD32" s="293"/>
      <c r="DE32" s="293"/>
      <c r="DF32" s="293"/>
      <c r="DG32" s="293"/>
      <c r="DH32" s="293"/>
      <c r="DI32" s="293"/>
      <c r="DJ32" s="293"/>
      <c r="DK32" s="293"/>
      <c r="DL32" s="293"/>
      <c r="DM32" s="293"/>
      <c r="DN32" s="293"/>
      <c r="DO32" s="293"/>
      <c r="DP32" s="293"/>
      <c r="DQ32" s="293"/>
      <c r="DR32" s="293"/>
      <c r="DS32" s="293"/>
      <c r="DT32" s="293"/>
      <c r="DU32" s="293"/>
      <c r="DV32" s="293"/>
      <c r="DW32" s="293"/>
      <c r="DX32" s="293"/>
      <c r="DY32" s="293"/>
      <c r="DZ32" s="293"/>
      <c r="EA32" s="293"/>
      <c r="EB32" s="293"/>
      <c r="EC32" s="293"/>
      <c r="ED32" s="293"/>
      <c r="EE32" s="293"/>
      <c r="EF32" s="293"/>
      <c r="EG32" s="293"/>
      <c r="EH32" s="293"/>
      <c r="EI32" s="293"/>
      <c r="EJ32" s="293"/>
      <c r="EK32" s="293"/>
      <c r="EL32" s="293"/>
      <c r="EM32" s="293"/>
      <c r="EN32" s="293"/>
      <c r="EO32" s="293"/>
      <c r="EP32" s="293"/>
      <c r="EQ32" s="293"/>
      <c r="ER32" s="293"/>
      <c r="ES32" s="293"/>
      <c r="ET32" s="293"/>
      <c r="EU32" s="293"/>
      <c r="EV32" s="293"/>
      <c r="EW32" s="293"/>
      <c r="EX32" s="293"/>
      <c r="EY32" s="293"/>
      <c r="EZ32" s="293"/>
      <c r="FA32" s="293"/>
      <c r="FB32" s="293"/>
      <c r="FC32" s="293"/>
      <c r="FD32" s="293"/>
      <c r="FE32" s="293"/>
      <c r="FF32" s="293"/>
      <c r="FG32" s="293"/>
      <c r="FH32" s="293"/>
      <c r="FI32" s="293"/>
      <c r="FJ32" s="293"/>
      <c r="FK32" s="293"/>
      <c r="FL32" s="293"/>
      <c r="FM32" s="293"/>
      <c r="FN32" s="293"/>
      <c r="FO32" s="293"/>
      <c r="FP32" s="293"/>
      <c r="FQ32" s="293"/>
      <c r="FR32" s="293"/>
      <c r="FS32" s="293"/>
      <c r="FT32" s="293"/>
      <c r="FU32" s="293"/>
      <c r="FV32" s="293"/>
      <c r="FW32" s="293"/>
      <c r="FX32" s="293"/>
      <c r="FY32" s="293"/>
      <c r="FZ32" s="293"/>
      <c r="GA32" s="293"/>
      <c r="GB32" s="293"/>
      <c r="GC32" s="293"/>
      <c r="GD32" s="293"/>
      <c r="GE32" s="293"/>
      <c r="GF32" s="293"/>
      <c r="GG32" s="293"/>
      <c r="GH32" s="293"/>
      <c r="GI32" s="293"/>
      <c r="GJ32" s="293"/>
      <c r="GK32" s="293"/>
      <c r="GL32" s="293"/>
      <c r="GM32" s="293"/>
      <c r="GN32" s="293"/>
      <c r="GO32" s="293"/>
      <c r="GP32" s="293"/>
      <c r="GQ32" s="293"/>
      <c r="GR32" s="293"/>
      <c r="GS32" s="293"/>
      <c r="GT32" s="293"/>
      <c r="GU32" s="293"/>
      <c r="GV32" s="293"/>
      <c r="GW32" s="293"/>
      <c r="GX32" s="293"/>
      <c r="GY32" s="293"/>
      <c r="GZ32" s="293"/>
      <c r="HA32" s="293"/>
      <c r="HB32" s="293"/>
      <c r="HC32" s="293"/>
      <c r="HD32" s="293"/>
      <c r="HE32" s="293"/>
      <c r="HF32" s="293"/>
      <c r="HG32" s="293"/>
      <c r="HH32" s="293"/>
      <c r="HI32" s="293"/>
      <c r="HJ32" s="293"/>
      <c r="HK32" s="293"/>
      <c r="HL32" s="293"/>
      <c r="HM32" s="293"/>
      <c r="HN32" s="293"/>
      <c r="HO32" s="293"/>
      <c r="HP32" s="293"/>
      <c r="HQ32" s="293"/>
      <c r="HR32" s="293"/>
      <c r="HS32" s="293"/>
      <c r="HT32" s="293"/>
      <c r="HU32" s="293"/>
      <c r="HV32" s="293"/>
      <c r="HW32" s="293"/>
      <c r="HX32" s="293"/>
      <c r="HY32" s="293"/>
      <c r="HZ32" s="293"/>
      <c r="IA32" s="293"/>
      <c r="IB32" s="293"/>
      <c r="IC32" s="293"/>
      <c r="ID32" s="293"/>
      <c r="IE32" s="293"/>
      <c r="IF32" s="293"/>
      <c r="IG32" s="293"/>
      <c r="IH32" s="293"/>
      <c r="II32" s="293"/>
      <c r="IJ32" s="293"/>
      <c r="IK32" s="293"/>
      <c r="IL32" s="293"/>
      <c r="IM32" s="293"/>
      <c r="IN32" s="293"/>
      <c r="IO32" s="293"/>
      <c r="IP32" s="293"/>
      <c r="IQ32" s="293"/>
      <c r="IR32" s="293"/>
      <c r="IS32" s="293"/>
      <c r="IT32" s="293"/>
      <c r="IU32" s="293"/>
      <c r="IV32" s="293"/>
    </row>
    <row r="33" spans="1:256" ht="12.75">
      <c r="A33" s="345"/>
      <c r="B33" s="166">
        <f>IF('Sheet 1'!G133="Y",'Sheet 1'!B133:C133,"")</f>
      </c>
      <c r="C33" s="111">
        <f>IF(AND('Sheet 1'!G133="Y",'Sheet 1'!D133=D33),0,IF('Sheet 1'!G133="",0,IF('Sheet 1'!G133="N",0,1)))</f>
        <v>0</v>
      </c>
      <c r="D33" s="166">
        <f>IF('Sheet 1'!G133="Y",'Sheet 1'!D133,"")</f>
      </c>
      <c r="E33" s="166">
        <f>IF('Sheet 1'!G133="Y",'Sheet 1'!F133,0)</f>
        <v>0</v>
      </c>
      <c r="F33" s="111">
        <f>IF(AND('Sheet 1'!G133="Y",'Sheet 1'!F133=E33),0,IF('Sheet 1'!G133="",0,IF('Sheet 1'!G133="N",0,1)))</f>
        <v>0</v>
      </c>
      <c r="G33" s="199">
        <v>0.16</v>
      </c>
      <c r="H33" s="111">
        <f t="shared" si="4"/>
      </c>
      <c r="I33" s="109">
        <f t="shared" si="5"/>
        <v>0</v>
      </c>
      <c r="J33" s="315">
        <f t="shared" si="6"/>
      </c>
      <c r="K33" s="101">
        <f t="shared" si="3"/>
      </c>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293"/>
      <c r="AL33" s="293"/>
      <c r="AM33" s="293"/>
      <c r="AN33" s="293"/>
      <c r="AO33" s="293"/>
      <c r="AP33" s="293"/>
      <c r="AQ33" s="293"/>
      <c r="AR33" s="293"/>
      <c r="AS33" s="293"/>
      <c r="AT33" s="293"/>
      <c r="AU33" s="293"/>
      <c r="AV33" s="293"/>
      <c r="AW33" s="293"/>
      <c r="AX33" s="293"/>
      <c r="AY33" s="293"/>
      <c r="AZ33" s="293"/>
      <c r="BA33" s="293"/>
      <c r="BB33" s="293"/>
      <c r="BC33" s="293"/>
      <c r="BD33" s="293"/>
      <c r="BE33" s="293"/>
      <c r="BF33" s="293"/>
      <c r="BG33" s="293"/>
      <c r="BH33" s="293"/>
      <c r="BI33" s="293"/>
      <c r="BJ33" s="293"/>
      <c r="BK33" s="293"/>
      <c r="BL33" s="293"/>
      <c r="BM33" s="293"/>
      <c r="BN33" s="293"/>
      <c r="BO33" s="293"/>
      <c r="BP33" s="293"/>
      <c r="BQ33" s="293"/>
      <c r="BR33" s="293"/>
      <c r="BS33" s="293"/>
      <c r="BT33" s="293"/>
      <c r="BU33" s="293"/>
      <c r="BV33" s="293"/>
      <c r="BW33" s="293"/>
      <c r="BX33" s="293"/>
      <c r="BY33" s="293"/>
      <c r="BZ33" s="293"/>
      <c r="CA33" s="293"/>
      <c r="CB33" s="293"/>
      <c r="CC33" s="293"/>
      <c r="CD33" s="293"/>
      <c r="CE33" s="293"/>
      <c r="CF33" s="293"/>
      <c r="CG33" s="293"/>
      <c r="CH33" s="293"/>
      <c r="CI33" s="293"/>
      <c r="CJ33" s="293"/>
      <c r="CK33" s="293"/>
      <c r="CL33" s="293"/>
      <c r="CM33" s="293"/>
      <c r="CN33" s="293"/>
      <c r="CO33" s="293"/>
      <c r="CP33" s="293"/>
      <c r="CQ33" s="293"/>
      <c r="CR33" s="293"/>
      <c r="CS33" s="293"/>
      <c r="CT33" s="293"/>
      <c r="CU33" s="293"/>
      <c r="CV33" s="293"/>
      <c r="CW33" s="293"/>
      <c r="CX33" s="293"/>
      <c r="CY33" s="293"/>
      <c r="CZ33" s="293"/>
      <c r="DA33" s="293"/>
      <c r="DB33" s="293"/>
      <c r="DC33" s="293"/>
      <c r="DD33" s="293"/>
      <c r="DE33" s="293"/>
      <c r="DF33" s="293"/>
      <c r="DG33" s="293"/>
      <c r="DH33" s="293"/>
      <c r="DI33" s="293"/>
      <c r="DJ33" s="293"/>
      <c r="DK33" s="293"/>
      <c r="DL33" s="293"/>
      <c r="DM33" s="293"/>
      <c r="DN33" s="293"/>
      <c r="DO33" s="293"/>
      <c r="DP33" s="293"/>
      <c r="DQ33" s="293"/>
      <c r="DR33" s="293"/>
      <c r="DS33" s="293"/>
      <c r="DT33" s="293"/>
      <c r="DU33" s="293"/>
      <c r="DV33" s="293"/>
      <c r="DW33" s="293"/>
      <c r="DX33" s="293"/>
      <c r="DY33" s="293"/>
      <c r="DZ33" s="293"/>
      <c r="EA33" s="293"/>
      <c r="EB33" s="293"/>
      <c r="EC33" s="293"/>
      <c r="ED33" s="293"/>
      <c r="EE33" s="293"/>
      <c r="EF33" s="293"/>
      <c r="EG33" s="293"/>
      <c r="EH33" s="293"/>
      <c r="EI33" s="293"/>
      <c r="EJ33" s="293"/>
      <c r="EK33" s="293"/>
      <c r="EL33" s="293"/>
      <c r="EM33" s="293"/>
      <c r="EN33" s="293"/>
      <c r="EO33" s="293"/>
      <c r="EP33" s="293"/>
      <c r="EQ33" s="293"/>
      <c r="ER33" s="293"/>
      <c r="ES33" s="293"/>
      <c r="ET33" s="293"/>
      <c r="EU33" s="293"/>
      <c r="EV33" s="293"/>
      <c r="EW33" s="293"/>
      <c r="EX33" s="293"/>
      <c r="EY33" s="293"/>
      <c r="EZ33" s="293"/>
      <c r="FA33" s="293"/>
      <c r="FB33" s="293"/>
      <c r="FC33" s="293"/>
      <c r="FD33" s="293"/>
      <c r="FE33" s="293"/>
      <c r="FF33" s="293"/>
      <c r="FG33" s="293"/>
      <c r="FH33" s="293"/>
      <c r="FI33" s="293"/>
      <c r="FJ33" s="293"/>
      <c r="FK33" s="293"/>
      <c r="FL33" s="293"/>
      <c r="FM33" s="293"/>
      <c r="FN33" s="293"/>
      <c r="FO33" s="293"/>
      <c r="FP33" s="293"/>
      <c r="FQ33" s="293"/>
      <c r="FR33" s="293"/>
      <c r="FS33" s="293"/>
      <c r="FT33" s="293"/>
      <c r="FU33" s="293"/>
      <c r="FV33" s="293"/>
      <c r="FW33" s="293"/>
      <c r="FX33" s="293"/>
      <c r="FY33" s="293"/>
      <c r="FZ33" s="293"/>
      <c r="GA33" s="293"/>
      <c r="GB33" s="293"/>
      <c r="GC33" s="293"/>
      <c r="GD33" s="293"/>
      <c r="GE33" s="293"/>
      <c r="GF33" s="293"/>
      <c r="GG33" s="293"/>
      <c r="GH33" s="293"/>
      <c r="GI33" s="293"/>
      <c r="GJ33" s="293"/>
      <c r="GK33" s="293"/>
      <c r="GL33" s="293"/>
      <c r="GM33" s="293"/>
      <c r="GN33" s="293"/>
      <c r="GO33" s="293"/>
      <c r="GP33" s="293"/>
      <c r="GQ33" s="293"/>
      <c r="GR33" s="293"/>
      <c r="GS33" s="293"/>
      <c r="GT33" s="293"/>
      <c r="GU33" s="293"/>
      <c r="GV33" s="293"/>
      <c r="GW33" s="293"/>
      <c r="GX33" s="293"/>
      <c r="GY33" s="293"/>
      <c r="GZ33" s="293"/>
      <c r="HA33" s="293"/>
      <c r="HB33" s="293"/>
      <c r="HC33" s="293"/>
      <c r="HD33" s="293"/>
      <c r="HE33" s="293"/>
      <c r="HF33" s="293"/>
      <c r="HG33" s="293"/>
      <c r="HH33" s="293"/>
      <c r="HI33" s="293"/>
      <c r="HJ33" s="293"/>
      <c r="HK33" s="293"/>
      <c r="HL33" s="293"/>
      <c r="HM33" s="293"/>
      <c r="HN33" s="293"/>
      <c r="HO33" s="293"/>
      <c r="HP33" s="293"/>
      <c r="HQ33" s="293"/>
      <c r="HR33" s="293"/>
      <c r="HS33" s="293"/>
      <c r="HT33" s="293"/>
      <c r="HU33" s="293"/>
      <c r="HV33" s="293"/>
      <c r="HW33" s="293"/>
      <c r="HX33" s="293"/>
      <c r="HY33" s="293"/>
      <c r="HZ33" s="293"/>
      <c r="IA33" s="293"/>
      <c r="IB33" s="293"/>
      <c r="IC33" s="293"/>
      <c r="ID33" s="293"/>
      <c r="IE33" s="293"/>
      <c r="IF33" s="293"/>
      <c r="IG33" s="293"/>
      <c r="IH33" s="293"/>
      <c r="II33" s="293"/>
      <c r="IJ33" s="293"/>
      <c r="IK33" s="293"/>
      <c r="IL33" s="293"/>
      <c r="IM33" s="293"/>
      <c r="IN33" s="293"/>
      <c r="IO33" s="293"/>
      <c r="IP33" s="293"/>
      <c r="IQ33" s="293"/>
      <c r="IR33" s="293"/>
      <c r="IS33" s="293"/>
      <c r="IT33" s="293"/>
      <c r="IU33" s="293"/>
      <c r="IV33" s="293"/>
    </row>
    <row r="34" spans="1:256" ht="12.75">
      <c r="A34" s="345"/>
      <c r="B34" s="166">
        <f>IF('Sheet 1'!G134="Y",'Sheet 1'!B134:C134,"")</f>
      </c>
      <c r="C34" s="111">
        <f>IF(AND('Sheet 1'!G134="Y",'Sheet 1'!D134=D34),0,IF('Sheet 1'!G134="",0,IF('Sheet 1'!G134="N",0,1)))</f>
        <v>0</v>
      </c>
      <c r="D34" s="166">
        <f>IF('Sheet 1'!G134="Y",'Sheet 1'!D134,"")</f>
      </c>
      <c r="E34" s="166">
        <f>IF('Sheet 1'!G134="Y",'Sheet 1'!F134,0)</f>
        <v>0</v>
      </c>
      <c r="F34" s="111">
        <f>IF(AND('Sheet 1'!G134="Y",'Sheet 1'!F134=E34),0,IF('Sheet 1'!G134="",0,IF('Sheet 1'!G134="N",0,1)))</f>
        <v>0</v>
      </c>
      <c r="G34" s="199">
        <v>0.16</v>
      </c>
      <c r="H34" s="111">
        <f t="shared" si="4"/>
      </c>
      <c r="I34" s="109">
        <f t="shared" si="5"/>
        <v>0</v>
      </c>
      <c r="J34" s="315">
        <f t="shared" si="6"/>
      </c>
      <c r="K34" s="101">
        <f t="shared" si="3"/>
      </c>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293"/>
      <c r="AL34" s="293"/>
      <c r="AM34" s="293"/>
      <c r="AN34" s="293"/>
      <c r="AO34" s="293"/>
      <c r="AP34" s="293"/>
      <c r="AQ34" s="293"/>
      <c r="AR34" s="293"/>
      <c r="AS34" s="293"/>
      <c r="AT34" s="293"/>
      <c r="AU34" s="293"/>
      <c r="AV34" s="293"/>
      <c r="AW34" s="293"/>
      <c r="AX34" s="293"/>
      <c r="AY34" s="293"/>
      <c r="AZ34" s="293"/>
      <c r="BA34" s="293"/>
      <c r="BB34" s="293"/>
      <c r="BC34" s="293"/>
      <c r="BD34" s="293"/>
      <c r="BE34" s="293"/>
      <c r="BF34" s="293"/>
      <c r="BG34" s="293"/>
      <c r="BH34" s="293"/>
      <c r="BI34" s="293"/>
      <c r="BJ34" s="293"/>
      <c r="BK34" s="293"/>
      <c r="BL34" s="293"/>
      <c r="BM34" s="293"/>
      <c r="BN34" s="293"/>
      <c r="BO34" s="293"/>
      <c r="BP34" s="293"/>
      <c r="BQ34" s="293"/>
      <c r="BR34" s="293"/>
      <c r="BS34" s="293"/>
      <c r="BT34" s="293"/>
      <c r="BU34" s="293"/>
      <c r="BV34" s="293"/>
      <c r="BW34" s="293"/>
      <c r="BX34" s="293"/>
      <c r="BY34" s="293"/>
      <c r="BZ34" s="293"/>
      <c r="CA34" s="293"/>
      <c r="CB34" s="293"/>
      <c r="CC34" s="293"/>
      <c r="CD34" s="293"/>
      <c r="CE34" s="293"/>
      <c r="CF34" s="293"/>
      <c r="CG34" s="293"/>
      <c r="CH34" s="293"/>
      <c r="CI34" s="293"/>
      <c r="CJ34" s="293"/>
      <c r="CK34" s="293"/>
      <c r="CL34" s="293"/>
      <c r="CM34" s="293"/>
      <c r="CN34" s="293"/>
      <c r="CO34" s="293"/>
      <c r="CP34" s="293"/>
      <c r="CQ34" s="293"/>
      <c r="CR34" s="293"/>
      <c r="CS34" s="293"/>
      <c r="CT34" s="293"/>
      <c r="CU34" s="293"/>
      <c r="CV34" s="293"/>
      <c r="CW34" s="293"/>
      <c r="CX34" s="293"/>
      <c r="CY34" s="293"/>
      <c r="CZ34" s="293"/>
      <c r="DA34" s="293"/>
      <c r="DB34" s="293"/>
      <c r="DC34" s="293"/>
      <c r="DD34" s="293"/>
      <c r="DE34" s="293"/>
      <c r="DF34" s="293"/>
      <c r="DG34" s="293"/>
      <c r="DH34" s="293"/>
      <c r="DI34" s="293"/>
      <c r="DJ34" s="293"/>
      <c r="DK34" s="293"/>
      <c r="DL34" s="293"/>
      <c r="DM34" s="293"/>
      <c r="DN34" s="293"/>
      <c r="DO34" s="293"/>
      <c r="DP34" s="293"/>
      <c r="DQ34" s="293"/>
      <c r="DR34" s="293"/>
      <c r="DS34" s="293"/>
      <c r="DT34" s="293"/>
      <c r="DU34" s="293"/>
      <c r="DV34" s="293"/>
      <c r="DW34" s="293"/>
      <c r="DX34" s="293"/>
      <c r="DY34" s="293"/>
      <c r="DZ34" s="293"/>
      <c r="EA34" s="293"/>
      <c r="EB34" s="293"/>
      <c r="EC34" s="293"/>
      <c r="ED34" s="293"/>
      <c r="EE34" s="293"/>
      <c r="EF34" s="293"/>
      <c r="EG34" s="293"/>
      <c r="EH34" s="293"/>
      <c r="EI34" s="293"/>
      <c r="EJ34" s="293"/>
      <c r="EK34" s="293"/>
      <c r="EL34" s="293"/>
      <c r="EM34" s="293"/>
      <c r="EN34" s="293"/>
      <c r="EO34" s="293"/>
      <c r="EP34" s="293"/>
      <c r="EQ34" s="293"/>
      <c r="ER34" s="293"/>
      <c r="ES34" s="293"/>
      <c r="ET34" s="293"/>
      <c r="EU34" s="293"/>
      <c r="EV34" s="293"/>
      <c r="EW34" s="293"/>
      <c r="EX34" s="293"/>
      <c r="EY34" s="293"/>
      <c r="EZ34" s="293"/>
      <c r="FA34" s="293"/>
      <c r="FB34" s="293"/>
      <c r="FC34" s="293"/>
      <c r="FD34" s="293"/>
      <c r="FE34" s="293"/>
      <c r="FF34" s="293"/>
      <c r="FG34" s="293"/>
      <c r="FH34" s="293"/>
      <c r="FI34" s="293"/>
      <c r="FJ34" s="293"/>
      <c r="FK34" s="293"/>
      <c r="FL34" s="293"/>
      <c r="FM34" s="293"/>
      <c r="FN34" s="293"/>
      <c r="FO34" s="293"/>
      <c r="FP34" s="293"/>
      <c r="FQ34" s="293"/>
      <c r="FR34" s="293"/>
      <c r="FS34" s="293"/>
      <c r="FT34" s="293"/>
      <c r="FU34" s="293"/>
      <c r="FV34" s="293"/>
      <c r="FW34" s="293"/>
      <c r="FX34" s="293"/>
      <c r="FY34" s="293"/>
      <c r="FZ34" s="293"/>
      <c r="GA34" s="293"/>
      <c r="GB34" s="293"/>
      <c r="GC34" s="293"/>
      <c r="GD34" s="293"/>
      <c r="GE34" s="293"/>
      <c r="GF34" s="293"/>
      <c r="GG34" s="293"/>
      <c r="GH34" s="293"/>
      <c r="GI34" s="293"/>
      <c r="GJ34" s="293"/>
      <c r="GK34" s="293"/>
      <c r="GL34" s="293"/>
      <c r="GM34" s="293"/>
      <c r="GN34" s="293"/>
      <c r="GO34" s="293"/>
      <c r="GP34" s="293"/>
      <c r="GQ34" s="293"/>
      <c r="GR34" s="293"/>
      <c r="GS34" s="293"/>
      <c r="GT34" s="293"/>
      <c r="GU34" s="293"/>
      <c r="GV34" s="293"/>
      <c r="GW34" s="293"/>
      <c r="GX34" s="293"/>
      <c r="GY34" s="293"/>
      <c r="GZ34" s="293"/>
      <c r="HA34" s="293"/>
      <c r="HB34" s="293"/>
      <c r="HC34" s="293"/>
      <c r="HD34" s="293"/>
      <c r="HE34" s="293"/>
      <c r="HF34" s="293"/>
      <c r="HG34" s="293"/>
      <c r="HH34" s="293"/>
      <c r="HI34" s="293"/>
      <c r="HJ34" s="293"/>
      <c r="HK34" s="293"/>
      <c r="HL34" s="293"/>
      <c r="HM34" s="293"/>
      <c r="HN34" s="293"/>
      <c r="HO34" s="293"/>
      <c r="HP34" s="293"/>
      <c r="HQ34" s="293"/>
      <c r="HR34" s="293"/>
      <c r="HS34" s="293"/>
      <c r="HT34" s="293"/>
      <c r="HU34" s="293"/>
      <c r="HV34" s="293"/>
      <c r="HW34" s="293"/>
      <c r="HX34" s="293"/>
      <c r="HY34" s="293"/>
      <c r="HZ34" s="293"/>
      <c r="IA34" s="293"/>
      <c r="IB34" s="293"/>
      <c r="IC34" s="293"/>
      <c r="ID34" s="293"/>
      <c r="IE34" s="293"/>
      <c r="IF34" s="293"/>
      <c r="IG34" s="293"/>
      <c r="IH34" s="293"/>
      <c r="II34" s="293"/>
      <c r="IJ34" s="293"/>
      <c r="IK34" s="293"/>
      <c r="IL34" s="293"/>
      <c r="IM34" s="293"/>
      <c r="IN34" s="293"/>
      <c r="IO34" s="293"/>
      <c r="IP34" s="293"/>
      <c r="IQ34" s="293"/>
      <c r="IR34" s="293"/>
      <c r="IS34" s="293"/>
      <c r="IT34" s="293"/>
      <c r="IU34" s="293"/>
      <c r="IV34" s="293"/>
    </row>
    <row r="35" spans="1:256" ht="13.5">
      <c r="A35" s="345"/>
      <c r="B35" s="638"/>
      <c r="C35" s="653">
        <f>SUM(C16:C34)</f>
        <v>0</v>
      </c>
      <c r="D35" s="96"/>
      <c r="E35" s="96"/>
      <c r="F35" s="269">
        <f>SUM(F16:F34)</f>
        <v>0</v>
      </c>
      <c r="G35" s="118"/>
      <c r="H35" s="269"/>
      <c r="I35" s="112"/>
      <c r="J35" s="315"/>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293"/>
      <c r="AL35" s="293"/>
      <c r="AM35" s="293"/>
      <c r="AN35" s="293"/>
      <c r="AO35" s="293"/>
      <c r="AP35" s="293"/>
      <c r="AQ35" s="293"/>
      <c r="AR35" s="293"/>
      <c r="AS35" s="293"/>
      <c r="AT35" s="293"/>
      <c r="AU35" s="293"/>
      <c r="AV35" s="293"/>
      <c r="AW35" s="293"/>
      <c r="AX35" s="293"/>
      <c r="AY35" s="293"/>
      <c r="AZ35" s="293"/>
      <c r="BA35" s="293"/>
      <c r="BB35" s="293"/>
      <c r="BC35" s="293"/>
      <c r="BD35" s="293"/>
      <c r="BE35" s="293"/>
      <c r="BF35" s="293"/>
      <c r="BG35" s="293"/>
      <c r="BH35" s="293"/>
      <c r="BI35" s="293"/>
      <c r="BJ35" s="293"/>
      <c r="BK35" s="293"/>
      <c r="BL35" s="293"/>
      <c r="BM35" s="293"/>
      <c r="BN35" s="293"/>
      <c r="BO35" s="293"/>
      <c r="BP35" s="293"/>
      <c r="BQ35" s="293"/>
      <c r="BR35" s="293"/>
      <c r="BS35" s="293"/>
      <c r="BT35" s="293"/>
      <c r="BU35" s="293"/>
      <c r="BV35" s="293"/>
      <c r="BW35" s="293"/>
      <c r="BX35" s="293"/>
      <c r="BY35" s="293"/>
      <c r="BZ35" s="293"/>
      <c r="CA35" s="293"/>
      <c r="CB35" s="293"/>
      <c r="CC35" s="293"/>
      <c r="CD35" s="293"/>
      <c r="CE35" s="293"/>
      <c r="CF35" s="293"/>
      <c r="CG35" s="293"/>
      <c r="CH35" s="293"/>
      <c r="CI35" s="293"/>
      <c r="CJ35" s="293"/>
      <c r="CK35" s="293"/>
      <c r="CL35" s="293"/>
      <c r="CM35" s="293"/>
      <c r="CN35" s="293"/>
      <c r="CO35" s="293"/>
      <c r="CP35" s="293"/>
      <c r="CQ35" s="293"/>
      <c r="CR35" s="293"/>
      <c r="CS35" s="293"/>
      <c r="CT35" s="293"/>
      <c r="CU35" s="293"/>
      <c r="CV35" s="293"/>
      <c r="CW35" s="293"/>
      <c r="CX35" s="293"/>
      <c r="CY35" s="293"/>
      <c r="CZ35" s="293"/>
      <c r="DA35" s="293"/>
      <c r="DB35" s="293"/>
      <c r="DC35" s="293"/>
      <c r="DD35" s="293"/>
      <c r="DE35" s="293"/>
      <c r="DF35" s="293"/>
      <c r="DG35" s="293"/>
      <c r="DH35" s="293"/>
      <c r="DI35" s="293"/>
      <c r="DJ35" s="293"/>
      <c r="DK35" s="293"/>
      <c r="DL35" s="293"/>
      <c r="DM35" s="293"/>
      <c r="DN35" s="293"/>
      <c r="DO35" s="293"/>
      <c r="DP35" s="293"/>
      <c r="DQ35" s="293"/>
      <c r="DR35" s="293"/>
      <c r="DS35" s="293"/>
      <c r="DT35" s="293"/>
      <c r="DU35" s="293"/>
      <c r="DV35" s="293"/>
      <c r="DW35" s="293"/>
      <c r="DX35" s="293"/>
      <c r="DY35" s="293"/>
      <c r="DZ35" s="293"/>
      <c r="EA35" s="293"/>
      <c r="EB35" s="293"/>
      <c r="EC35" s="293"/>
      <c r="ED35" s="293"/>
      <c r="EE35" s="293"/>
      <c r="EF35" s="293"/>
      <c r="EG35" s="293"/>
      <c r="EH35" s="293"/>
      <c r="EI35" s="293"/>
      <c r="EJ35" s="293"/>
      <c r="EK35" s="293"/>
      <c r="EL35" s="293"/>
      <c r="EM35" s="293"/>
      <c r="EN35" s="293"/>
      <c r="EO35" s="293"/>
      <c r="EP35" s="293"/>
      <c r="EQ35" s="293"/>
      <c r="ER35" s="293"/>
      <c r="ES35" s="293"/>
      <c r="ET35" s="293"/>
      <c r="EU35" s="293"/>
      <c r="EV35" s="293"/>
      <c r="EW35" s="293"/>
      <c r="EX35" s="293"/>
      <c r="EY35" s="293"/>
      <c r="EZ35" s="293"/>
      <c r="FA35" s="293"/>
      <c r="FB35" s="293"/>
      <c r="FC35" s="293"/>
      <c r="FD35" s="293"/>
      <c r="FE35" s="293"/>
      <c r="FF35" s="293"/>
      <c r="FG35" s="293"/>
      <c r="FH35" s="293"/>
      <c r="FI35" s="293"/>
      <c r="FJ35" s="293"/>
      <c r="FK35" s="293"/>
      <c r="FL35" s="293"/>
      <c r="FM35" s="293"/>
      <c r="FN35" s="293"/>
      <c r="FO35" s="293"/>
      <c r="FP35" s="293"/>
      <c r="FQ35" s="293"/>
      <c r="FR35" s="293"/>
      <c r="FS35" s="293"/>
      <c r="FT35" s="293"/>
      <c r="FU35" s="293"/>
      <c r="FV35" s="293"/>
      <c r="FW35" s="293"/>
      <c r="FX35" s="293"/>
      <c r="FY35" s="293"/>
      <c r="FZ35" s="293"/>
      <c r="GA35" s="293"/>
      <c r="GB35" s="293"/>
      <c r="GC35" s="293"/>
      <c r="GD35" s="293"/>
      <c r="GE35" s="293"/>
      <c r="GF35" s="293"/>
      <c r="GG35" s="293"/>
      <c r="GH35" s="293"/>
      <c r="GI35" s="293"/>
      <c r="GJ35" s="293"/>
      <c r="GK35" s="293"/>
      <c r="GL35" s="293"/>
      <c r="GM35" s="293"/>
      <c r="GN35" s="293"/>
      <c r="GO35" s="293"/>
      <c r="GP35" s="293"/>
      <c r="GQ35" s="293"/>
      <c r="GR35" s="293"/>
      <c r="GS35" s="293"/>
      <c r="GT35" s="293"/>
      <c r="GU35" s="293"/>
      <c r="GV35" s="293"/>
      <c r="GW35" s="293"/>
      <c r="GX35" s="293"/>
      <c r="GY35" s="293"/>
      <c r="GZ35" s="293"/>
      <c r="HA35" s="293"/>
      <c r="HB35" s="293"/>
      <c r="HC35" s="293"/>
      <c r="HD35" s="293"/>
      <c r="HE35" s="293"/>
      <c r="HF35" s="293"/>
      <c r="HG35" s="293"/>
      <c r="HH35" s="293"/>
      <c r="HI35" s="293"/>
      <c r="HJ35" s="293"/>
      <c r="HK35" s="293"/>
      <c r="HL35" s="293"/>
      <c r="HM35" s="293"/>
      <c r="HN35" s="293"/>
      <c r="HO35" s="293"/>
      <c r="HP35" s="293"/>
      <c r="HQ35" s="293"/>
      <c r="HR35" s="293"/>
      <c r="HS35" s="293"/>
      <c r="HT35" s="293"/>
      <c r="HU35" s="293"/>
      <c r="HV35" s="293"/>
      <c r="HW35" s="293"/>
      <c r="HX35" s="293"/>
      <c r="HY35" s="293"/>
      <c r="HZ35" s="293"/>
      <c r="IA35" s="293"/>
      <c r="IB35" s="293"/>
      <c r="IC35" s="293"/>
      <c r="ID35" s="293"/>
      <c r="IE35" s="293"/>
      <c r="IF35" s="293"/>
      <c r="IG35" s="293"/>
      <c r="IH35" s="293"/>
      <c r="II35" s="293"/>
      <c r="IJ35" s="293"/>
      <c r="IK35" s="293"/>
      <c r="IL35" s="293"/>
      <c r="IM35" s="293"/>
      <c r="IN35" s="293"/>
      <c r="IO35" s="293"/>
      <c r="IP35" s="293"/>
      <c r="IQ35" s="293"/>
      <c r="IR35" s="293"/>
      <c r="IS35" s="293"/>
      <c r="IT35" s="293"/>
      <c r="IU35" s="293"/>
      <c r="IV35" s="293"/>
    </row>
    <row r="36" spans="1:256" ht="12.75">
      <c r="A36" s="97"/>
      <c r="B36" s="114"/>
      <c r="C36" s="627"/>
      <c r="D36" s="248" t="s">
        <v>456</v>
      </c>
      <c r="E36" s="252" t="s">
        <v>493</v>
      </c>
      <c r="F36" s="676"/>
      <c r="G36" s="205"/>
      <c r="H36" s="269"/>
      <c r="I36" s="96"/>
      <c r="J36" s="315"/>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293"/>
      <c r="AL36" s="293"/>
      <c r="AM36" s="293"/>
      <c r="AN36" s="293"/>
      <c r="AO36" s="293"/>
      <c r="AP36" s="293"/>
      <c r="AQ36" s="293"/>
      <c r="AR36" s="293"/>
      <c r="AS36" s="293"/>
      <c r="AT36" s="293"/>
      <c r="AU36" s="293"/>
      <c r="AV36" s="293"/>
      <c r="AW36" s="293"/>
      <c r="AX36" s="293"/>
      <c r="AY36" s="293"/>
      <c r="AZ36" s="293"/>
      <c r="BA36" s="293"/>
      <c r="BB36" s="293"/>
      <c r="BC36" s="293"/>
      <c r="BD36" s="293"/>
      <c r="BE36" s="293"/>
      <c r="BF36" s="293"/>
      <c r="BG36" s="293"/>
      <c r="BH36" s="293"/>
      <c r="BI36" s="293"/>
      <c r="BJ36" s="293"/>
      <c r="BK36" s="293"/>
      <c r="BL36" s="293"/>
      <c r="BM36" s="293"/>
      <c r="BN36" s="293"/>
      <c r="BO36" s="293"/>
      <c r="BP36" s="293"/>
      <c r="BQ36" s="293"/>
      <c r="BR36" s="293"/>
      <c r="BS36" s="293"/>
      <c r="BT36" s="293"/>
      <c r="BU36" s="293"/>
      <c r="BV36" s="293"/>
      <c r="BW36" s="293"/>
      <c r="BX36" s="293"/>
      <c r="BY36" s="293"/>
      <c r="BZ36" s="293"/>
      <c r="CA36" s="293"/>
      <c r="CB36" s="293"/>
      <c r="CC36" s="293"/>
      <c r="CD36" s="293"/>
      <c r="CE36" s="293"/>
      <c r="CF36" s="293"/>
      <c r="CG36" s="293"/>
      <c r="CH36" s="293"/>
      <c r="CI36" s="293"/>
      <c r="CJ36" s="293"/>
      <c r="CK36" s="293"/>
      <c r="CL36" s="293"/>
      <c r="CM36" s="293"/>
      <c r="CN36" s="293"/>
      <c r="CO36" s="293"/>
      <c r="CP36" s="293"/>
      <c r="CQ36" s="293"/>
      <c r="CR36" s="293"/>
      <c r="CS36" s="293"/>
      <c r="CT36" s="293"/>
      <c r="CU36" s="293"/>
      <c r="CV36" s="293"/>
      <c r="CW36" s="293"/>
      <c r="CX36" s="293"/>
      <c r="CY36" s="293"/>
      <c r="CZ36" s="293"/>
      <c r="DA36" s="293"/>
      <c r="DB36" s="293"/>
      <c r="DC36" s="293"/>
      <c r="DD36" s="293"/>
      <c r="DE36" s="293"/>
      <c r="DF36" s="293"/>
      <c r="DG36" s="293"/>
      <c r="DH36" s="293"/>
      <c r="DI36" s="293"/>
      <c r="DJ36" s="293"/>
      <c r="DK36" s="293"/>
      <c r="DL36" s="293"/>
      <c r="DM36" s="293"/>
      <c r="DN36" s="293"/>
      <c r="DO36" s="293"/>
      <c r="DP36" s="293"/>
      <c r="DQ36" s="293"/>
      <c r="DR36" s="293"/>
      <c r="DS36" s="293"/>
      <c r="DT36" s="293"/>
      <c r="DU36" s="293"/>
      <c r="DV36" s="293"/>
      <c r="DW36" s="293"/>
      <c r="DX36" s="293"/>
      <c r="DY36" s="293"/>
      <c r="DZ36" s="293"/>
      <c r="EA36" s="293"/>
      <c r="EB36" s="293"/>
      <c r="EC36" s="293"/>
      <c r="ED36" s="293"/>
      <c r="EE36" s="293"/>
      <c r="EF36" s="293"/>
      <c r="EG36" s="293"/>
      <c r="EH36" s="293"/>
      <c r="EI36" s="293"/>
      <c r="EJ36" s="293"/>
      <c r="EK36" s="293"/>
      <c r="EL36" s="293"/>
      <c r="EM36" s="293"/>
      <c r="EN36" s="293"/>
      <c r="EO36" s="293"/>
      <c r="EP36" s="293"/>
      <c r="EQ36" s="293"/>
      <c r="ER36" s="293"/>
      <c r="ES36" s="293"/>
      <c r="ET36" s="293"/>
      <c r="EU36" s="293"/>
      <c r="EV36" s="293"/>
      <c r="EW36" s="293"/>
      <c r="EX36" s="293"/>
      <c r="EY36" s="293"/>
      <c r="EZ36" s="293"/>
      <c r="FA36" s="293"/>
      <c r="FB36" s="293"/>
      <c r="FC36" s="293"/>
      <c r="FD36" s="293"/>
      <c r="FE36" s="293"/>
      <c r="FF36" s="293"/>
      <c r="FG36" s="293"/>
      <c r="FH36" s="293"/>
      <c r="FI36" s="293"/>
      <c r="FJ36" s="293"/>
      <c r="FK36" s="293"/>
      <c r="FL36" s="293"/>
      <c r="FM36" s="293"/>
      <c r="FN36" s="293"/>
      <c r="FO36" s="293"/>
      <c r="FP36" s="293"/>
      <c r="FQ36" s="293"/>
      <c r="FR36" s="293"/>
      <c r="FS36" s="293"/>
      <c r="FT36" s="293"/>
      <c r="FU36" s="293"/>
      <c r="FV36" s="293"/>
      <c r="FW36" s="293"/>
      <c r="FX36" s="293"/>
      <c r="FY36" s="293"/>
      <c r="FZ36" s="293"/>
      <c r="GA36" s="293"/>
      <c r="GB36" s="293"/>
      <c r="GC36" s="293"/>
      <c r="GD36" s="293"/>
      <c r="GE36" s="293"/>
      <c r="GF36" s="293"/>
      <c r="GG36" s="293"/>
      <c r="GH36" s="293"/>
      <c r="GI36" s="293"/>
      <c r="GJ36" s="293"/>
      <c r="GK36" s="293"/>
      <c r="GL36" s="293"/>
      <c r="GM36" s="293"/>
      <c r="GN36" s="293"/>
      <c r="GO36" s="293"/>
      <c r="GP36" s="293"/>
      <c r="GQ36" s="293"/>
      <c r="GR36" s="293"/>
      <c r="GS36" s="293"/>
      <c r="GT36" s="293"/>
      <c r="GU36" s="293"/>
      <c r="GV36" s="293"/>
      <c r="GW36" s="293"/>
      <c r="GX36" s="293"/>
      <c r="GY36" s="293"/>
      <c r="GZ36" s="293"/>
      <c r="HA36" s="293"/>
      <c r="HB36" s="293"/>
      <c r="HC36" s="293"/>
      <c r="HD36" s="293"/>
      <c r="HE36" s="293"/>
      <c r="HF36" s="293"/>
      <c r="HG36" s="293"/>
      <c r="HH36" s="293"/>
      <c r="HI36" s="293"/>
      <c r="HJ36" s="293"/>
      <c r="HK36" s="293"/>
      <c r="HL36" s="293"/>
      <c r="HM36" s="293"/>
      <c r="HN36" s="293"/>
      <c r="HO36" s="293"/>
      <c r="HP36" s="293"/>
      <c r="HQ36" s="293"/>
      <c r="HR36" s="293"/>
      <c r="HS36" s="293"/>
      <c r="HT36" s="293"/>
      <c r="HU36" s="293"/>
      <c r="HV36" s="293"/>
      <c r="HW36" s="293"/>
      <c r="HX36" s="293"/>
      <c r="HY36" s="293"/>
      <c r="HZ36" s="293"/>
      <c r="IA36" s="293"/>
      <c r="IB36" s="293"/>
      <c r="IC36" s="293"/>
      <c r="ID36" s="293"/>
      <c r="IE36" s="293"/>
      <c r="IF36" s="293"/>
      <c r="IG36" s="293"/>
      <c r="IH36" s="293"/>
      <c r="II36" s="293"/>
      <c r="IJ36" s="293"/>
      <c r="IK36" s="293"/>
      <c r="IL36" s="293"/>
      <c r="IM36" s="293"/>
      <c r="IN36" s="293"/>
      <c r="IO36" s="293"/>
      <c r="IP36" s="293"/>
      <c r="IQ36" s="293"/>
      <c r="IR36" s="293"/>
      <c r="IS36" s="293"/>
      <c r="IT36" s="293"/>
      <c r="IU36" s="293"/>
      <c r="IV36" s="293"/>
    </row>
    <row r="37" spans="1:256" ht="12.75">
      <c r="A37" s="97"/>
      <c r="B37" s="585" t="s">
        <v>364</v>
      </c>
      <c r="C37" s="626"/>
      <c r="D37" s="99"/>
      <c r="E37" s="248"/>
      <c r="F37" s="269"/>
      <c r="G37" s="97"/>
      <c r="H37" s="269"/>
      <c r="I37" s="166">
        <f>SUM(H16:H35)</f>
        <v>0</v>
      </c>
      <c r="J37" s="315"/>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293"/>
      <c r="AL37" s="293"/>
      <c r="AM37" s="293"/>
      <c r="AN37" s="293"/>
      <c r="AO37" s="293"/>
      <c r="AP37" s="293"/>
      <c r="AQ37" s="293"/>
      <c r="AR37" s="293"/>
      <c r="AS37" s="293"/>
      <c r="AT37" s="293"/>
      <c r="AU37" s="293"/>
      <c r="AV37" s="293"/>
      <c r="AW37" s="293"/>
      <c r="AX37" s="293"/>
      <c r="AY37" s="293"/>
      <c r="AZ37" s="293"/>
      <c r="BA37" s="293"/>
      <c r="BB37" s="293"/>
      <c r="BC37" s="293"/>
      <c r="BD37" s="293"/>
      <c r="BE37" s="293"/>
      <c r="BF37" s="293"/>
      <c r="BG37" s="293"/>
      <c r="BH37" s="293"/>
      <c r="BI37" s="293"/>
      <c r="BJ37" s="293"/>
      <c r="BK37" s="293"/>
      <c r="BL37" s="293"/>
      <c r="BM37" s="293"/>
      <c r="BN37" s="293"/>
      <c r="BO37" s="293"/>
      <c r="BP37" s="293"/>
      <c r="BQ37" s="293"/>
      <c r="BR37" s="293"/>
      <c r="BS37" s="293"/>
      <c r="BT37" s="293"/>
      <c r="BU37" s="293"/>
      <c r="BV37" s="293"/>
      <c r="BW37" s="293"/>
      <c r="BX37" s="293"/>
      <c r="BY37" s="293"/>
      <c r="BZ37" s="293"/>
      <c r="CA37" s="293"/>
      <c r="CB37" s="293"/>
      <c r="CC37" s="293"/>
      <c r="CD37" s="293"/>
      <c r="CE37" s="293"/>
      <c r="CF37" s="293"/>
      <c r="CG37" s="293"/>
      <c r="CH37" s="293"/>
      <c r="CI37" s="293"/>
      <c r="CJ37" s="293"/>
      <c r="CK37" s="293"/>
      <c r="CL37" s="293"/>
      <c r="CM37" s="293"/>
      <c r="CN37" s="293"/>
      <c r="CO37" s="293"/>
      <c r="CP37" s="293"/>
      <c r="CQ37" s="293"/>
      <c r="CR37" s="293"/>
      <c r="CS37" s="293"/>
      <c r="CT37" s="293"/>
      <c r="CU37" s="293"/>
      <c r="CV37" s="293"/>
      <c r="CW37" s="293"/>
      <c r="CX37" s="293"/>
      <c r="CY37" s="293"/>
      <c r="CZ37" s="293"/>
      <c r="DA37" s="293"/>
      <c r="DB37" s="293"/>
      <c r="DC37" s="293"/>
      <c r="DD37" s="293"/>
      <c r="DE37" s="293"/>
      <c r="DF37" s="293"/>
      <c r="DG37" s="293"/>
      <c r="DH37" s="293"/>
      <c r="DI37" s="293"/>
      <c r="DJ37" s="293"/>
      <c r="DK37" s="293"/>
      <c r="DL37" s="293"/>
      <c r="DM37" s="293"/>
      <c r="DN37" s="293"/>
      <c r="DO37" s="293"/>
      <c r="DP37" s="293"/>
      <c r="DQ37" s="293"/>
      <c r="DR37" s="293"/>
      <c r="DS37" s="293"/>
      <c r="DT37" s="293"/>
      <c r="DU37" s="293"/>
      <c r="DV37" s="293"/>
      <c r="DW37" s="293"/>
      <c r="DX37" s="293"/>
      <c r="DY37" s="293"/>
      <c r="DZ37" s="293"/>
      <c r="EA37" s="293"/>
      <c r="EB37" s="293"/>
      <c r="EC37" s="293"/>
      <c r="ED37" s="293"/>
      <c r="EE37" s="293"/>
      <c r="EF37" s="293"/>
      <c r="EG37" s="293"/>
      <c r="EH37" s="293"/>
      <c r="EI37" s="293"/>
      <c r="EJ37" s="293"/>
      <c r="EK37" s="293"/>
      <c r="EL37" s="293"/>
      <c r="EM37" s="293"/>
      <c r="EN37" s="293"/>
      <c r="EO37" s="293"/>
      <c r="EP37" s="293"/>
      <c r="EQ37" s="293"/>
      <c r="ER37" s="293"/>
      <c r="ES37" s="293"/>
      <c r="ET37" s="293"/>
      <c r="EU37" s="293"/>
      <c r="EV37" s="293"/>
      <c r="EW37" s="293"/>
      <c r="EX37" s="293"/>
      <c r="EY37" s="293"/>
      <c r="EZ37" s="293"/>
      <c r="FA37" s="293"/>
      <c r="FB37" s="293"/>
      <c r="FC37" s="293"/>
      <c r="FD37" s="293"/>
      <c r="FE37" s="293"/>
      <c r="FF37" s="293"/>
      <c r="FG37" s="293"/>
      <c r="FH37" s="293"/>
      <c r="FI37" s="293"/>
      <c r="FJ37" s="293"/>
      <c r="FK37" s="293"/>
      <c r="FL37" s="293"/>
      <c r="FM37" s="293"/>
      <c r="FN37" s="293"/>
      <c r="FO37" s="293"/>
      <c r="FP37" s="293"/>
      <c r="FQ37" s="293"/>
      <c r="FR37" s="293"/>
      <c r="FS37" s="293"/>
      <c r="FT37" s="293"/>
      <c r="FU37" s="293"/>
      <c r="FV37" s="293"/>
      <c r="FW37" s="293"/>
      <c r="FX37" s="293"/>
      <c r="FY37" s="293"/>
      <c r="FZ37" s="293"/>
      <c r="GA37" s="293"/>
      <c r="GB37" s="293"/>
      <c r="GC37" s="293"/>
      <c r="GD37" s="293"/>
      <c r="GE37" s="293"/>
      <c r="GF37" s="293"/>
      <c r="GG37" s="293"/>
      <c r="GH37" s="293"/>
      <c r="GI37" s="293"/>
      <c r="GJ37" s="293"/>
      <c r="GK37" s="293"/>
      <c r="GL37" s="293"/>
      <c r="GM37" s="293"/>
      <c r="GN37" s="293"/>
      <c r="GO37" s="293"/>
      <c r="GP37" s="293"/>
      <c r="GQ37" s="293"/>
      <c r="GR37" s="293"/>
      <c r="GS37" s="293"/>
      <c r="GT37" s="293"/>
      <c r="GU37" s="293"/>
      <c r="GV37" s="293"/>
      <c r="GW37" s="293"/>
      <c r="GX37" s="293"/>
      <c r="GY37" s="293"/>
      <c r="GZ37" s="293"/>
      <c r="HA37" s="293"/>
      <c r="HB37" s="293"/>
      <c r="HC37" s="293"/>
      <c r="HD37" s="293"/>
      <c r="HE37" s="293"/>
      <c r="HF37" s="293"/>
      <c r="HG37" s="293"/>
      <c r="HH37" s="293"/>
      <c r="HI37" s="293"/>
      <c r="HJ37" s="293"/>
      <c r="HK37" s="293"/>
      <c r="HL37" s="293"/>
      <c r="HM37" s="293"/>
      <c r="HN37" s="293"/>
      <c r="HO37" s="293"/>
      <c r="HP37" s="293"/>
      <c r="HQ37" s="293"/>
      <c r="HR37" s="293"/>
      <c r="HS37" s="293"/>
      <c r="HT37" s="293"/>
      <c r="HU37" s="293"/>
      <c r="HV37" s="293"/>
      <c r="HW37" s="293"/>
      <c r="HX37" s="293"/>
      <c r="HY37" s="293"/>
      <c r="HZ37" s="293"/>
      <c r="IA37" s="293"/>
      <c r="IB37" s="293"/>
      <c r="IC37" s="293"/>
      <c r="ID37" s="293"/>
      <c r="IE37" s="293"/>
      <c r="IF37" s="293"/>
      <c r="IG37" s="293"/>
      <c r="IH37" s="293"/>
      <c r="II37" s="293"/>
      <c r="IJ37" s="293"/>
      <c r="IK37" s="293"/>
      <c r="IL37" s="293"/>
      <c r="IM37" s="293"/>
      <c r="IN37" s="293"/>
      <c r="IO37" s="293"/>
      <c r="IP37" s="293"/>
      <c r="IQ37" s="293"/>
      <c r="IR37" s="293"/>
      <c r="IS37" s="293"/>
      <c r="IT37" s="293"/>
      <c r="IU37" s="293"/>
      <c r="IV37" s="293"/>
    </row>
    <row r="38" spans="1:256" ht="12.75">
      <c r="A38" s="97"/>
      <c r="B38" s="585" t="s">
        <v>364</v>
      </c>
      <c r="C38" s="626"/>
      <c r="D38" s="99"/>
      <c r="F38" s="269"/>
      <c r="G38" s="97"/>
      <c r="H38" s="269"/>
      <c r="I38" s="200">
        <f>SUM(J16:J35)</f>
        <v>0</v>
      </c>
      <c r="J38" s="315"/>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293"/>
      <c r="AL38" s="293"/>
      <c r="AM38" s="293"/>
      <c r="AN38" s="293"/>
      <c r="AO38" s="293"/>
      <c r="AP38" s="293"/>
      <c r="AQ38" s="293"/>
      <c r="AR38" s="293"/>
      <c r="AS38" s="293"/>
      <c r="AT38" s="293"/>
      <c r="AU38" s="293"/>
      <c r="AV38" s="293"/>
      <c r="AW38" s="293"/>
      <c r="AX38" s="293"/>
      <c r="AY38" s="293"/>
      <c r="AZ38" s="293"/>
      <c r="BA38" s="293"/>
      <c r="BB38" s="293"/>
      <c r="BC38" s="293"/>
      <c r="BD38" s="293"/>
      <c r="BE38" s="293"/>
      <c r="BF38" s="293"/>
      <c r="BG38" s="293"/>
      <c r="BH38" s="293"/>
      <c r="BI38" s="293"/>
      <c r="BJ38" s="293"/>
      <c r="BK38" s="293"/>
      <c r="BL38" s="293"/>
      <c r="BM38" s="293"/>
      <c r="BN38" s="293"/>
      <c r="BO38" s="293"/>
      <c r="BP38" s="293"/>
      <c r="BQ38" s="293"/>
      <c r="BR38" s="293"/>
      <c r="BS38" s="293"/>
      <c r="BT38" s="293"/>
      <c r="BU38" s="293"/>
      <c r="BV38" s="293"/>
      <c r="BW38" s="293"/>
      <c r="BX38" s="293"/>
      <c r="BY38" s="293"/>
      <c r="BZ38" s="293"/>
      <c r="CA38" s="293"/>
      <c r="CB38" s="293"/>
      <c r="CC38" s="293"/>
      <c r="CD38" s="293"/>
      <c r="CE38" s="293"/>
      <c r="CF38" s="293"/>
      <c r="CG38" s="293"/>
      <c r="CH38" s="293"/>
      <c r="CI38" s="293"/>
      <c r="CJ38" s="293"/>
      <c r="CK38" s="293"/>
      <c r="CL38" s="293"/>
      <c r="CM38" s="293"/>
      <c r="CN38" s="293"/>
      <c r="CO38" s="293"/>
      <c r="CP38" s="293"/>
      <c r="CQ38" s="293"/>
      <c r="CR38" s="293"/>
      <c r="CS38" s="293"/>
      <c r="CT38" s="293"/>
      <c r="CU38" s="293"/>
      <c r="CV38" s="293"/>
      <c r="CW38" s="293"/>
      <c r="CX38" s="293"/>
      <c r="CY38" s="293"/>
      <c r="CZ38" s="293"/>
      <c r="DA38" s="293"/>
      <c r="DB38" s="293"/>
      <c r="DC38" s="293"/>
      <c r="DD38" s="293"/>
      <c r="DE38" s="293"/>
      <c r="DF38" s="293"/>
      <c r="DG38" s="293"/>
      <c r="DH38" s="293"/>
      <c r="DI38" s="293"/>
      <c r="DJ38" s="293"/>
      <c r="DK38" s="293"/>
      <c r="DL38" s="293"/>
      <c r="DM38" s="293"/>
      <c r="DN38" s="293"/>
      <c r="DO38" s="293"/>
      <c r="DP38" s="293"/>
      <c r="DQ38" s="293"/>
      <c r="DR38" s="293"/>
      <c r="DS38" s="293"/>
      <c r="DT38" s="293"/>
      <c r="DU38" s="293"/>
      <c r="DV38" s="293"/>
      <c r="DW38" s="293"/>
      <c r="DX38" s="293"/>
      <c r="DY38" s="293"/>
      <c r="DZ38" s="293"/>
      <c r="EA38" s="293"/>
      <c r="EB38" s="293"/>
      <c r="EC38" s="293"/>
      <c r="ED38" s="293"/>
      <c r="EE38" s="293"/>
      <c r="EF38" s="293"/>
      <c r="EG38" s="293"/>
      <c r="EH38" s="293"/>
      <c r="EI38" s="293"/>
      <c r="EJ38" s="293"/>
      <c r="EK38" s="293"/>
      <c r="EL38" s="293"/>
      <c r="EM38" s="293"/>
      <c r="EN38" s="293"/>
      <c r="EO38" s="293"/>
      <c r="EP38" s="293"/>
      <c r="EQ38" s="293"/>
      <c r="ER38" s="293"/>
      <c r="ES38" s="293"/>
      <c r="ET38" s="293"/>
      <c r="EU38" s="293"/>
      <c r="EV38" s="293"/>
      <c r="EW38" s="293"/>
      <c r="EX38" s="293"/>
      <c r="EY38" s="293"/>
      <c r="EZ38" s="293"/>
      <c r="FA38" s="293"/>
      <c r="FB38" s="293"/>
      <c r="FC38" s="293"/>
      <c r="FD38" s="293"/>
      <c r="FE38" s="293"/>
      <c r="FF38" s="293"/>
      <c r="FG38" s="293"/>
      <c r="FH38" s="293"/>
      <c r="FI38" s="293"/>
      <c r="FJ38" s="293"/>
      <c r="FK38" s="293"/>
      <c r="FL38" s="293"/>
      <c r="FM38" s="293"/>
      <c r="FN38" s="293"/>
      <c r="FO38" s="293"/>
      <c r="FP38" s="293"/>
      <c r="FQ38" s="293"/>
      <c r="FR38" s="293"/>
      <c r="FS38" s="293"/>
      <c r="FT38" s="293"/>
      <c r="FU38" s="293"/>
      <c r="FV38" s="293"/>
      <c r="FW38" s="293"/>
      <c r="FX38" s="293"/>
      <c r="FY38" s="293"/>
      <c r="FZ38" s="293"/>
      <c r="GA38" s="293"/>
      <c r="GB38" s="293"/>
      <c r="GC38" s="293"/>
      <c r="GD38" s="293"/>
      <c r="GE38" s="293"/>
      <c r="GF38" s="293"/>
      <c r="GG38" s="293"/>
      <c r="GH38" s="293"/>
      <c r="GI38" s="293"/>
      <c r="GJ38" s="293"/>
      <c r="GK38" s="293"/>
      <c r="GL38" s="293"/>
      <c r="GM38" s="293"/>
      <c r="GN38" s="293"/>
      <c r="GO38" s="293"/>
      <c r="GP38" s="293"/>
      <c r="GQ38" s="293"/>
      <c r="GR38" s="293"/>
      <c r="GS38" s="293"/>
      <c r="GT38" s="293"/>
      <c r="GU38" s="293"/>
      <c r="GV38" s="293"/>
      <c r="GW38" s="293"/>
      <c r="GX38" s="293"/>
      <c r="GY38" s="293"/>
      <c r="GZ38" s="293"/>
      <c r="HA38" s="293"/>
      <c r="HB38" s="293"/>
      <c r="HC38" s="293"/>
      <c r="HD38" s="293"/>
      <c r="HE38" s="293"/>
      <c r="HF38" s="293"/>
      <c r="HG38" s="293"/>
      <c r="HH38" s="293"/>
      <c r="HI38" s="293"/>
      <c r="HJ38" s="293"/>
      <c r="HK38" s="293"/>
      <c r="HL38" s="293"/>
      <c r="HM38" s="293"/>
      <c r="HN38" s="293"/>
      <c r="HO38" s="293"/>
      <c r="HP38" s="293"/>
      <c r="HQ38" s="293"/>
      <c r="HR38" s="293"/>
      <c r="HS38" s="293"/>
      <c r="HT38" s="293"/>
      <c r="HU38" s="293"/>
      <c r="HV38" s="293"/>
      <c r="HW38" s="293"/>
      <c r="HX38" s="293"/>
      <c r="HY38" s="293"/>
      <c r="HZ38" s="293"/>
      <c r="IA38" s="293"/>
      <c r="IB38" s="293"/>
      <c r="IC38" s="293"/>
      <c r="ID38" s="293"/>
      <c r="IE38" s="293"/>
      <c r="IF38" s="293"/>
      <c r="IG38" s="293"/>
      <c r="IH38" s="293"/>
      <c r="II38" s="293"/>
      <c r="IJ38" s="293"/>
      <c r="IK38" s="293"/>
      <c r="IL38" s="293"/>
      <c r="IM38" s="293"/>
      <c r="IN38" s="293"/>
      <c r="IO38" s="293"/>
      <c r="IP38" s="293"/>
      <c r="IQ38" s="293"/>
      <c r="IR38" s="293"/>
      <c r="IS38" s="293"/>
      <c r="IT38" s="293"/>
      <c r="IU38" s="293"/>
      <c r="IV38" s="293"/>
    </row>
    <row r="39" spans="1:256" ht="12.75">
      <c r="A39" s="97"/>
      <c r="B39" s="586" t="s">
        <v>847</v>
      </c>
      <c r="C39" s="654"/>
      <c r="D39" s="586"/>
      <c r="E39" s="586"/>
      <c r="F39" s="269"/>
      <c r="G39" s="97"/>
      <c r="H39" s="269"/>
      <c r="I39" s="736"/>
      <c r="J39" s="315"/>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3"/>
      <c r="AN39" s="293"/>
      <c r="AO39" s="293"/>
      <c r="AP39" s="293"/>
      <c r="AQ39" s="293"/>
      <c r="AR39" s="293"/>
      <c r="AS39" s="293"/>
      <c r="AT39" s="293"/>
      <c r="AU39" s="293"/>
      <c r="AV39" s="293"/>
      <c r="AW39" s="293"/>
      <c r="AX39" s="293"/>
      <c r="AY39" s="293"/>
      <c r="AZ39" s="293"/>
      <c r="BA39" s="293"/>
      <c r="BB39" s="293"/>
      <c r="BC39" s="293"/>
      <c r="BD39" s="293"/>
      <c r="BE39" s="293"/>
      <c r="BF39" s="293"/>
      <c r="BG39" s="293"/>
      <c r="BH39" s="293"/>
      <c r="BI39" s="293"/>
      <c r="BJ39" s="293"/>
      <c r="BK39" s="293"/>
      <c r="BL39" s="293"/>
      <c r="BM39" s="293"/>
      <c r="BN39" s="293"/>
      <c r="BO39" s="293"/>
      <c r="BP39" s="293"/>
      <c r="BQ39" s="293"/>
      <c r="BR39" s="293"/>
      <c r="BS39" s="293"/>
      <c r="BT39" s="293"/>
      <c r="BU39" s="293"/>
      <c r="BV39" s="293"/>
      <c r="BW39" s="293"/>
      <c r="BX39" s="293"/>
      <c r="BY39" s="293"/>
      <c r="BZ39" s="293"/>
      <c r="CA39" s="293"/>
      <c r="CB39" s="293"/>
      <c r="CC39" s="293"/>
      <c r="CD39" s="293"/>
      <c r="CE39" s="293"/>
      <c r="CF39" s="293"/>
      <c r="CG39" s="293"/>
      <c r="CH39" s="293"/>
      <c r="CI39" s="293"/>
      <c r="CJ39" s="293"/>
      <c r="CK39" s="293"/>
      <c r="CL39" s="293"/>
      <c r="CM39" s="293"/>
      <c r="CN39" s="293"/>
      <c r="CO39" s="293"/>
      <c r="CP39" s="293"/>
      <c r="CQ39" s="293"/>
      <c r="CR39" s="293"/>
      <c r="CS39" s="293"/>
      <c r="CT39" s="293"/>
      <c r="CU39" s="293"/>
      <c r="CV39" s="293"/>
      <c r="CW39" s="293"/>
      <c r="CX39" s="293"/>
      <c r="CY39" s="293"/>
      <c r="CZ39" s="293"/>
      <c r="DA39" s="293"/>
      <c r="DB39" s="293"/>
      <c r="DC39" s="293"/>
      <c r="DD39" s="293"/>
      <c r="DE39" s="293"/>
      <c r="DF39" s="293"/>
      <c r="DG39" s="293"/>
      <c r="DH39" s="293"/>
      <c r="DI39" s="293"/>
      <c r="DJ39" s="293"/>
      <c r="DK39" s="293"/>
      <c r="DL39" s="293"/>
      <c r="DM39" s="293"/>
      <c r="DN39" s="293"/>
      <c r="DO39" s="293"/>
      <c r="DP39" s="293"/>
      <c r="DQ39" s="293"/>
      <c r="DR39" s="293"/>
      <c r="DS39" s="293"/>
      <c r="DT39" s="293"/>
      <c r="DU39" s="293"/>
      <c r="DV39" s="293"/>
      <c r="DW39" s="293"/>
      <c r="DX39" s="293"/>
      <c r="DY39" s="293"/>
      <c r="DZ39" s="293"/>
      <c r="EA39" s="293"/>
      <c r="EB39" s="293"/>
      <c r="EC39" s="293"/>
      <c r="ED39" s="293"/>
      <c r="EE39" s="293"/>
      <c r="EF39" s="293"/>
      <c r="EG39" s="293"/>
      <c r="EH39" s="293"/>
      <c r="EI39" s="293"/>
      <c r="EJ39" s="293"/>
      <c r="EK39" s="293"/>
      <c r="EL39" s="293"/>
      <c r="EM39" s="293"/>
      <c r="EN39" s="293"/>
      <c r="EO39" s="293"/>
      <c r="EP39" s="293"/>
      <c r="EQ39" s="293"/>
      <c r="ER39" s="293"/>
      <c r="ES39" s="293"/>
      <c r="ET39" s="293"/>
      <c r="EU39" s="293"/>
      <c r="EV39" s="293"/>
      <c r="EW39" s="293"/>
      <c r="EX39" s="293"/>
      <c r="EY39" s="293"/>
      <c r="EZ39" s="293"/>
      <c r="FA39" s="293"/>
      <c r="FB39" s="293"/>
      <c r="FC39" s="293"/>
      <c r="FD39" s="293"/>
      <c r="FE39" s="293"/>
      <c r="FF39" s="293"/>
      <c r="FG39" s="293"/>
      <c r="FH39" s="293"/>
      <c r="FI39" s="293"/>
      <c r="FJ39" s="293"/>
      <c r="FK39" s="293"/>
      <c r="FL39" s="293"/>
      <c r="FM39" s="293"/>
      <c r="FN39" s="293"/>
      <c r="FO39" s="293"/>
      <c r="FP39" s="293"/>
      <c r="FQ39" s="293"/>
      <c r="FR39" s="293"/>
      <c r="FS39" s="293"/>
      <c r="FT39" s="293"/>
      <c r="FU39" s="293"/>
      <c r="FV39" s="293"/>
      <c r="FW39" s="293"/>
      <c r="FX39" s="293"/>
      <c r="FY39" s="293"/>
      <c r="FZ39" s="293"/>
      <c r="GA39" s="293"/>
      <c r="GB39" s="293"/>
      <c r="GC39" s="293"/>
      <c r="GD39" s="293"/>
      <c r="GE39" s="293"/>
      <c r="GF39" s="293"/>
      <c r="GG39" s="293"/>
      <c r="GH39" s="293"/>
      <c r="GI39" s="293"/>
      <c r="GJ39" s="293"/>
      <c r="GK39" s="293"/>
      <c r="GL39" s="293"/>
      <c r="GM39" s="293"/>
      <c r="GN39" s="293"/>
      <c r="GO39" s="293"/>
      <c r="GP39" s="293"/>
      <c r="GQ39" s="293"/>
      <c r="GR39" s="293"/>
      <c r="GS39" s="293"/>
      <c r="GT39" s="293"/>
      <c r="GU39" s="293"/>
      <c r="GV39" s="293"/>
      <c r="GW39" s="293"/>
      <c r="GX39" s="293"/>
      <c r="GY39" s="293"/>
      <c r="GZ39" s="293"/>
      <c r="HA39" s="293"/>
      <c r="HB39" s="293"/>
      <c r="HC39" s="293"/>
      <c r="HD39" s="293"/>
      <c r="HE39" s="293"/>
      <c r="HF39" s="293"/>
      <c r="HG39" s="293"/>
      <c r="HH39" s="293"/>
      <c r="HI39" s="293"/>
      <c r="HJ39" s="293"/>
      <c r="HK39" s="293"/>
      <c r="HL39" s="293"/>
      <c r="HM39" s="293"/>
      <c r="HN39" s="293"/>
      <c r="HO39" s="293"/>
      <c r="HP39" s="293"/>
      <c r="HQ39" s="293"/>
      <c r="HR39" s="293"/>
      <c r="HS39" s="293"/>
      <c r="HT39" s="293"/>
      <c r="HU39" s="293"/>
      <c r="HV39" s="293"/>
      <c r="HW39" s="293"/>
      <c r="HX39" s="293"/>
      <c r="HY39" s="293"/>
      <c r="HZ39" s="293"/>
      <c r="IA39" s="293"/>
      <c r="IB39" s="293"/>
      <c r="IC39" s="293"/>
      <c r="ID39" s="293"/>
      <c r="IE39" s="293"/>
      <c r="IF39" s="293"/>
      <c r="IG39" s="293"/>
      <c r="IH39" s="293"/>
      <c r="II39" s="293"/>
      <c r="IJ39" s="293"/>
      <c r="IK39" s="293"/>
      <c r="IL39" s="293"/>
      <c r="IM39" s="293"/>
      <c r="IN39" s="293"/>
      <c r="IO39" s="293"/>
      <c r="IP39" s="293"/>
      <c r="IQ39" s="293"/>
      <c r="IR39" s="293"/>
      <c r="IS39" s="293"/>
      <c r="IT39" s="293"/>
      <c r="IU39" s="293"/>
      <c r="IV39" s="293"/>
    </row>
    <row r="40" spans="1:256" ht="12.75">
      <c r="A40" s="97"/>
      <c r="B40" s="586"/>
      <c r="C40" s="654"/>
      <c r="D40" s="586"/>
      <c r="E40" s="586"/>
      <c r="F40" s="269"/>
      <c r="G40" s="97"/>
      <c r="H40" s="269"/>
      <c r="I40" s="577"/>
      <c r="J40" s="315"/>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293"/>
      <c r="AL40" s="293"/>
      <c r="AM40" s="293"/>
      <c r="AN40" s="293"/>
      <c r="AO40" s="293"/>
      <c r="AP40" s="293"/>
      <c r="AQ40" s="293"/>
      <c r="AR40" s="293"/>
      <c r="AS40" s="293"/>
      <c r="AT40" s="293"/>
      <c r="AU40" s="293"/>
      <c r="AV40" s="293"/>
      <c r="AW40" s="293"/>
      <c r="AX40" s="293"/>
      <c r="AY40" s="293"/>
      <c r="AZ40" s="293"/>
      <c r="BA40" s="293"/>
      <c r="BB40" s="293"/>
      <c r="BC40" s="293"/>
      <c r="BD40" s="293"/>
      <c r="BE40" s="293"/>
      <c r="BF40" s="293"/>
      <c r="BG40" s="293"/>
      <c r="BH40" s="293"/>
      <c r="BI40" s="293"/>
      <c r="BJ40" s="293"/>
      <c r="BK40" s="293"/>
      <c r="BL40" s="293"/>
      <c r="BM40" s="293"/>
      <c r="BN40" s="293"/>
      <c r="BO40" s="293"/>
      <c r="BP40" s="293"/>
      <c r="BQ40" s="293"/>
      <c r="BR40" s="293"/>
      <c r="BS40" s="293"/>
      <c r="BT40" s="293"/>
      <c r="BU40" s="293"/>
      <c r="BV40" s="293"/>
      <c r="BW40" s="293"/>
      <c r="BX40" s="293"/>
      <c r="BY40" s="293"/>
      <c r="BZ40" s="293"/>
      <c r="CA40" s="293"/>
      <c r="CB40" s="293"/>
      <c r="CC40" s="293"/>
      <c r="CD40" s="293"/>
      <c r="CE40" s="293"/>
      <c r="CF40" s="293"/>
      <c r="CG40" s="293"/>
      <c r="CH40" s="293"/>
      <c r="CI40" s="293"/>
      <c r="CJ40" s="293"/>
      <c r="CK40" s="293"/>
      <c r="CL40" s="293"/>
      <c r="CM40" s="293"/>
      <c r="CN40" s="293"/>
      <c r="CO40" s="293"/>
      <c r="CP40" s="293"/>
      <c r="CQ40" s="293"/>
      <c r="CR40" s="293"/>
      <c r="CS40" s="293"/>
      <c r="CT40" s="293"/>
      <c r="CU40" s="293"/>
      <c r="CV40" s="293"/>
      <c r="CW40" s="293"/>
      <c r="CX40" s="293"/>
      <c r="CY40" s="293"/>
      <c r="CZ40" s="293"/>
      <c r="DA40" s="293"/>
      <c r="DB40" s="293"/>
      <c r="DC40" s="293"/>
      <c r="DD40" s="293"/>
      <c r="DE40" s="293"/>
      <c r="DF40" s="293"/>
      <c r="DG40" s="293"/>
      <c r="DH40" s="293"/>
      <c r="DI40" s="293"/>
      <c r="DJ40" s="293"/>
      <c r="DK40" s="293"/>
      <c r="DL40" s="293"/>
      <c r="DM40" s="293"/>
      <c r="DN40" s="293"/>
      <c r="DO40" s="293"/>
      <c r="DP40" s="293"/>
      <c r="DQ40" s="293"/>
      <c r="DR40" s="293"/>
      <c r="DS40" s="293"/>
      <c r="DT40" s="293"/>
      <c r="DU40" s="293"/>
      <c r="DV40" s="293"/>
      <c r="DW40" s="293"/>
      <c r="DX40" s="293"/>
      <c r="DY40" s="293"/>
      <c r="DZ40" s="293"/>
      <c r="EA40" s="293"/>
      <c r="EB40" s="293"/>
      <c r="EC40" s="293"/>
      <c r="ED40" s="293"/>
      <c r="EE40" s="293"/>
      <c r="EF40" s="293"/>
      <c r="EG40" s="293"/>
      <c r="EH40" s="293"/>
      <c r="EI40" s="293"/>
      <c r="EJ40" s="293"/>
      <c r="EK40" s="293"/>
      <c r="EL40" s="293"/>
      <c r="EM40" s="293"/>
      <c r="EN40" s="293"/>
      <c r="EO40" s="293"/>
      <c r="EP40" s="293"/>
      <c r="EQ40" s="293"/>
      <c r="ER40" s="293"/>
      <c r="ES40" s="293"/>
      <c r="ET40" s="293"/>
      <c r="EU40" s="293"/>
      <c r="EV40" s="293"/>
      <c r="EW40" s="293"/>
      <c r="EX40" s="293"/>
      <c r="EY40" s="293"/>
      <c r="EZ40" s="293"/>
      <c r="FA40" s="293"/>
      <c r="FB40" s="293"/>
      <c r="FC40" s="293"/>
      <c r="FD40" s="293"/>
      <c r="FE40" s="293"/>
      <c r="FF40" s="293"/>
      <c r="FG40" s="293"/>
      <c r="FH40" s="293"/>
      <c r="FI40" s="293"/>
      <c r="FJ40" s="293"/>
      <c r="FK40" s="293"/>
      <c r="FL40" s="293"/>
      <c r="FM40" s="293"/>
      <c r="FN40" s="293"/>
      <c r="FO40" s="293"/>
      <c r="FP40" s="293"/>
      <c r="FQ40" s="293"/>
      <c r="FR40" s="293"/>
      <c r="FS40" s="293"/>
      <c r="FT40" s="293"/>
      <c r="FU40" s="293"/>
      <c r="FV40" s="293"/>
      <c r="FW40" s="293"/>
      <c r="FX40" s="293"/>
      <c r="FY40" s="293"/>
      <c r="FZ40" s="293"/>
      <c r="GA40" s="293"/>
      <c r="GB40" s="293"/>
      <c r="GC40" s="293"/>
      <c r="GD40" s="293"/>
      <c r="GE40" s="293"/>
      <c r="GF40" s="293"/>
      <c r="GG40" s="293"/>
      <c r="GH40" s="293"/>
      <c r="GI40" s="293"/>
      <c r="GJ40" s="293"/>
      <c r="GK40" s="293"/>
      <c r="GL40" s="293"/>
      <c r="GM40" s="293"/>
      <c r="GN40" s="293"/>
      <c r="GO40" s="293"/>
      <c r="GP40" s="293"/>
      <c r="GQ40" s="293"/>
      <c r="GR40" s="293"/>
      <c r="GS40" s="293"/>
      <c r="GT40" s="293"/>
      <c r="GU40" s="293"/>
      <c r="GV40" s="293"/>
      <c r="GW40" s="293"/>
      <c r="GX40" s="293"/>
      <c r="GY40" s="293"/>
      <c r="GZ40" s="293"/>
      <c r="HA40" s="293"/>
      <c r="HB40" s="293"/>
      <c r="HC40" s="293"/>
      <c r="HD40" s="293"/>
      <c r="HE40" s="293"/>
      <c r="HF40" s="293"/>
      <c r="HG40" s="293"/>
      <c r="HH40" s="293"/>
      <c r="HI40" s="293"/>
      <c r="HJ40" s="293"/>
      <c r="HK40" s="293"/>
      <c r="HL40" s="293"/>
      <c r="HM40" s="293"/>
      <c r="HN40" s="293"/>
      <c r="HO40" s="293"/>
      <c r="HP40" s="293"/>
      <c r="HQ40" s="293"/>
      <c r="HR40" s="293"/>
      <c r="HS40" s="293"/>
      <c r="HT40" s="293"/>
      <c r="HU40" s="293"/>
      <c r="HV40" s="293"/>
      <c r="HW40" s="293"/>
      <c r="HX40" s="293"/>
      <c r="HY40" s="293"/>
      <c r="HZ40" s="293"/>
      <c r="IA40" s="293"/>
      <c r="IB40" s="293"/>
      <c r="IC40" s="293"/>
      <c r="ID40" s="293"/>
      <c r="IE40" s="293"/>
      <c r="IF40" s="293"/>
      <c r="IG40" s="293"/>
      <c r="IH40" s="293"/>
      <c r="II40" s="293"/>
      <c r="IJ40" s="293"/>
      <c r="IK40" s="293"/>
      <c r="IL40" s="293"/>
      <c r="IM40" s="293"/>
      <c r="IN40" s="293"/>
      <c r="IO40" s="293"/>
      <c r="IP40" s="293"/>
      <c r="IQ40" s="293"/>
      <c r="IR40" s="293"/>
      <c r="IS40" s="293"/>
      <c r="IT40" s="293"/>
      <c r="IU40" s="293"/>
      <c r="IV40" s="293"/>
    </row>
    <row r="41" spans="1:256" ht="15" thickBot="1">
      <c r="A41" s="97"/>
      <c r="B41" s="790" t="s">
        <v>374</v>
      </c>
      <c r="C41" s="122"/>
      <c r="D41" s="99"/>
      <c r="E41" s="97"/>
      <c r="F41" s="269"/>
      <c r="G41" s="97"/>
      <c r="H41" s="269"/>
      <c r="I41" s="202">
        <f>SUM(I37+-I39)</f>
        <v>0</v>
      </c>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293"/>
      <c r="AL41" s="293"/>
      <c r="AM41" s="293"/>
      <c r="AN41" s="293"/>
      <c r="AO41" s="293"/>
      <c r="AP41" s="293"/>
      <c r="AQ41" s="293"/>
      <c r="AR41" s="293"/>
      <c r="AS41" s="293"/>
      <c r="AT41" s="293"/>
      <c r="AU41" s="293"/>
      <c r="AV41" s="293"/>
      <c r="AW41" s="293"/>
      <c r="AX41" s="293"/>
      <c r="AY41" s="293"/>
      <c r="AZ41" s="293"/>
      <c r="BA41" s="293"/>
      <c r="BB41" s="293"/>
      <c r="BC41" s="293"/>
      <c r="BD41" s="293"/>
      <c r="BE41" s="293"/>
      <c r="BF41" s="293"/>
      <c r="BG41" s="293"/>
      <c r="BH41" s="293"/>
      <c r="BI41" s="293"/>
      <c r="BJ41" s="293"/>
      <c r="BK41" s="293"/>
      <c r="BL41" s="293"/>
      <c r="BM41" s="293"/>
      <c r="BN41" s="293"/>
      <c r="BO41" s="293"/>
      <c r="BP41" s="293"/>
      <c r="BQ41" s="293"/>
      <c r="BR41" s="293"/>
      <c r="BS41" s="293"/>
      <c r="BT41" s="293"/>
      <c r="BU41" s="293"/>
      <c r="BV41" s="293"/>
      <c r="BW41" s="293"/>
      <c r="BX41" s="293"/>
      <c r="BY41" s="293"/>
      <c r="BZ41" s="293"/>
      <c r="CA41" s="293"/>
      <c r="CB41" s="293"/>
      <c r="CC41" s="293"/>
      <c r="CD41" s="293"/>
      <c r="CE41" s="293"/>
      <c r="CF41" s="293"/>
      <c r="CG41" s="293"/>
      <c r="CH41" s="293"/>
      <c r="CI41" s="293"/>
      <c r="CJ41" s="293"/>
      <c r="CK41" s="293"/>
      <c r="CL41" s="293"/>
      <c r="CM41" s="293"/>
      <c r="CN41" s="293"/>
      <c r="CO41" s="293"/>
      <c r="CP41" s="293"/>
      <c r="CQ41" s="293"/>
      <c r="CR41" s="293"/>
      <c r="CS41" s="293"/>
      <c r="CT41" s="293"/>
      <c r="CU41" s="293"/>
      <c r="CV41" s="293"/>
      <c r="CW41" s="293"/>
      <c r="CX41" s="293"/>
      <c r="CY41" s="293"/>
      <c r="CZ41" s="293"/>
      <c r="DA41" s="293"/>
      <c r="DB41" s="293"/>
      <c r="DC41" s="293"/>
      <c r="DD41" s="293"/>
      <c r="DE41" s="293"/>
      <c r="DF41" s="293"/>
      <c r="DG41" s="293"/>
      <c r="DH41" s="293"/>
      <c r="DI41" s="293"/>
      <c r="DJ41" s="293"/>
      <c r="DK41" s="293"/>
      <c r="DL41" s="293"/>
      <c r="DM41" s="293"/>
      <c r="DN41" s="293"/>
      <c r="DO41" s="293"/>
      <c r="DP41" s="293"/>
      <c r="DQ41" s="293"/>
      <c r="DR41" s="293"/>
      <c r="DS41" s="293"/>
      <c r="DT41" s="293"/>
      <c r="DU41" s="293"/>
      <c r="DV41" s="293"/>
      <c r="DW41" s="293"/>
      <c r="DX41" s="293"/>
      <c r="DY41" s="293"/>
      <c r="DZ41" s="293"/>
      <c r="EA41" s="293"/>
      <c r="EB41" s="293"/>
      <c r="EC41" s="293"/>
      <c r="ED41" s="293"/>
      <c r="EE41" s="293"/>
      <c r="EF41" s="293"/>
      <c r="EG41" s="293"/>
      <c r="EH41" s="293"/>
      <c r="EI41" s="293"/>
      <c r="EJ41" s="293"/>
      <c r="EK41" s="293"/>
      <c r="EL41" s="293"/>
      <c r="EM41" s="293"/>
      <c r="EN41" s="293"/>
      <c r="EO41" s="293"/>
      <c r="EP41" s="293"/>
      <c r="EQ41" s="293"/>
      <c r="ER41" s="293"/>
      <c r="ES41" s="293"/>
      <c r="ET41" s="293"/>
      <c r="EU41" s="293"/>
      <c r="EV41" s="293"/>
      <c r="EW41" s="293"/>
      <c r="EX41" s="293"/>
      <c r="EY41" s="293"/>
      <c r="EZ41" s="293"/>
      <c r="FA41" s="293"/>
      <c r="FB41" s="293"/>
      <c r="FC41" s="293"/>
      <c r="FD41" s="293"/>
      <c r="FE41" s="293"/>
      <c r="FF41" s="293"/>
      <c r="FG41" s="293"/>
      <c r="FH41" s="293"/>
      <c r="FI41" s="293"/>
      <c r="FJ41" s="293"/>
      <c r="FK41" s="293"/>
      <c r="FL41" s="293"/>
      <c r="FM41" s="293"/>
      <c r="FN41" s="293"/>
      <c r="FO41" s="293"/>
      <c r="FP41" s="293"/>
      <c r="FQ41" s="293"/>
      <c r="FR41" s="293"/>
      <c r="FS41" s="293"/>
      <c r="FT41" s="293"/>
      <c r="FU41" s="293"/>
      <c r="FV41" s="293"/>
      <c r="FW41" s="293"/>
      <c r="FX41" s="293"/>
      <c r="FY41" s="293"/>
      <c r="FZ41" s="293"/>
      <c r="GA41" s="293"/>
      <c r="GB41" s="293"/>
      <c r="GC41" s="293"/>
      <c r="GD41" s="293"/>
      <c r="GE41" s="293"/>
      <c r="GF41" s="293"/>
      <c r="GG41" s="293"/>
      <c r="GH41" s="293"/>
      <c r="GI41" s="293"/>
      <c r="GJ41" s="293"/>
      <c r="GK41" s="293"/>
      <c r="GL41" s="293"/>
      <c r="GM41" s="293"/>
      <c r="GN41" s="293"/>
      <c r="GO41" s="293"/>
      <c r="GP41" s="293"/>
      <c r="GQ41" s="293"/>
      <c r="GR41" s="293"/>
      <c r="GS41" s="293"/>
      <c r="GT41" s="293"/>
      <c r="GU41" s="293"/>
      <c r="GV41" s="293"/>
      <c r="GW41" s="293"/>
      <c r="GX41" s="293"/>
      <c r="GY41" s="293"/>
      <c r="GZ41" s="293"/>
      <c r="HA41" s="293"/>
      <c r="HB41" s="293"/>
      <c r="HC41" s="293"/>
      <c r="HD41" s="293"/>
      <c r="HE41" s="293"/>
      <c r="HF41" s="293"/>
      <c r="HG41" s="293"/>
      <c r="HH41" s="293"/>
      <c r="HI41" s="293"/>
      <c r="HJ41" s="293"/>
      <c r="HK41" s="293"/>
      <c r="HL41" s="293"/>
      <c r="HM41" s="293"/>
      <c r="HN41" s="293"/>
      <c r="HO41" s="293"/>
      <c r="HP41" s="293"/>
      <c r="HQ41" s="293"/>
      <c r="HR41" s="293"/>
      <c r="HS41" s="293"/>
      <c r="HT41" s="293"/>
      <c r="HU41" s="293"/>
      <c r="HV41" s="293"/>
      <c r="HW41" s="293"/>
      <c r="HX41" s="293"/>
      <c r="HY41" s="293"/>
      <c r="HZ41" s="293"/>
      <c r="IA41" s="293"/>
      <c r="IB41" s="293"/>
      <c r="IC41" s="293"/>
      <c r="ID41" s="293"/>
      <c r="IE41" s="293"/>
      <c r="IF41" s="293"/>
      <c r="IG41" s="293"/>
      <c r="IH41" s="293"/>
      <c r="II41" s="293"/>
      <c r="IJ41" s="293"/>
      <c r="IK41" s="293"/>
      <c r="IL41" s="293"/>
      <c r="IM41" s="293"/>
      <c r="IN41" s="293"/>
      <c r="IO41" s="293"/>
      <c r="IP41" s="293"/>
      <c r="IQ41" s="293"/>
      <c r="IR41" s="293"/>
      <c r="IS41" s="293"/>
      <c r="IT41" s="293"/>
      <c r="IU41" s="293"/>
      <c r="IV41" s="293"/>
    </row>
    <row r="42" spans="1:256" ht="13.5" thickTop="1">
      <c r="A42" s="97"/>
      <c r="B42" s="114"/>
      <c r="C42" s="122"/>
      <c r="D42" s="97"/>
      <c r="E42" s="97"/>
      <c r="F42" s="269"/>
      <c r="G42" s="97"/>
      <c r="H42" s="269"/>
      <c r="I42" s="96"/>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293"/>
      <c r="AL42" s="293"/>
      <c r="AM42" s="293"/>
      <c r="AN42" s="293"/>
      <c r="AO42" s="293"/>
      <c r="AP42" s="293"/>
      <c r="AQ42" s="293"/>
      <c r="AR42" s="293"/>
      <c r="AS42" s="293"/>
      <c r="AT42" s="293"/>
      <c r="AU42" s="293"/>
      <c r="AV42" s="293"/>
      <c r="AW42" s="293"/>
      <c r="AX42" s="293"/>
      <c r="AY42" s="293"/>
      <c r="AZ42" s="293"/>
      <c r="BA42" s="293"/>
      <c r="BB42" s="293"/>
      <c r="BC42" s="293"/>
      <c r="BD42" s="293"/>
      <c r="BE42" s="293"/>
      <c r="BF42" s="293"/>
      <c r="BG42" s="293"/>
      <c r="BH42" s="293"/>
      <c r="BI42" s="293"/>
      <c r="BJ42" s="293"/>
      <c r="BK42" s="293"/>
      <c r="BL42" s="293"/>
      <c r="BM42" s="293"/>
      <c r="BN42" s="293"/>
      <c r="BO42" s="293"/>
      <c r="BP42" s="293"/>
      <c r="BQ42" s="293"/>
      <c r="BR42" s="293"/>
      <c r="BS42" s="293"/>
      <c r="BT42" s="293"/>
      <c r="BU42" s="293"/>
      <c r="BV42" s="293"/>
      <c r="BW42" s="293"/>
      <c r="BX42" s="293"/>
      <c r="BY42" s="293"/>
      <c r="BZ42" s="293"/>
      <c r="CA42" s="293"/>
      <c r="CB42" s="293"/>
      <c r="CC42" s="293"/>
      <c r="CD42" s="293"/>
      <c r="CE42" s="293"/>
      <c r="CF42" s="293"/>
      <c r="CG42" s="293"/>
      <c r="CH42" s="293"/>
      <c r="CI42" s="293"/>
      <c r="CJ42" s="293"/>
      <c r="CK42" s="293"/>
      <c r="CL42" s="293"/>
      <c r="CM42" s="293"/>
      <c r="CN42" s="293"/>
      <c r="CO42" s="293"/>
      <c r="CP42" s="293"/>
      <c r="CQ42" s="293"/>
      <c r="CR42" s="293"/>
      <c r="CS42" s="293"/>
      <c r="CT42" s="293"/>
      <c r="CU42" s="293"/>
      <c r="CV42" s="293"/>
      <c r="CW42" s="293"/>
      <c r="CX42" s="293"/>
      <c r="CY42" s="293"/>
      <c r="CZ42" s="293"/>
      <c r="DA42" s="293"/>
      <c r="DB42" s="293"/>
      <c r="DC42" s="293"/>
      <c r="DD42" s="293"/>
      <c r="DE42" s="293"/>
      <c r="DF42" s="293"/>
      <c r="DG42" s="293"/>
      <c r="DH42" s="293"/>
      <c r="DI42" s="293"/>
      <c r="DJ42" s="293"/>
      <c r="DK42" s="293"/>
      <c r="DL42" s="293"/>
      <c r="DM42" s="293"/>
      <c r="DN42" s="293"/>
      <c r="DO42" s="293"/>
      <c r="DP42" s="293"/>
      <c r="DQ42" s="293"/>
      <c r="DR42" s="293"/>
      <c r="DS42" s="293"/>
      <c r="DT42" s="293"/>
      <c r="DU42" s="293"/>
      <c r="DV42" s="293"/>
      <c r="DW42" s="293"/>
      <c r="DX42" s="293"/>
      <c r="DY42" s="293"/>
      <c r="DZ42" s="293"/>
      <c r="EA42" s="293"/>
      <c r="EB42" s="293"/>
      <c r="EC42" s="293"/>
      <c r="ED42" s="293"/>
      <c r="EE42" s="293"/>
      <c r="EF42" s="293"/>
      <c r="EG42" s="293"/>
      <c r="EH42" s="293"/>
      <c r="EI42" s="293"/>
      <c r="EJ42" s="293"/>
      <c r="EK42" s="293"/>
      <c r="EL42" s="293"/>
      <c r="EM42" s="293"/>
      <c r="EN42" s="293"/>
      <c r="EO42" s="293"/>
      <c r="EP42" s="293"/>
      <c r="EQ42" s="293"/>
      <c r="ER42" s="293"/>
      <c r="ES42" s="293"/>
      <c r="ET42" s="293"/>
      <c r="EU42" s="293"/>
      <c r="EV42" s="293"/>
      <c r="EW42" s="293"/>
      <c r="EX42" s="293"/>
      <c r="EY42" s="293"/>
      <c r="EZ42" s="293"/>
      <c r="FA42" s="293"/>
      <c r="FB42" s="293"/>
      <c r="FC42" s="293"/>
      <c r="FD42" s="293"/>
      <c r="FE42" s="293"/>
      <c r="FF42" s="293"/>
      <c r="FG42" s="293"/>
      <c r="FH42" s="293"/>
      <c r="FI42" s="293"/>
      <c r="FJ42" s="293"/>
      <c r="FK42" s="293"/>
      <c r="FL42" s="293"/>
      <c r="FM42" s="293"/>
      <c r="FN42" s="293"/>
      <c r="FO42" s="293"/>
      <c r="FP42" s="293"/>
      <c r="FQ42" s="293"/>
      <c r="FR42" s="293"/>
      <c r="FS42" s="293"/>
      <c r="FT42" s="293"/>
      <c r="FU42" s="293"/>
      <c r="FV42" s="293"/>
      <c r="FW42" s="293"/>
      <c r="FX42" s="293"/>
      <c r="FY42" s="293"/>
      <c r="FZ42" s="293"/>
      <c r="GA42" s="293"/>
      <c r="GB42" s="293"/>
      <c r="GC42" s="293"/>
      <c r="GD42" s="293"/>
      <c r="GE42" s="293"/>
      <c r="GF42" s="293"/>
      <c r="GG42" s="293"/>
      <c r="GH42" s="293"/>
      <c r="GI42" s="293"/>
      <c r="GJ42" s="293"/>
      <c r="GK42" s="293"/>
      <c r="GL42" s="293"/>
      <c r="GM42" s="293"/>
      <c r="GN42" s="293"/>
      <c r="GO42" s="293"/>
      <c r="GP42" s="293"/>
      <c r="GQ42" s="293"/>
      <c r="GR42" s="293"/>
      <c r="GS42" s="293"/>
      <c r="GT42" s="293"/>
      <c r="GU42" s="293"/>
      <c r="GV42" s="293"/>
      <c r="GW42" s="293"/>
      <c r="GX42" s="293"/>
      <c r="GY42" s="293"/>
      <c r="GZ42" s="293"/>
      <c r="HA42" s="293"/>
      <c r="HB42" s="293"/>
      <c r="HC42" s="293"/>
      <c r="HD42" s="293"/>
      <c r="HE42" s="293"/>
      <c r="HF42" s="293"/>
      <c r="HG42" s="293"/>
      <c r="HH42" s="293"/>
      <c r="HI42" s="293"/>
      <c r="HJ42" s="293"/>
      <c r="HK42" s="293"/>
      <c r="HL42" s="293"/>
      <c r="HM42" s="293"/>
      <c r="HN42" s="293"/>
      <c r="HO42" s="293"/>
      <c r="HP42" s="293"/>
      <c r="HQ42" s="293"/>
      <c r="HR42" s="293"/>
      <c r="HS42" s="293"/>
      <c r="HT42" s="293"/>
      <c r="HU42" s="293"/>
      <c r="HV42" s="293"/>
      <c r="HW42" s="293"/>
      <c r="HX42" s="293"/>
      <c r="HY42" s="293"/>
      <c r="HZ42" s="293"/>
      <c r="IA42" s="293"/>
      <c r="IB42" s="293"/>
      <c r="IC42" s="293"/>
      <c r="ID42" s="293"/>
      <c r="IE42" s="293"/>
      <c r="IF42" s="293"/>
      <c r="IG42" s="293"/>
      <c r="IH42" s="293"/>
      <c r="II42" s="293"/>
      <c r="IJ42" s="293"/>
      <c r="IK42" s="293"/>
      <c r="IL42" s="293"/>
      <c r="IM42" s="293"/>
      <c r="IN42" s="293"/>
      <c r="IO42" s="293"/>
      <c r="IP42" s="293"/>
      <c r="IQ42" s="293"/>
      <c r="IR42" s="293"/>
      <c r="IS42" s="293"/>
      <c r="IT42" s="293"/>
      <c r="IU42" s="293"/>
      <c r="IV42" s="293"/>
    </row>
    <row r="43" spans="1:256" ht="12.75">
      <c r="A43" s="97"/>
      <c r="B43" s="114"/>
      <c r="C43" s="122"/>
      <c r="D43" s="97"/>
      <c r="E43" s="97"/>
      <c r="F43" s="269"/>
      <c r="G43" s="97"/>
      <c r="H43" s="97"/>
      <c r="I43" s="96"/>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293"/>
      <c r="AQ43" s="293"/>
      <c r="AR43" s="293"/>
      <c r="AS43" s="293"/>
      <c r="AT43" s="293"/>
      <c r="AU43" s="293"/>
      <c r="AV43" s="293"/>
      <c r="AW43" s="293"/>
      <c r="AX43" s="293"/>
      <c r="AY43" s="293"/>
      <c r="AZ43" s="293"/>
      <c r="BA43" s="293"/>
      <c r="BB43" s="293"/>
      <c r="BC43" s="293"/>
      <c r="BD43" s="293"/>
      <c r="BE43" s="293"/>
      <c r="BF43" s="293"/>
      <c r="BG43" s="293"/>
      <c r="BH43" s="293"/>
      <c r="BI43" s="293"/>
      <c r="BJ43" s="293"/>
      <c r="BK43" s="293"/>
      <c r="BL43" s="293"/>
      <c r="BM43" s="293"/>
      <c r="BN43" s="293"/>
      <c r="BO43" s="293"/>
      <c r="BP43" s="293"/>
      <c r="BQ43" s="293"/>
      <c r="BR43" s="293"/>
      <c r="BS43" s="293"/>
      <c r="BT43" s="293"/>
      <c r="BU43" s="293"/>
      <c r="BV43" s="293"/>
      <c r="BW43" s="293"/>
      <c r="BX43" s="293"/>
      <c r="BY43" s="293"/>
      <c r="BZ43" s="293"/>
      <c r="CA43" s="293"/>
      <c r="CB43" s="293"/>
      <c r="CC43" s="293"/>
      <c r="CD43" s="293"/>
      <c r="CE43" s="293"/>
      <c r="CF43" s="293"/>
      <c r="CG43" s="293"/>
      <c r="CH43" s="293"/>
      <c r="CI43" s="293"/>
      <c r="CJ43" s="293"/>
      <c r="CK43" s="293"/>
      <c r="CL43" s="293"/>
      <c r="CM43" s="293"/>
      <c r="CN43" s="293"/>
      <c r="CO43" s="293"/>
      <c r="CP43" s="293"/>
      <c r="CQ43" s="293"/>
      <c r="CR43" s="293"/>
      <c r="CS43" s="293"/>
      <c r="CT43" s="293"/>
      <c r="CU43" s="293"/>
      <c r="CV43" s="293"/>
      <c r="CW43" s="293"/>
      <c r="CX43" s="293"/>
      <c r="CY43" s="293"/>
      <c r="CZ43" s="293"/>
      <c r="DA43" s="293"/>
      <c r="DB43" s="293"/>
      <c r="DC43" s="293"/>
      <c r="DD43" s="293"/>
      <c r="DE43" s="293"/>
      <c r="DF43" s="293"/>
      <c r="DG43" s="293"/>
      <c r="DH43" s="293"/>
      <c r="DI43" s="293"/>
      <c r="DJ43" s="293"/>
      <c r="DK43" s="293"/>
      <c r="DL43" s="293"/>
      <c r="DM43" s="293"/>
      <c r="DN43" s="293"/>
      <c r="DO43" s="293"/>
      <c r="DP43" s="293"/>
      <c r="DQ43" s="293"/>
      <c r="DR43" s="293"/>
      <c r="DS43" s="293"/>
      <c r="DT43" s="293"/>
      <c r="DU43" s="293"/>
      <c r="DV43" s="293"/>
      <c r="DW43" s="293"/>
      <c r="DX43" s="293"/>
      <c r="DY43" s="293"/>
      <c r="DZ43" s="293"/>
      <c r="EA43" s="293"/>
      <c r="EB43" s="293"/>
      <c r="EC43" s="293"/>
      <c r="ED43" s="293"/>
      <c r="EE43" s="293"/>
      <c r="EF43" s="293"/>
      <c r="EG43" s="293"/>
      <c r="EH43" s="293"/>
      <c r="EI43" s="293"/>
      <c r="EJ43" s="293"/>
      <c r="EK43" s="293"/>
      <c r="EL43" s="293"/>
      <c r="EM43" s="293"/>
      <c r="EN43" s="293"/>
      <c r="EO43" s="293"/>
      <c r="EP43" s="293"/>
      <c r="EQ43" s="293"/>
      <c r="ER43" s="293"/>
      <c r="ES43" s="293"/>
      <c r="ET43" s="293"/>
      <c r="EU43" s="293"/>
      <c r="EV43" s="293"/>
      <c r="EW43" s="293"/>
      <c r="EX43" s="293"/>
      <c r="EY43" s="293"/>
      <c r="EZ43" s="293"/>
      <c r="FA43" s="293"/>
      <c r="FB43" s="293"/>
      <c r="FC43" s="293"/>
      <c r="FD43" s="293"/>
      <c r="FE43" s="293"/>
      <c r="FF43" s="293"/>
      <c r="FG43" s="293"/>
      <c r="FH43" s="293"/>
      <c r="FI43" s="293"/>
      <c r="FJ43" s="293"/>
      <c r="FK43" s="293"/>
      <c r="FL43" s="293"/>
      <c r="FM43" s="293"/>
      <c r="FN43" s="293"/>
      <c r="FO43" s="293"/>
      <c r="FP43" s="293"/>
      <c r="FQ43" s="293"/>
      <c r="FR43" s="293"/>
      <c r="FS43" s="293"/>
      <c r="FT43" s="293"/>
      <c r="FU43" s="293"/>
      <c r="FV43" s="293"/>
      <c r="FW43" s="293"/>
      <c r="FX43" s="293"/>
      <c r="FY43" s="293"/>
      <c r="FZ43" s="293"/>
      <c r="GA43" s="293"/>
      <c r="GB43" s="293"/>
      <c r="GC43" s="293"/>
      <c r="GD43" s="293"/>
      <c r="GE43" s="293"/>
      <c r="GF43" s="293"/>
      <c r="GG43" s="293"/>
      <c r="GH43" s="293"/>
      <c r="GI43" s="293"/>
      <c r="GJ43" s="293"/>
      <c r="GK43" s="293"/>
      <c r="GL43" s="293"/>
      <c r="GM43" s="293"/>
      <c r="GN43" s="293"/>
      <c r="GO43" s="293"/>
      <c r="GP43" s="293"/>
      <c r="GQ43" s="293"/>
      <c r="GR43" s="293"/>
      <c r="GS43" s="293"/>
      <c r="GT43" s="293"/>
      <c r="GU43" s="293"/>
      <c r="GV43" s="293"/>
      <c r="GW43" s="293"/>
      <c r="GX43" s="293"/>
      <c r="GY43" s="293"/>
      <c r="GZ43" s="293"/>
      <c r="HA43" s="293"/>
      <c r="HB43" s="293"/>
      <c r="HC43" s="293"/>
      <c r="HD43" s="293"/>
      <c r="HE43" s="293"/>
      <c r="HF43" s="293"/>
      <c r="HG43" s="293"/>
      <c r="HH43" s="293"/>
      <c r="HI43" s="293"/>
      <c r="HJ43" s="293"/>
      <c r="HK43" s="293"/>
      <c r="HL43" s="293"/>
      <c r="HM43" s="293"/>
      <c r="HN43" s="293"/>
      <c r="HO43" s="293"/>
      <c r="HP43" s="293"/>
      <c r="HQ43" s="293"/>
      <c r="HR43" s="293"/>
      <c r="HS43" s="293"/>
      <c r="HT43" s="293"/>
      <c r="HU43" s="293"/>
      <c r="HV43" s="293"/>
      <c r="HW43" s="293"/>
      <c r="HX43" s="293"/>
      <c r="HY43" s="293"/>
      <c r="HZ43" s="293"/>
      <c r="IA43" s="293"/>
      <c r="IB43" s="293"/>
      <c r="IC43" s="293"/>
      <c r="ID43" s="293"/>
      <c r="IE43" s="293"/>
      <c r="IF43" s="293"/>
      <c r="IG43" s="293"/>
      <c r="IH43" s="293"/>
      <c r="II43" s="293"/>
      <c r="IJ43" s="293"/>
      <c r="IK43" s="293"/>
      <c r="IL43" s="293"/>
      <c r="IM43" s="293"/>
      <c r="IN43" s="293"/>
      <c r="IO43" s="293"/>
      <c r="IP43" s="293"/>
      <c r="IQ43" s="293"/>
      <c r="IR43" s="293"/>
      <c r="IS43" s="293"/>
      <c r="IT43" s="293"/>
      <c r="IU43" s="293"/>
      <c r="IV43" s="293"/>
    </row>
    <row r="44" spans="1:256" ht="12.75" hidden="1">
      <c r="A44" s="97"/>
      <c r="B44" s="96"/>
      <c r="C44" s="269"/>
      <c r="D44" s="97"/>
      <c r="E44" s="97"/>
      <c r="F44" s="269"/>
      <c r="G44" s="97"/>
      <c r="H44" s="97"/>
      <c r="I44" s="96"/>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293"/>
      <c r="AR44" s="293"/>
      <c r="AS44" s="293"/>
      <c r="AT44" s="293"/>
      <c r="AU44" s="293"/>
      <c r="AV44" s="293"/>
      <c r="AW44" s="293"/>
      <c r="AX44" s="293"/>
      <c r="AY44" s="293"/>
      <c r="AZ44" s="293"/>
      <c r="BA44" s="293"/>
      <c r="BB44" s="293"/>
      <c r="BC44" s="293"/>
      <c r="BD44" s="293"/>
      <c r="BE44" s="293"/>
      <c r="BF44" s="293"/>
      <c r="BG44" s="293"/>
      <c r="BH44" s="293"/>
      <c r="BI44" s="293"/>
      <c r="BJ44" s="293"/>
      <c r="BK44" s="293"/>
      <c r="BL44" s="293"/>
      <c r="BM44" s="293"/>
      <c r="BN44" s="293"/>
      <c r="BO44" s="293"/>
      <c r="BP44" s="293"/>
      <c r="BQ44" s="293"/>
      <c r="BR44" s="293"/>
      <c r="BS44" s="293"/>
      <c r="BT44" s="293"/>
      <c r="BU44" s="293"/>
      <c r="BV44" s="293"/>
      <c r="BW44" s="293"/>
      <c r="BX44" s="293"/>
      <c r="BY44" s="293"/>
      <c r="BZ44" s="293"/>
      <c r="CA44" s="293"/>
      <c r="CB44" s="293"/>
      <c r="CC44" s="293"/>
      <c r="CD44" s="293"/>
      <c r="CE44" s="293"/>
      <c r="CF44" s="293"/>
      <c r="CG44" s="293"/>
      <c r="CH44" s="293"/>
      <c r="CI44" s="293"/>
      <c r="CJ44" s="293"/>
      <c r="CK44" s="293"/>
      <c r="CL44" s="293"/>
      <c r="CM44" s="293"/>
      <c r="CN44" s="293"/>
      <c r="CO44" s="293"/>
      <c r="CP44" s="293"/>
      <c r="CQ44" s="293"/>
      <c r="CR44" s="293"/>
      <c r="CS44" s="293"/>
      <c r="CT44" s="293"/>
      <c r="CU44" s="293"/>
      <c r="CV44" s="293"/>
      <c r="CW44" s="293"/>
      <c r="CX44" s="293"/>
      <c r="CY44" s="293"/>
      <c r="CZ44" s="293"/>
      <c r="DA44" s="293"/>
      <c r="DB44" s="293"/>
      <c r="DC44" s="293"/>
      <c r="DD44" s="293"/>
      <c r="DE44" s="293"/>
      <c r="DF44" s="293"/>
      <c r="DG44" s="293"/>
      <c r="DH44" s="293"/>
      <c r="DI44" s="293"/>
      <c r="DJ44" s="293"/>
      <c r="DK44" s="293"/>
      <c r="DL44" s="293"/>
      <c r="DM44" s="293"/>
      <c r="DN44" s="293"/>
      <c r="DO44" s="293"/>
      <c r="DP44" s="293"/>
      <c r="DQ44" s="293"/>
      <c r="DR44" s="293"/>
      <c r="DS44" s="293"/>
      <c r="DT44" s="293"/>
      <c r="DU44" s="293"/>
      <c r="DV44" s="293"/>
      <c r="DW44" s="293"/>
      <c r="DX44" s="293"/>
      <c r="DY44" s="293"/>
      <c r="DZ44" s="293"/>
      <c r="EA44" s="293"/>
      <c r="EB44" s="293"/>
      <c r="EC44" s="293"/>
      <c r="ED44" s="293"/>
      <c r="EE44" s="293"/>
      <c r="EF44" s="293"/>
      <c r="EG44" s="293"/>
      <c r="EH44" s="293"/>
      <c r="EI44" s="293"/>
      <c r="EJ44" s="293"/>
      <c r="EK44" s="293"/>
      <c r="EL44" s="293"/>
      <c r="EM44" s="293"/>
      <c r="EN44" s="293"/>
      <c r="EO44" s="293"/>
      <c r="EP44" s="293"/>
      <c r="EQ44" s="293"/>
      <c r="ER44" s="293"/>
      <c r="ES44" s="293"/>
      <c r="ET44" s="293"/>
      <c r="EU44" s="293"/>
      <c r="EV44" s="293"/>
      <c r="EW44" s="293"/>
      <c r="EX44" s="293"/>
      <c r="EY44" s="293"/>
      <c r="EZ44" s="293"/>
      <c r="FA44" s="293"/>
      <c r="FB44" s="293"/>
      <c r="FC44" s="293"/>
      <c r="FD44" s="293"/>
      <c r="FE44" s="293"/>
      <c r="FF44" s="293"/>
      <c r="FG44" s="293"/>
      <c r="FH44" s="293"/>
      <c r="FI44" s="293"/>
      <c r="FJ44" s="293"/>
      <c r="FK44" s="293"/>
      <c r="FL44" s="293"/>
      <c r="FM44" s="293"/>
      <c r="FN44" s="293"/>
      <c r="FO44" s="293"/>
      <c r="FP44" s="293"/>
      <c r="FQ44" s="293"/>
      <c r="FR44" s="293"/>
      <c r="FS44" s="293"/>
      <c r="FT44" s="293"/>
      <c r="FU44" s="293"/>
      <c r="FV44" s="293"/>
      <c r="FW44" s="293"/>
      <c r="FX44" s="293"/>
      <c r="FY44" s="293"/>
      <c r="FZ44" s="293"/>
      <c r="GA44" s="293"/>
      <c r="GB44" s="293"/>
      <c r="GC44" s="293"/>
      <c r="GD44" s="293"/>
      <c r="GE44" s="293"/>
      <c r="GF44" s="293"/>
      <c r="GG44" s="293"/>
      <c r="GH44" s="293"/>
      <c r="GI44" s="293"/>
      <c r="GJ44" s="293"/>
      <c r="GK44" s="293"/>
      <c r="GL44" s="293"/>
      <c r="GM44" s="293"/>
      <c r="GN44" s="293"/>
      <c r="GO44" s="293"/>
      <c r="GP44" s="293"/>
      <c r="GQ44" s="293"/>
      <c r="GR44" s="293"/>
      <c r="GS44" s="293"/>
      <c r="GT44" s="293"/>
      <c r="GU44" s="293"/>
      <c r="GV44" s="293"/>
      <c r="GW44" s="293"/>
      <c r="GX44" s="293"/>
      <c r="GY44" s="293"/>
      <c r="GZ44" s="293"/>
      <c r="HA44" s="293"/>
      <c r="HB44" s="293"/>
      <c r="HC44" s="293"/>
      <c r="HD44" s="293"/>
      <c r="HE44" s="293"/>
      <c r="HF44" s="293"/>
      <c r="HG44" s="293"/>
      <c r="HH44" s="293"/>
      <c r="HI44" s="293"/>
      <c r="HJ44" s="293"/>
      <c r="HK44" s="293"/>
      <c r="HL44" s="293"/>
      <c r="HM44" s="293"/>
      <c r="HN44" s="293"/>
      <c r="HO44" s="293"/>
      <c r="HP44" s="293"/>
      <c r="HQ44" s="293"/>
      <c r="HR44" s="293"/>
      <c r="HS44" s="293"/>
      <c r="HT44" s="293"/>
      <c r="HU44" s="293"/>
      <c r="HV44" s="293"/>
      <c r="HW44" s="293"/>
      <c r="HX44" s="293"/>
      <c r="HY44" s="293"/>
      <c r="HZ44" s="293"/>
      <c r="IA44" s="293"/>
      <c r="IB44" s="293"/>
      <c r="IC44" s="293"/>
      <c r="ID44" s="293"/>
      <c r="IE44" s="293"/>
      <c r="IF44" s="293"/>
      <c r="IG44" s="293"/>
      <c r="IH44" s="293"/>
      <c r="II44" s="293"/>
      <c r="IJ44" s="293"/>
      <c r="IK44" s="293"/>
      <c r="IL44" s="293"/>
      <c r="IM44" s="293"/>
      <c r="IN44" s="293"/>
      <c r="IO44" s="293"/>
      <c r="IP44" s="293"/>
      <c r="IQ44" s="293"/>
      <c r="IR44" s="293"/>
      <c r="IS44" s="293"/>
      <c r="IT44" s="293"/>
      <c r="IU44" s="293"/>
      <c r="IV44" s="293"/>
    </row>
    <row r="45" spans="1:256" ht="12.75" hidden="1">
      <c r="A45" s="97"/>
      <c r="B45" s="96"/>
      <c r="C45" s="269"/>
      <c r="D45" s="97"/>
      <c r="E45" s="97"/>
      <c r="F45" s="269"/>
      <c r="G45" s="97"/>
      <c r="H45" s="97"/>
      <c r="I45" s="96"/>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293"/>
      <c r="AR45" s="293"/>
      <c r="AS45" s="293"/>
      <c r="AT45" s="293"/>
      <c r="AU45" s="293"/>
      <c r="AV45" s="293"/>
      <c r="AW45" s="293"/>
      <c r="AX45" s="293"/>
      <c r="AY45" s="293"/>
      <c r="AZ45" s="293"/>
      <c r="BA45" s="293"/>
      <c r="BB45" s="293"/>
      <c r="BC45" s="293"/>
      <c r="BD45" s="293"/>
      <c r="BE45" s="293"/>
      <c r="BF45" s="293"/>
      <c r="BG45" s="293"/>
      <c r="BH45" s="293"/>
      <c r="BI45" s="293"/>
      <c r="BJ45" s="293"/>
      <c r="BK45" s="293"/>
      <c r="BL45" s="293"/>
      <c r="BM45" s="293"/>
      <c r="BN45" s="293"/>
      <c r="BO45" s="293"/>
      <c r="BP45" s="293"/>
      <c r="BQ45" s="293"/>
      <c r="BR45" s="293"/>
      <c r="BS45" s="293"/>
      <c r="BT45" s="293"/>
      <c r="BU45" s="293"/>
      <c r="BV45" s="293"/>
      <c r="BW45" s="293"/>
      <c r="BX45" s="293"/>
      <c r="BY45" s="293"/>
      <c r="BZ45" s="293"/>
      <c r="CA45" s="293"/>
      <c r="CB45" s="293"/>
      <c r="CC45" s="293"/>
      <c r="CD45" s="293"/>
      <c r="CE45" s="293"/>
      <c r="CF45" s="293"/>
      <c r="CG45" s="293"/>
      <c r="CH45" s="293"/>
      <c r="CI45" s="293"/>
      <c r="CJ45" s="293"/>
      <c r="CK45" s="293"/>
      <c r="CL45" s="293"/>
      <c r="CM45" s="293"/>
      <c r="CN45" s="293"/>
      <c r="CO45" s="293"/>
      <c r="CP45" s="293"/>
      <c r="CQ45" s="293"/>
      <c r="CR45" s="293"/>
      <c r="CS45" s="293"/>
      <c r="CT45" s="293"/>
      <c r="CU45" s="293"/>
      <c r="CV45" s="293"/>
      <c r="CW45" s="293"/>
      <c r="CX45" s="293"/>
      <c r="CY45" s="293"/>
      <c r="CZ45" s="293"/>
      <c r="DA45" s="293"/>
      <c r="DB45" s="293"/>
      <c r="DC45" s="293"/>
      <c r="DD45" s="293"/>
      <c r="DE45" s="293"/>
      <c r="DF45" s="293"/>
      <c r="DG45" s="293"/>
      <c r="DH45" s="293"/>
      <c r="DI45" s="293"/>
      <c r="DJ45" s="293"/>
      <c r="DK45" s="293"/>
      <c r="DL45" s="293"/>
      <c r="DM45" s="293"/>
      <c r="DN45" s="293"/>
      <c r="DO45" s="293"/>
      <c r="DP45" s="293"/>
      <c r="DQ45" s="293"/>
      <c r="DR45" s="293"/>
      <c r="DS45" s="293"/>
      <c r="DT45" s="293"/>
      <c r="DU45" s="293"/>
      <c r="DV45" s="293"/>
      <c r="DW45" s="293"/>
      <c r="DX45" s="293"/>
      <c r="DY45" s="293"/>
      <c r="DZ45" s="293"/>
      <c r="EA45" s="293"/>
      <c r="EB45" s="293"/>
      <c r="EC45" s="293"/>
      <c r="ED45" s="293"/>
      <c r="EE45" s="293"/>
      <c r="EF45" s="293"/>
      <c r="EG45" s="293"/>
      <c r="EH45" s="293"/>
      <c r="EI45" s="293"/>
      <c r="EJ45" s="293"/>
      <c r="EK45" s="293"/>
      <c r="EL45" s="293"/>
      <c r="EM45" s="293"/>
      <c r="EN45" s="293"/>
      <c r="EO45" s="293"/>
      <c r="EP45" s="293"/>
      <c r="EQ45" s="293"/>
      <c r="ER45" s="293"/>
      <c r="ES45" s="293"/>
      <c r="ET45" s="293"/>
      <c r="EU45" s="293"/>
      <c r="EV45" s="293"/>
      <c r="EW45" s="293"/>
      <c r="EX45" s="293"/>
      <c r="EY45" s="293"/>
      <c r="EZ45" s="293"/>
      <c r="FA45" s="293"/>
      <c r="FB45" s="293"/>
      <c r="FC45" s="293"/>
      <c r="FD45" s="293"/>
      <c r="FE45" s="293"/>
      <c r="FF45" s="293"/>
      <c r="FG45" s="293"/>
      <c r="FH45" s="293"/>
      <c r="FI45" s="293"/>
      <c r="FJ45" s="293"/>
      <c r="FK45" s="293"/>
      <c r="FL45" s="293"/>
      <c r="FM45" s="293"/>
      <c r="FN45" s="293"/>
      <c r="FO45" s="293"/>
      <c r="FP45" s="293"/>
      <c r="FQ45" s="293"/>
      <c r="FR45" s="293"/>
      <c r="FS45" s="293"/>
      <c r="FT45" s="293"/>
      <c r="FU45" s="293"/>
      <c r="FV45" s="293"/>
      <c r="FW45" s="293"/>
      <c r="FX45" s="293"/>
      <c r="FY45" s="293"/>
      <c r="FZ45" s="293"/>
      <c r="GA45" s="293"/>
      <c r="GB45" s="293"/>
      <c r="GC45" s="293"/>
      <c r="GD45" s="293"/>
      <c r="GE45" s="293"/>
      <c r="GF45" s="293"/>
      <c r="GG45" s="293"/>
      <c r="GH45" s="293"/>
      <c r="GI45" s="293"/>
      <c r="GJ45" s="293"/>
      <c r="GK45" s="293"/>
      <c r="GL45" s="293"/>
      <c r="GM45" s="293"/>
      <c r="GN45" s="293"/>
      <c r="GO45" s="293"/>
      <c r="GP45" s="293"/>
      <c r="GQ45" s="293"/>
      <c r="GR45" s="293"/>
      <c r="GS45" s="293"/>
      <c r="GT45" s="293"/>
      <c r="GU45" s="293"/>
      <c r="GV45" s="293"/>
      <c r="GW45" s="293"/>
      <c r="GX45" s="293"/>
      <c r="GY45" s="293"/>
      <c r="GZ45" s="293"/>
      <c r="HA45" s="293"/>
      <c r="HB45" s="293"/>
      <c r="HC45" s="293"/>
      <c r="HD45" s="293"/>
      <c r="HE45" s="293"/>
      <c r="HF45" s="293"/>
      <c r="HG45" s="293"/>
      <c r="HH45" s="293"/>
      <c r="HI45" s="293"/>
      <c r="HJ45" s="293"/>
      <c r="HK45" s="293"/>
      <c r="HL45" s="293"/>
      <c r="HM45" s="293"/>
      <c r="HN45" s="293"/>
      <c r="HO45" s="293"/>
      <c r="HP45" s="293"/>
      <c r="HQ45" s="293"/>
      <c r="HR45" s="293"/>
      <c r="HS45" s="293"/>
      <c r="HT45" s="293"/>
      <c r="HU45" s="293"/>
      <c r="HV45" s="293"/>
      <c r="HW45" s="293"/>
      <c r="HX45" s="293"/>
      <c r="HY45" s="293"/>
      <c r="HZ45" s="293"/>
      <c r="IA45" s="293"/>
      <c r="IB45" s="293"/>
      <c r="IC45" s="293"/>
      <c r="ID45" s="293"/>
      <c r="IE45" s="293"/>
      <c r="IF45" s="293"/>
      <c r="IG45" s="293"/>
      <c r="IH45" s="293"/>
      <c r="II45" s="293"/>
      <c r="IJ45" s="293"/>
      <c r="IK45" s="293"/>
      <c r="IL45" s="293"/>
      <c r="IM45" s="293"/>
      <c r="IN45" s="293"/>
      <c r="IO45" s="293"/>
      <c r="IP45" s="293"/>
      <c r="IQ45" s="293"/>
      <c r="IR45" s="293"/>
      <c r="IS45" s="293"/>
      <c r="IT45" s="293"/>
      <c r="IU45" s="293"/>
      <c r="IV45" s="293"/>
    </row>
    <row r="46" spans="1:256" ht="12.75" hidden="1">
      <c r="A46" s="97"/>
      <c r="B46" s="96"/>
      <c r="C46" s="269"/>
      <c r="D46" s="97"/>
      <c r="E46" s="97"/>
      <c r="F46" s="269"/>
      <c r="G46" s="97"/>
      <c r="H46" s="97"/>
      <c r="I46" s="96"/>
      <c r="J46" s="293"/>
      <c r="K46" s="293"/>
      <c r="L46" s="293"/>
      <c r="M46" s="293"/>
      <c r="N46" s="293"/>
      <c r="O46" s="293"/>
      <c r="P46" s="293"/>
      <c r="Q46" s="293"/>
      <c r="R46" s="293"/>
      <c r="S46" s="293"/>
      <c r="T46" s="293"/>
      <c r="U46" s="293"/>
      <c r="V46" s="293"/>
      <c r="W46" s="293"/>
      <c r="X46" s="293"/>
      <c r="Y46" s="293"/>
      <c r="Z46" s="293"/>
      <c r="AA46" s="293"/>
      <c r="AB46" s="293"/>
      <c r="AC46" s="293"/>
      <c r="AD46" s="293"/>
      <c r="AE46" s="293"/>
      <c r="AF46" s="293"/>
      <c r="AG46" s="293"/>
      <c r="AH46" s="293"/>
      <c r="AI46" s="293"/>
      <c r="AJ46" s="293"/>
      <c r="AK46" s="293"/>
      <c r="AL46" s="293"/>
      <c r="AM46" s="293"/>
      <c r="AN46" s="293"/>
      <c r="AO46" s="293"/>
      <c r="AP46" s="293"/>
      <c r="AQ46" s="293"/>
      <c r="AR46" s="293"/>
      <c r="AS46" s="293"/>
      <c r="AT46" s="293"/>
      <c r="AU46" s="293"/>
      <c r="AV46" s="293"/>
      <c r="AW46" s="293"/>
      <c r="AX46" s="293"/>
      <c r="AY46" s="293"/>
      <c r="AZ46" s="293"/>
      <c r="BA46" s="293"/>
      <c r="BB46" s="293"/>
      <c r="BC46" s="293"/>
      <c r="BD46" s="293"/>
      <c r="BE46" s="293"/>
      <c r="BF46" s="293"/>
      <c r="BG46" s="293"/>
      <c r="BH46" s="293"/>
      <c r="BI46" s="293"/>
      <c r="BJ46" s="293"/>
      <c r="BK46" s="293"/>
      <c r="BL46" s="293"/>
      <c r="BM46" s="293"/>
      <c r="BN46" s="293"/>
      <c r="BO46" s="293"/>
      <c r="BP46" s="293"/>
      <c r="BQ46" s="293"/>
      <c r="BR46" s="293"/>
      <c r="BS46" s="293"/>
      <c r="BT46" s="293"/>
      <c r="BU46" s="293"/>
      <c r="BV46" s="293"/>
      <c r="BW46" s="293"/>
      <c r="BX46" s="293"/>
      <c r="BY46" s="293"/>
      <c r="BZ46" s="293"/>
      <c r="CA46" s="293"/>
      <c r="CB46" s="293"/>
      <c r="CC46" s="293"/>
      <c r="CD46" s="293"/>
      <c r="CE46" s="293"/>
      <c r="CF46" s="293"/>
      <c r="CG46" s="293"/>
      <c r="CH46" s="293"/>
      <c r="CI46" s="293"/>
      <c r="CJ46" s="293"/>
      <c r="CK46" s="293"/>
      <c r="CL46" s="293"/>
      <c r="CM46" s="293"/>
      <c r="CN46" s="293"/>
      <c r="CO46" s="293"/>
      <c r="CP46" s="293"/>
      <c r="CQ46" s="293"/>
      <c r="CR46" s="293"/>
      <c r="CS46" s="293"/>
      <c r="CT46" s="293"/>
      <c r="CU46" s="293"/>
      <c r="CV46" s="293"/>
      <c r="CW46" s="293"/>
      <c r="CX46" s="293"/>
      <c r="CY46" s="293"/>
      <c r="CZ46" s="293"/>
      <c r="DA46" s="293"/>
      <c r="DB46" s="293"/>
      <c r="DC46" s="293"/>
      <c r="DD46" s="293"/>
      <c r="DE46" s="293"/>
      <c r="DF46" s="293"/>
      <c r="DG46" s="293"/>
      <c r="DH46" s="293"/>
      <c r="DI46" s="293"/>
      <c r="DJ46" s="293"/>
      <c r="DK46" s="293"/>
      <c r="DL46" s="293"/>
      <c r="DM46" s="293"/>
      <c r="DN46" s="293"/>
      <c r="DO46" s="293"/>
      <c r="DP46" s="293"/>
      <c r="DQ46" s="293"/>
      <c r="DR46" s="293"/>
      <c r="DS46" s="293"/>
      <c r="DT46" s="293"/>
      <c r="DU46" s="293"/>
      <c r="DV46" s="293"/>
      <c r="DW46" s="293"/>
      <c r="DX46" s="293"/>
      <c r="DY46" s="293"/>
      <c r="DZ46" s="293"/>
      <c r="EA46" s="293"/>
      <c r="EB46" s="293"/>
      <c r="EC46" s="293"/>
      <c r="ED46" s="293"/>
      <c r="EE46" s="293"/>
      <c r="EF46" s="293"/>
      <c r="EG46" s="293"/>
      <c r="EH46" s="293"/>
      <c r="EI46" s="293"/>
      <c r="EJ46" s="293"/>
      <c r="EK46" s="293"/>
      <c r="EL46" s="293"/>
      <c r="EM46" s="293"/>
      <c r="EN46" s="293"/>
      <c r="EO46" s="293"/>
      <c r="EP46" s="293"/>
      <c r="EQ46" s="293"/>
      <c r="ER46" s="293"/>
      <c r="ES46" s="293"/>
      <c r="ET46" s="293"/>
      <c r="EU46" s="293"/>
      <c r="EV46" s="293"/>
      <c r="EW46" s="293"/>
      <c r="EX46" s="293"/>
      <c r="EY46" s="293"/>
      <c r="EZ46" s="293"/>
      <c r="FA46" s="293"/>
      <c r="FB46" s="293"/>
      <c r="FC46" s="293"/>
      <c r="FD46" s="293"/>
      <c r="FE46" s="293"/>
      <c r="FF46" s="293"/>
      <c r="FG46" s="293"/>
      <c r="FH46" s="293"/>
      <c r="FI46" s="293"/>
      <c r="FJ46" s="293"/>
      <c r="FK46" s="293"/>
      <c r="FL46" s="293"/>
      <c r="FM46" s="293"/>
      <c r="FN46" s="293"/>
      <c r="FO46" s="293"/>
      <c r="FP46" s="293"/>
      <c r="FQ46" s="293"/>
      <c r="FR46" s="293"/>
      <c r="FS46" s="293"/>
      <c r="FT46" s="293"/>
      <c r="FU46" s="293"/>
      <c r="FV46" s="293"/>
      <c r="FW46" s="293"/>
      <c r="FX46" s="293"/>
      <c r="FY46" s="293"/>
      <c r="FZ46" s="293"/>
      <c r="GA46" s="293"/>
      <c r="GB46" s="293"/>
      <c r="GC46" s="293"/>
      <c r="GD46" s="293"/>
      <c r="GE46" s="293"/>
      <c r="GF46" s="293"/>
      <c r="GG46" s="293"/>
      <c r="GH46" s="293"/>
      <c r="GI46" s="293"/>
      <c r="GJ46" s="293"/>
      <c r="GK46" s="293"/>
      <c r="GL46" s="293"/>
      <c r="GM46" s="293"/>
      <c r="GN46" s="293"/>
      <c r="GO46" s="293"/>
      <c r="GP46" s="293"/>
      <c r="GQ46" s="293"/>
      <c r="GR46" s="293"/>
      <c r="GS46" s="293"/>
      <c r="GT46" s="293"/>
      <c r="GU46" s="293"/>
      <c r="GV46" s="293"/>
      <c r="GW46" s="293"/>
      <c r="GX46" s="293"/>
      <c r="GY46" s="293"/>
      <c r="GZ46" s="293"/>
      <c r="HA46" s="293"/>
      <c r="HB46" s="293"/>
      <c r="HC46" s="293"/>
      <c r="HD46" s="293"/>
      <c r="HE46" s="293"/>
      <c r="HF46" s="293"/>
      <c r="HG46" s="293"/>
      <c r="HH46" s="293"/>
      <c r="HI46" s="293"/>
      <c r="HJ46" s="293"/>
      <c r="HK46" s="293"/>
      <c r="HL46" s="293"/>
      <c r="HM46" s="293"/>
      <c r="HN46" s="293"/>
      <c r="HO46" s="293"/>
      <c r="HP46" s="293"/>
      <c r="HQ46" s="293"/>
      <c r="HR46" s="293"/>
      <c r="HS46" s="293"/>
      <c r="HT46" s="293"/>
      <c r="HU46" s="293"/>
      <c r="HV46" s="293"/>
      <c r="HW46" s="293"/>
      <c r="HX46" s="293"/>
      <c r="HY46" s="293"/>
      <c r="HZ46" s="293"/>
      <c r="IA46" s="293"/>
      <c r="IB46" s="293"/>
      <c r="IC46" s="293"/>
      <c r="ID46" s="293"/>
      <c r="IE46" s="293"/>
      <c r="IF46" s="293"/>
      <c r="IG46" s="293"/>
      <c r="IH46" s="293"/>
      <c r="II46" s="293"/>
      <c r="IJ46" s="293"/>
      <c r="IK46" s="293"/>
      <c r="IL46" s="293"/>
      <c r="IM46" s="293"/>
      <c r="IN46" s="293"/>
      <c r="IO46" s="293"/>
      <c r="IP46" s="293"/>
      <c r="IQ46" s="293"/>
      <c r="IR46" s="293"/>
      <c r="IS46" s="293"/>
      <c r="IT46" s="293"/>
      <c r="IU46" s="293"/>
      <c r="IV46" s="293"/>
    </row>
    <row r="47" spans="1:10" ht="12.75" hidden="1">
      <c r="A47" s="96"/>
      <c r="B47" s="96"/>
      <c r="C47" s="265"/>
      <c r="D47" s="96"/>
      <c r="E47" s="96"/>
      <c r="F47" s="265"/>
      <c r="G47" s="96"/>
      <c r="H47" s="96"/>
      <c r="I47" s="96"/>
      <c r="J47" s="96"/>
    </row>
  </sheetData>
  <sheetProtection password="C948" sheet="1" objects="1" scenarios="1"/>
  <conditionalFormatting sqref="I37">
    <cfRule type="cellIs" priority="1" dxfId="42" operator="lessThan" stopIfTrue="1">
      <formula>0</formula>
    </cfRule>
    <cfRule type="expression" priority="2" dxfId="42" stopIfTrue="1">
      <formula>"sum($I$143:$I$150)"</formula>
    </cfRule>
  </conditionalFormatting>
  <conditionalFormatting sqref="K3:N3 C2:D2">
    <cfRule type="expression" priority="3" dxfId="4" stopIfTrue="1">
      <formula>$O$4="NO"</formula>
    </cfRule>
    <cfRule type="expression" priority="4" dxfId="4" stopIfTrue="1">
      <formula>$O$4=0</formula>
    </cfRule>
  </conditionalFormatting>
  <conditionalFormatting sqref="J2:L2">
    <cfRule type="expression" priority="5" dxfId="4" stopIfTrue="1">
      <formula>$N$3="NO"</formula>
    </cfRule>
    <cfRule type="expression" priority="6" dxfId="4" stopIfTrue="1">
      <formula>$N$3=0</formula>
    </cfRule>
  </conditionalFormatting>
  <conditionalFormatting sqref="E2:G2">
    <cfRule type="expression" priority="7" dxfId="4" stopIfTrue="1">
      <formula>$N$4="NO"</formula>
    </cfRule>
    <cfRule type="expression" priority="8" dxfId="4" stopIfTrue="1">
      <formula>$N$4=0</formula>
    </cfRule>
  </conditionalFormatting>
  <conditionalFormatting sqref="H2:I2">
    <cfRule type="expression" priority="9" dxfId="4" stopIfTrue="1">
      <formula>$I$3="NO"</formula>
    </cfRule>
    <cfRule type="expression" priority="10" dxfId="4" stopIfTrue="1">
      <formula>$I$3=0</formula>
    </cfRule>
  </conditionalFormatting>
  <dataValidations count="1">
    <dataValidation type="whole" allowBlank="1" showInputMessage="1" showErrorMessage="1" sqref="I39">
      <formula1>-9999999999999990000000000000000</formula1>
      <formula2>9.99999999999999E+22</formula2>
    </dataValidation>
  </dataValidations>
  <printOptions/>
  <pageMargins left="0.1968503937007874" right="0.2755905511811024" top="0.35433070866141736" bottom="1.1811023622047245" header="0.5118110236220472" footer="0.3937007874015748"/>
  <pageSetup horizontalDpi="600" verticalDpi="600" orientation="portrait" paperSize="9" scale="90" r:id="rId2"/>
  <headerFooter alignWithMargins="0">
    <oddFooter>&amp;L&amp;"Times New Roman,Italic"&amp;8Investment Services Rules for Investment Services Providers
&amp;"Times New Roman,Regular"Part A: The Application Process
Schedule C: Financial Resources Statement&amp;R&amp;"Times New Roman,Regular"&amp;8&amp;A
&amp;P - &amp;N</oddFooter>
  </headerFooter>
  <colBreaks count="1" manualBreakCount="1">
    <brk id="10" max="65535" man="1"/>
  </colBreaks>
  <legacyDrawing r:id="rId1"/>
</worksheet>
</file>

<file path=xl/worksheets/sheet15.xml><?xml version="1.0" encoding="utf-8"?>
<worksheet xmlns="http://schemas.openxmlformats.org/spreadsheetml/2006/main" xmlns:r="http://schemas.openxmlformats.org/officeDocument/2006/relationships">
  <sheetPr codeName="Sheet23"/>
  <dimension ref="A2:J20"/>
  <sheetViews>
    <sheetView zoomScalePageLayoutView="0" workbookViewId="0" topLeftCell="A1">
      <selection activeCell="A1" sqref="A1"/>
    </sheetView>
  </sheetViews>
  <sheetFormatPr defaultColWidth="0" defaultRowHeight="12.75" zeroHeight="1"/>
  <cols>
    <col min="1" max="1" width="3.140625" style="253" bestFit="1" customWidth="1"/>
    <col min="2" max="2" width="46.00390625" style="253" customWidth="1"/>
    <col min="3" max="3" width="1.57421875" style="253" customWidth="1"/>
    <col min="4" max="4" width="16.8515625" style="253" customWidth="1"/>
    <col min="5" max="5" width="14.8515625" style="253" customWidth="1"/>
    <col min="6" max="6" width="1.28515625" style="253" customWidth="1"/>
    <col min="7" max="7" width="9.7109375" style="253" customWidth="1"/>
    <col min="8" max="8" width="1.28515625" style="253" customWidth="1"/>
    <col min="9" max="9" width="13.57421875" style="253" customWidth="1"/>
    <col min="10" max="10" width="1.421875" style="634" customWidth="1"/>
    <col min="11" max="16384" width="0" style="392" hidden="1" customWidth="1"/>
  </cols>
  <sheetData>
    <row r="1" ht="12.75"/>
    <row r="2" spans="4:9" ht="12.75">
      <c r="D2" s="367"/>
      <c r="E2" s="367"/>
      <c r="F2" s="367"/>
      <c r="G2" s="536"/>
      <c r="H2" s="536" t="s">
        <v>771</v>
      </c>
      <c r="I2" s="396"/>
    </row>
    <row r="3" spans="2:9" ht="15.75">
      <c r="B3" s="496" t="s">
        <v>90</v>
      </c>
      <c r="D3" s="169"/>
      <c r="E3" s="169"/>
      <c r="F3" s="169"/>
      <c r="G3" s="169"/>
      <c r="H3" s="169"/>
      <c r="I3" s="368">
        <f>+IF('COVER SHEET'!$B$14="",0,IF('COVER SHEET'!$B$14="Interim Financial Return",0,IF(#REF!="",0,#REF!)))</f>
        <v>0</v>
      </c>
    </row>
    <row r="4" spans="2:9" ht="5.25" customHeight="1">
      <c r="B4" s="496"/>
      <c r="D4" s="169"/>
      <c r="E4" s="169"/>
      <c r="F4" s="169"/>
      <c r="G4" s="169"/>
      <c r="H4" s="169"/>
      <c r="I4" s="110"/>
    </row>
    <row r="5" spans="1:10" ht="16.5" thickBot="1">
      <c r="A5" s="93"/>
      <c r="B5" s="397" t="s">
        <v>308</v>
      </c>
      <c r="C5" s="94"/>
      <c r="D5" s="94"/>
      <c r="E5" s="95"/>
      <c r="F5" s="95"/>
      <c r="G5" s="95"/>
      <c r="H5" s="95"/>
      <c r="I5" s="497" t="s">
        <v>31</v>
      </c>
      <c r="J5" s="269"/>
    </row>
    <row r="6" spans="1:10" ht="18.75">
      <c r="A6" s="97"/>
      <c r="B6" s="98"/>
      <c r="C6" s="97"/>
      <c r="D6" s="97"/>
      <c r="E6" s="97"/>
      <c r="F6" s="97"/>
      <c r="G6" s="292"/>
      <c r="H6" s="97"/>
      <c r="I6" s="96"/>
      <c r="J6" s="265"/>
    </row>
    <row r="7" spans="1:10" ht="12.75">
      <c r="A7" s="15" t="s">
        <v>382</v>
      </c>
      <c r="B7" s="99" t="s">
        <v>316</v>
      </c>
      <c r="C7" s="96"/>
      <c r="D7" s="96"/>
      <c r="E7" s="801">
        <f>+IF('Details Applicant'!$C$29="","",'Details Applicant'!$C$29)</f>
      </c>
      <c r="F7" s="100"/>
      <c r="G7" s="100"/>
      <c r="H7" s="100"/>
      <c r="I7" s="293"/>
      <c r="J7" s="315"/>
    </row>
    <row r="8" spans="1:10" ht="12.75">
      <c r="A8" s="345"/>
      <c r="B8" s="99"/>
      <c r="C8" s="96"/>
      <c r="D8" s="96"/>
      <c r="E8" s="101"/>
      <c r="F8" s="102"/>
      <c r="G8" s="102"/>
      <c r="H8" s="102"/>
      <c r="I8" s="293"/>
      <c r="J8" s="315"/>
    </row>
    <row r="9" spans="1:10" ht="12.75">
      <c r="A9" s="15" t="s">
        <v>383</v>
      </c>
      <c r="B9" s="99" t="s">
        <v>811</v>
      </c>
      <c r="C9" s="96"/>
      <c r="D9" s="96"/>
      <c r="E9" s="495">
        <f>IF('Details Applicant'!C24="","",'Details Applicant'!C24)</f>
      </c>
      <c r="F9" s="102"/>
      <c r="G9" s="102"/>
      <c r="H9" s="102"/>
      <c r="I9" s="101"/>
      <c r="J9" s="315"/>
    </row>
    <row r="10" spans="1:10" ht="12.75">
      <c r="A10" s="345"/>
      <c r="B10" s="99"/>
      <c r="C10" s="96"/>
      <c r="D10" s="101"/>
      <c r="E10" s="102"/>
      <c r="F10" s="102"/>
      <c r="G10" s="102"/>
      <c r="H10" s="102"/>
      <c r="I10" s="101"/>
      <c r="J10" s="315"/>
    </row>
    <row r="11" spans="1:10" ht="51">
      <c r="A11" s="345"/>
      <c r="B11" s="538" t="s">
        <v>167</v>
      </c>
      <c r="C11" s="539"/>
      <c r="D11" s="538" t="s">
        <v>168</v>
      </c>
      <c r="E11" s="538" t="s">
        <v>169</v>
      </c>
      <c r="F11" s="540"/>
      <c r="G11" s="538" t="s">
        <v>317</v>
      </c>
      <c r="H11" s="540"/>
      <c r="I11" s="538" t="s">
        <v>59</v>
      </c>
      <c r="J11" s="267"/>
    </row>
    <row r="12" ht="12.75"/>
    <row r="13" spans="2:10" ht="12.75">
      <c r="B13" s="393" t="s">
        <v>359</v>
      </c>
      <c r="C13" s="542">
        <f>IF(D13='Sheet 1'!D164,0,1)</f>
        <v>0</v>
      </c>
      <c r="D13" s="394">
        <f>'Sheet 1'!D164</f>
        <v>0</v>
      </c>
      <c r="E13" s="377">
        <f>'Sheet 1'!F164</f>
        <v>0</v>
      </c>
      <c r="F13" s="253">
        <f>IF(E13='Sheet 1'!F164,0,1)</f>
        <v>0</v>
      </c>
      <c r="G13" s="199">
        <v>0</v>
      </c>
      <c r="I13" s="109">
        <f>(IF(D13&gt;E13,((D13-E13)*G13),0))</f>
        <v>0</v>
      </c>
      <c r="J13" s="634">
        <f>IF(D13&gt;0,1,"")</f>
      </c>
    </row>
    <row r="14" spans="2:10" ht="12.75">
      <c r="B14" s="393" t="s">
        <v>360</v>
      </c>
      <c r="C14" s="542">
        <f>IF(D14='Sheet 1'!D165,0,1)</f>
        <v>0</v>
      </c>
      <c r="D14" s="394">
        <f>'Sheet 1'!D165</f>
        <v>0</v>
      </c>
      <c r="E14" s="377">
        <f>'Sheet 1'!F165</f>
        <v>0</v>
      </c>
      <c r="F14" s="253">
        <f>IF(E14='Sheet 1'!F165,0,1)</f>
        <v>0</v>
      </c>
      <c r="G14" s="199">
        <v>0.08</v>
      </c>
      <c r="I14" s="109">
        <f>(IF(D14&gt;E14,((D14-E14)*G14),0))</f>
        <v>0</v>
      </c>
      <c r="J14" s="634">
        <f>IF(D14&gt;0,1,"")</f>
      </c>
    </row>
    <row r="15" spans="2:10" ht="12.75">
      <c r="B15" s="393" t="s">
        <v>361</v>
      </c>
      <c r="C15" s="542">
        <f>IF(D15='Sheet 1'!D166,0,1)</f>
        <v>0</v>
      </c>
      <c r="D15" s="394">
        <f>'Sheet 1'!D166</f>
        <v>0</v>
      </c>
      <c r="E15" s="377">
        <f>'Sheet 1'!F166</f>
        <v>0</v>
      </c>
      <c r="F15" s="253">
        <f>IF(E15='Sheet 1'!F166,0,1)</f>
        <v>0</v>
      </c>
      <c r="G15" s="199">
        <v>0.5</v>
      </c>
      <c r="I15" s="109">
        <f>(IF(D15&gt;E15,((D15-E15)*G15),0))</f>
        <v>0</v>
      </c>
      <c r="J15" s="634">
        <f>IF(D15&gt;0,1,"")</f>
      </c>
    </row>
    <row r="16" spans="2:10" ht="12.75">
      <c r="B16" s="393" t="s">
        <v>362</v>
      </c>
      <c r="C16" s="542">
        <f>IF(D16='Sheet 1'!D167,0,1)</f>
        <v>0</v>
      </c>
      <c r="D16" s="394">
        <f>'Sheet 1'!D167</f>
        <v>0</v>
      </c>
      <c r="E16" s="377">
        <f>'Sheet 1'!F167</f>
        <v>0</v>
      </c>
      <c r="F16" s="253">
        <f>IF(E16='Sheet 1'!F167,0,1)</f>
        <v>0</v>
      </c>
      <c r="G16" s="199">
        <v>0.75</v>
      </c>
      <c r="I16" s="109">
        <f>(IF(D16&gt;E16,((D16-E16)*G16),0))</f>
        <v>0</v>
      </c>
      <c r="J16" s="634">
        <f>IF(D16&gt;0,1,"")</f>
      </c>
    </row>
    <row r="17" spans="2:10" ht="12.75">
      <c r="B17" s="393" t="s">
        <v>363</v>
      </c>
      <c r="C17" s="542">
        <f>IF(D17='Sheet 1'!D168,0,1)</f>
        <v>0</v>
      </c>
      <c r="D17" s="394">
        <f>'Sheet 1'!D168</f>
        <v>0</v>
      </c>
      <c r="E17" s="377">
        <f>'Sheet 1'!F168</f>
        <v>0</v>
      </c>
      <c r="F17" s="253">
        <f>IF(E17='Sheet 1'!F168,0,1)</f>
        <v>0</v>
      </c>
      <c r="G17" s="199">
        <v>1</v>
      </c>
      <c r="I17" s="109">
        <f>(IF(D17&gt;E17,((D17-E17)*G17),0))</f>
        <v>0</v>
      </c>
      <c r="J17" s="634">
        <f>IF(D17&gt;0,1,"")</f>
      </c>
    </row>
    <row r="18" spans="2:6" ht="12.75">
      <c r="B18" s="541"/>
      <c r="C18" s="639">
        <f>SUM(C13:C17)</f>
        <v>0</v>
      </c>
      <c r="F18" s="253">
        <f>SUM(F13:F17)</f>
        <v>0</v>
      </c>
    </row>
    <row r="19" ht="12.75"/>
    <row r="20" spans="2:9" ht="15" thickBot="1">
      <c r="B20" s="791" t="s">
        <v>170</v>
      </c>
      <c r="I20" s="748">
        <f>SUM(I13:I17)</f>
        <v>0</v>
      </c>
    </row>
    <row r="21" ht="13.5" thickTop="1"/>
    <row r="22" ht="12.75"/>
    <row r="23" ht="12.75"/>
    <row r="24" ht="12.75"/>
    <row r="25" ht="12.75"/>
    <row r="26" ht="12.75"/>
    <row r="27" ht="12.75"/>
    <row r="28" ht="12.75"/>
    <row r="29" ht="12.75"/>
    <row r="30" ht="12.75"/>
    <row r="31" ht="12.75"/>
    <row r="32" ht="12.75"/>
    <row r="33" ht="12.75"/>
  </sheetData>
  <sheetProtection password="C948" sheet="1" objects="1" scenarios="1"/>
  <conditionalFormatting sqref="D2">
    <cfRule type="expression" priority="1" dxfId="4" stopIfTrue="1">
      <formula>$O$5="NO"</formula>
    </cfRule>
    <cfRule type="expression" priority="2" dxfId="4" stopIfTrue="1">
      <formula>$O$5=0</formula>
    </cfRule>
  </conditionalFormatting>
  <conditionalFormatting sqref="E2:G2">
    <cfRule type="expression" priority="3" dxfId="4" stopIfTrue="1">
      <formula>$N$5="NO"</formula>
    </cfRule>
    <cfRule type="expression" priority="4" dxfId="4" stopIfTrue="1">
      <formula>$N$5=0</formula>
    </cfRule>
  </conditionalFormatting>
  <conditionalFormatting sqref="I2">
    <cfRule type="expression" priority="5" dxfId="4" stopIfTrue="1">
      <formula>I3="NO"</formula>
    </cfRule>
    <cfRule type="expression" priority="6" dxfId="4" stopIfTrue="1">
      <formula>I3=0</formula>
    </cfRule>
  </conditionalFormatting>
  <conditionalFormatting sqref="H2">
    <cfRule type="expression" priority="7" dxfId="4" stopIfTrue="1">
      <formula>I3="NO"</formula>
    </cfRule>
    <cfRule type="expression" priority="8" dxfId="4" stopIfTrue="1">
      <formula>I3=0</formula>
    </cfRule>
  </conditionalFormatting>
  <dataValidations count="1">
    <dataValidation type="whole" allowBlank="1" showInputMessage="1" showErrorMessage="1" errorTitle="INPUT SHEET" error="Enter a positive whole number&#10;" sqref="D13:D17">
      <formula1>0</formula1>
      <formula2>9999999999999990000</formula2>
    </dataValidation>
  </dataValidations>
  <printOptions/>
  <pageMargins left="0.1968503937007874" right="0.2755905511811024" top="0.35433070866141736" bottom="1.1811023622047245" header="0.5118110236220472" footer="0.3937007874015748"/>
  <pageSetup horizontalDpi="600" verticalDpi="600" orientation="portrait" paperSize="9" scale="90" r:id="rId2"/>
  <headerFooter alignWithMargins="0">
    <oddFooter>&amp;L&amp;"Times New Roman,Italic"&amp;8Investment Services Rules for Investment Services Providers
&amp;"Times New Roman,Regular"Part A: The Application Process
Schedule C: Financial Resources Statement&amp;R&amp;"Times New Roman,Regular"&amp;8&amp;A
&amp;P - &amp;N</oddFooter>
  </headerFooter>
  <legacyDrawing r:id="rId1"/>
</worksheet>
</file>

<file path=xl/worksheets/sheet16.xml><?xml version="1.0" encoding="utf-8"?>
<worksheet xmlns="http://schemas.openxmlformats.org/spreadsheetml/2006/main" xmlns:r="http://schemas.openxmlformats.org/officeDocument/2006/relationships">
  <sheetPr codeName="Sheet24"/>
  <dimension ref="A1:J40"/>
  <sheetViews>
    <sheetView zoomScalePageLayoutView="0" workbookViewId="0" topLeftCell="A1">
      <selection activeCell="A1" sqref="A1"/>
    </sheetView>
  </sheetViews>
  <sheetFormatPr defaultColWidth="0" defaultRowHeight="12.75" zeroHeight="1"/>
  <cols>
    <col min="1" max="1" width="3.140625" style="0" bestFit="1" customWidth="1"/>
    <col min="2" max="2" width="52.57421875" style="0" customWidth="1"/>
    <col min="3" max="3" width="1.28515625" style="0" customWidth="1"/>
    <col min="4" max="4" width="12.00390625" style="0" customWidth="1"/>
    <col min="5" max="5" width="12.7109375" style="0" customWidth="1"/>
    <col min="6" max="6" width="1.1484375" style="0" customWidth="1"/>
    <col min="7" max="7" width="8.140625" style="0" customWidth="1"/>
    <col min="8" max="8" width="1.28515625" style="0" customWidth="1"/>
    <col min="9" max="9" width="12.421875" style="0" customWidth="1"/>
    <col min="10" max="10" width="1.28515625" style="634" customWidth="1"/>
    <col min="11" max="16384" width="0" style="0" hidden="1" customWidth="1"/>
  </cols>
  <sheetData>
    <row r="1" spans="1:10" ht="14.25" customHeight="1">
      <c r="A1" s="98"/>
      <c r="B1" s="97"/>
      <c r="C1" s="97"/>
      <c r="D1" s="97"/>
      <c r="E1" s="97"/>
      <c r="F1" s="292"/>
      <c r="G1" s="97"/>
      <c r="H1" s="96"/>
      <c r="I1" s="98"/>
      <c r="J1" s="372"/>
    </row>
    <row r="2" spans="1:10" ht="14.25" customHeight="1">
      <c r="A2" s="98"/>
      <c r="B2" s="97"/>
      <c r="C2" s="97"/>
      <c r="D2" s="367"/>
      <c r="E2" s="367"/>
      <c r="F2" s="367"/>
      <c r="G2" s="536"/>
      <c r="H2" s="536" t="s">
        <v>771</v>
      </c>
      <c r="I2" s="396"/>
      <c r="J2" s="372"/>
    </row>
    <row r="3" spans="1:10" ht="18.75">
      <c r="A3" s="98"/>
      <c r="B3" s="496" t="s">
        <v>90</v>
      </c>
      <c r="C3" s="97"/>
      <c r="D3" s="169"/>
      <c r="E3" s="169"/>
      <c r="F3" s="169"/>
      <c r="G3" s="169"/>
      <c r="H3" s="169"/>
      <c r="I3" s="368">
        <f>+IF('COVER SHEET'!$B$14="",0,IF('COVER SHEET'!$B$14="Interim Financial Return",0,IF(#REF!="",0,#REF!)))</f>
        <v>0</v>
      </c>
      <c r="J3" s="372"/>
    </row>
    <row r="4" spans="1:10" ht="3" customHeight="1">
      <c r="A4" s="98"/>
      <c r="B4" s="97"/>
      <c r="C4" s="97"/>
      <c r="D4" s="169"/>
      <c r="E4" s="169"/>
      <c r="F4" s="169"/>
      <c r="G4" s="169"/>
      <c r="H4" s="169"/>
      <c r="I4" s="110"/>
      <c r="J4" s="372"/>
    </row>
    <row r="5" spans="1:10" ht="16.5" thickBot="1">
      <c r="A5" s="93"/>
      <c r="B5" s="397" t="s">
        <v>310</v>
      </c>
      <c r="C5" s="94"/>
      <c r="D5" s="94"/>
      <c r="E5" s="95"/>
      <c r="F5" s="95"/>
      <c r="G5" s="95"/>
      <c r="H5" s="95"/>
      <c r="I5" s="497" t="s">
        <v>32</v>
      </c>
      <c r="J5" s="372"/>
    </row>
    <row r="6" spans="1:10" ht="18.75">
      <c r="A6" s="97"/>
      <c r="B6" s="98"/>
      <c r="C6" s="97"/>
      <c r="D6" s="97"/>
      <c r="E6" s="97"/>
      <c r="F6" s="97"/>
      <c r="G6" s="292"/>
      <c r="H6" s="97"/>
      <c r="I6" s="96"/>
      <c r="J6" s="372"/>
    </row>
    <row r="7" spans="1:10" ht="12.75">
      <c r="A7" s="15" t="s">
        <v>382</v>
      </c>
      <c r="B7" s="99" t="s">
        <v>316</v>
      </c>
      <c r="C7" s="96"/>
      <c r="D7" s="96"/>
      <c r="E7" s="801">
        <f>+IF('Details Applicant'!$C$29="","",'Details Applicant'!$C$29)</f>
      </c>
      <c r="F7" s="100"/>
      <c r="G7" s="100"/>
      <c r="H7" s="100"/>
      <c r="I7" s="293"/>
      <c r="J7" s="372"/>
    </row>
    <row r="8" spans="1:10" ht="12.75">
      <c r="A8" s="345"/>
      <c r="B8" s="99"/>
      <c r="C8" s="96"/>
      <c r="D8" s="96"/>
      <c r="E8" s="101"/>
      <c r="F8" s="102"/>
      <c r="G8" s="102"/>
      <c r="H8" s="102"/>
      <c r="I8" s="293"/>
      <c r="J8" s="372"/>
    </row>
    <row r="9" spans="1:10" ht="12.75">
      <c r="A9" s="15" t="s">
        <v>383</v>
      </c>
      <c r="B9" s="99" t="s">
        <v>811</v>
      </c>
      <c r="C9" s="96"/>
      <c r="D9" s="96"/>
      <c r="E9" s="495">
        <f>IF('Details Applicant'!C24="","",'Details Applicant'!C24)</f>
      </c>
      <c r="F9" s="102"/>
      <c r="G9" s="102"/>
      <c r="H9" s="102"/>
      <c r="I9" s="101"/>
      <c r="J9" s="372"/>
    </row>
    <row r="10" spans="1:10" ht="12.75">
      <c r="A10" s="345"/>
      <c r="B10" s="99"/>
      <c r="C10" s="96"/>
      <c r="D10" s="101"/>
      <c r="E10" s="102"/>
      <c r="F10" s="102"/>
      <c r="G10" s="102"/>
      <c r="H10" s="102"/>
      <c r="I10" s="101"/>
      <c r="J10" s="372"/>
    </row>
    <row r="11" spans="1:10" ht="51">
      <c r="A11" s="345"/>
      <c r="B11" s="538" t="s">
        <v>171</v>
      </c>
      <c r="C11" s="539"/>
      <c r="D11" s="538" t="s">
        <v>168</v>
      </c>
      <c r="E11" s="538" t="s">
        <v>169</v>
      </c>
      <c r="F11" s="540"/>
      <c r="G11" s="538" t="s">
        <v>317</v>
      </c>
      <c r="H11" s="540"/>
      <c r="I11" s="538" t="s">
        <v>59</v>
      </c>
      <c r="J11" s="372"/>
    </row>
    <row r="12" spans="1:10" ht="12.75">
      <c r="A12" s="47"/>
      <c r="B12" s="47"/>
      <c r="C12" s="47"/>
      <c r="D12" s="47"/>
      <c r="E12" s="47"/>
      <c r="F12" s="47"/>
      <c r="G12" s="47"/>
      <c r="H12" s="47"/>
      <c r="I12" s="47"/>
      <c r="J12" s="372"/>
    </row>
    <row r="13" spans="1:10" ht="12.75">
      <c r="A13" s="47"/>
      <c r="B13" s="47"/>
      <c r="C13" s="47"/>
      <c r="D13" s="2"/>
      <c r="E13" s="2"/>
      <c r="F13" s="47"/>
      <c r="G13" s="47"/>
      <c r="H13" s="47"/>
      <c r="I13" s="47"/>
      <c r="J13" s="372"/>
    </row>
    <row r="14" spans="1:10" ht="45.75" customHeight="1">
      <c r="A14" s="47"/>
      <c r="B14" s="543" t="s">
        <v>172</v>
      </c>
      <c r="C14" s="159"/>
      <c r="D14" s="22"/>
      <c r="E14" s="96"/>
      <c r="F14" s="96"/>
      <c r="G14" s="96"/>
      <c r="H14" s="47"/>
      <c r="I14" s="96"/>
      <c r="J14" s="372"/>
    </row>
    <row r="15" spans="1:10" ht="12.75">
      <c r="A15" s="47"/>
      <c r="B15" s="380" t="s">
        <v>547</v>
      </c>
      <c r="C15" s="542">
        <f>IF(D15='Sheet 1'!D171,0,1)</f>
        <v>0</v>
      </c>
      <c r="D15" s="802">
        <f>'Sheet 1'!D171</f>
        <v>0</v>
      </c>
      <c r="E15" s="342"/>
      <c r="F15" s="96"/>
      <c r="G15" s="199">
        <v>0</v>
      </c>
      <c r="H15" s="96"/>
      <c r="I15" s="109">
        <v>0</v>
      </c>
      <c r="J15" s="372">
        <f>IF(D15&gt;0,1,"")</f>
      </c>
    </row>
    <row r="16" spans="1:10" ht="12.75">
      <c r="A16" s="47"/>
      <c r="B16" s="380" t="s">
        <v>548</v>
      </c>
      <c r="C16" s="542"/>
      <c r="D16" s="96"/>
      <c r="E16" s="96"/>
      <c r="F16" s="96"/>
      <c r="G16" s="96"/>
      <c r="H16" s="47"/>
      <c r="I16" s="373"/>
      <c r="J16" s="372">
        <f aca="true" t="shared" si="0" ref="J16:J26">IF(D16&gt;0,1,"")</f>
      </c>
    </row>
    <row r="17" spans="1:10" ht="12.75">
      <c r="A17" s="47"/>
      <c r="B17" s="380" t="s">
        <v>549</v>
      </c>
      <c r="C17" s="542">
        <f>IF(D17='Sheet 1'!D173,0,1)</f>
        <v>0</v>
      </c>
      <c r="D17" s="802">
        <f>'Sheet 1'!D173</f>
        <v>0</v>
      </c>
      <c r="E17" s="96"/>
      <c r="F17" s="96"/>
      <c r="G17" s="199">
        <v>0.08</v>
      </c>
      <c r="H17" s="96"/>
      <c r="I17" s="109">
        <f>D17*G17</f>
        <v>0</v>
      </c>
      <c r="J17" s="372">
        <f t="shared" si="0"/>
      </c>
    </row>
    <row r="18" spans="1:10" ht="12.75">
      <c r="A18" s="47"/>
      <c r="B18" s="380" t="s">
        <v>576</v>
      </c>
      <c r="C18" s="542"/>
      <c r="D18" s="96"/>
      <c r="E18" s="96"/>
      <c r="F18" s="96"/>
      <c r="G18" s="373"/>
      <c r="H18" s="47"/>
      <c r="I18" s="373"/>
      <c r="J18" s="372">
        <f t="shared" si="0"/>
      </c>
    </row>
    <row r="19" spans="1:10" ht="12.75">
      <c r="A19" s="47"/>
      <c r="B19" s="380" t="s">
        <v>814</v>
      </c>
      <c r="C19" s="542">
        <f>IF(D19='Sheet 1'!D175,0,1)</f>
        <v>0</v>
      </c>
      <c r="D19" s="802">
        <f>'Sheet 1'!D175</f>
        <v>0</v>
      </c>
      <c r="E19" s="96"/>
      <c r="F19" s="96"/>
      <c r="G19" s="199">
        <v>1</v>
      </c>
      <c r="H19" s="47"/>
      <c r="I19" s="109">
        <f>D19*G19</f>
        <v>0</v>
      </c>
      <c r="J19" s="372">
        <f t="shared" si="0"/>
      </c>
    </row>
    <row r="20" spans="1:10" ht="12.75">
      <c r="A20" s="47"/>
      <c r="B20" s="544"/>
      <c r="C20" s="105"/>
      <c r="D20" s="157"/>
      <c r="E20" s="96"/>
      <c r="F20" s="379"/>
      <c r="G20" s="395"/>
      <c r="H20" s="47"/>
      <c r="I20" s="47"/>
      <c r="J20" s="372">
        <f t="shared" si="0"/>
      </c>
    </row>
    <row r="21" spans="1:10" ht="38.25">
      <c r="A21" s="47"/>
      <c r="B21" s="543" t="s">
        <v>173</v>
      </c>
      <c r="C21" s="159"/>
      <c r="D21" s="343"/>
      <c r="E21" s="105"/>
      <c r="F21" s="105"/>
      <c r="G21" s="116"/>
      <c r="H21" s="2"/>
      <c r="I21" s="373"/>
      <c r="J21" s="372">
        <f t="shared" si="0"/>
      </c>
    </row>
    <row r="22" spans="1:10" ht="12.75">
      <c r="A22" s="47"/>
      <c r="B22" s="380" t="s">
        <v>559</v>
      </c>
      <c r="C22" s="542">
        <f>IF(D22='Sheet 1'!D178,0,1)</f>
        <v>0</v>
      </c>
      <c r="D22" s="802">
        <f>'Sheet 1'!D178</f>
        <v>0</v>
      </c>
      <c r="E22" s="802">
        <f>'Sheet 1'!F178</f>
        <v>0</v>
      </c>
      <c r="F22" s="542">
        <f>IF(E22='Sheet 1'!F178,0,1)</f>
        <v>0</v>
      </c>
      <c r="G22" s="199">
        <v>0</v>
      </c>
      <c r="H22" s="96"/>
      <c r="I22" s="109">
        <f>E22*G22</f>
        <v>0</v>
      </c>
      <c r="J22" s="372">
        <f t="shared" si="0"/>
      </c>
    </row>
    <row r="23" spans="1:10" ht="12.75">
      <c r="A23" s="47"/>
      <c r="B23" s="380" t="s">
        <v>560</v>
      </c>
      <c r="C23" s="542"/>
      <c r="D23" s="96"/>
      <c r="E23" s="96"/>
      <c r="F23" s="96"/>
      <c r="G23" s="96"/>
      <c r="H23" s="47"/>
      <c r="I23" s="373"/>
      <c r="J23" s="372">
        <f t="shared" si="0"/>
      </c>
    </row>
    <row r="24" spans="1:10" ht="12.75">
      <c r="A24" s="47"/>
      <c r="B24" s="380" t="s">
        <v>561</v>
      </c>
      <c r="C24" s="542">
        <f>IF(D24='Sheet 1'!D180,0,1)</f>
        <v>0</v>
      </c>
      <c r="D24" s="802">
        <f>'Sheet 1'!D180</f>
        <v>0</v>
      </c>
      <c r="E24" s="802">
        <f>'Sheet 1'!F180</f>
        <v>0</v>
      </c>
      <c r="F24" s="542">
        <f>IF(E24='Sheet 1'!F180,0,1)</f>
        <v>0</v>
      </c>
      <c r="G24" s="199">
        <v>0.08</v>
      </c>
      <c r="H24" s="96"/>
      <c r="I24" s="109">
        <f>E24*G24</f>
        <v>0</v>
      </c>
      <c r="J24" s="372">
        <f t="shared" si="0"/>
      </c>
    </row>
    <row r="25" spans="1:10" ht="12.75">
      <c r="A25" s="47"/>
      <c r="B25" s="380" t="s">
        <v>577</v>
      </c>
      <c r="C25" s="542"/>
      <c r="D25" s="96"/>
      <c r="E25" s="96"/>
      <c r="F25" s="96"/>
      <c r="G25" s="373"/>
      <c r="H25" s="47"/>
      <c r="I25" s="373"/>
      <c r="J25" s="372">
        <f t="shared" si="0"/>
      </c>
    </row>
    <row r="26" spans="1:10" ht="12.75">
      <c r="A26" s="47"/>
      <c r="B26" s="331" t="s">
        <v>814</v>
      </c>
      <c r="C26" s="542">
        <f>IF(D26='Sheet 1'!D182,0,1)</f>
        <v>0</v>
      </c>
      <c r="D26" s="802">
        <f>'Sheet 1'!D182</f>
        <v>0</v>
      </c>
      <c r="E26" s="254">
        <f>'Sheet 1'!F182</f>
        <v>0</v>
      </c>
      <c r="F26" s="542">
        <f>IF(E26='Sheet 1'!F182,0,1)</f>
        <v>0</v>
      </c>
      <c r="G26" s="199">
        <v>1</v>
      </c>
      <c r="H26" s="47"/>
      <c r="I26" s="109">
        <f>IF(E26&gt;D26,E26,D26)</f>
        <v>0</v>
      </c>
      <c r="J26" s="372">
        <f t="shared" si="0"/>
      </c>
    </row>
    <row r="27" spans="1:10" ht="12.75">
      <c r="A27" s="47"/>
      <c r="B27" s="546"/>
      <c r="C27" s="105">
        <f>SUM(C15:C26)</f>
        <v>0</v>
      </c>
      <c r="D27" s="342"/>
      <c r="E27" s="105"/>
      <c r="F27" s="96">
        <f>SUM(F22:F26)</f>
        <v>0</v>
      </c>
      <c r="G27" s="116"/>
      <c r="H27" s="47"/>
      <c r="I27" s="545"/>
      <c r="J27" s="372"/>
    </row>
    <row r="28" spans="1:10" ht="14.25">
      <c r="A28" s="47"/>
      <c r="B28" s="792" t="s">
        <v>729</v>
      </c>
      <c r="C28" s="105"/>
      <c r="D28" s="342"/>
      <c r="E28" s="105"/>
      <c r="F28" s="96"/>
      <c r="G28" s="116"/>
      <c r="H28" s="47"/>
      <c r="I28" s="109">
        <f>SUM(I14:I26)</f>
        <v>0</v>
      </c>
      <c r="J28" s="372"/>
    </row>
    <row r="29" spans="1:10" ht="12.75">
      <c r="A29" s="47"/>
      <c r="B29" s="547"/>
      <c r="C29" s="105"/>
      <c r="D29" s="342"/>
      <c r="E29" s="105"/>
      <c r="F29" s="96"/>
      <c r="G29" s="116"/>
      <c r="H29" s="47"/>
      <c r="I29" s="373"/>
      <c r="J29" s="372"/>
    </row>
    <row r="30" spans="1:9" ht="12.75" hidden="1">
      <c r="A30" s="253"/>
      <c r="B30" s="547"/>
      <c r="C30" s="105"/>
      <c r="D30" s="386"/>
      <c r="E30" s="96"/>
      <c r="F30" s="96"/>
      <c r="G30" s="116"/>
      <c r="H30" s="253"/>
      <c r="I30" s="373"/>
    </row>
    <row r="31" spans="1:9" ht="12.75" hidden="1">
      <c r="A31" s="253"/>
      <c r="B31" s="547"/>
      <c r="C31" s="105"/>
      <c r="D31" s="386"/>
      <c r="E31" s="96"/>
      <c r="F31" s="96"/>
      <c r="G31" s="116"/>
      <c r="H31" s="253"/>
      <c r="I31" s="373"/>
    </row>
    <row r="32" spans="1:9" ht="12.75" hidden="1">
      <c r="A32" s="253"/>
      <c r="B32" s="547"/>
      <c r="C32" s="105"/>
      <c r="D32" s="386"/>
      <c r="E32" s="96"/>
      <c r="F32" s="96"/>
      <c r="G32" s="116"/>
      <c r="H32" s="253"/>
      <c r="I32" s="373"/>
    </row>
    <row r="33" spans="1:9" ht="12.75" hidden="1">
      <c r="A33" s="253"/>
      <c r="B33" s="547"/>
      <c r="C33" s="105"/>
      <c r="D33" s="386"/>
      <c r="E33" s="96"/>
      <c r="F33" s="96"/>
      <c r="G33" s="116"/>
      <c r="H33" s="253"/>
      <c r="I33" s="373"/>
    </row>
    <row r="34" spans="1:9" ht="12.75" hidden="1">
      <c r="A34" s="253"/>
      <c r="B34" s="547"/>
      <c r="C34" s="105"/>
      <c r="D34" s="386"/>
      <c r="E34" s="96"/>
      <c r="F34" s="96"/>
      <c r="G34" s="116"/>
      <c r="H34" s="253"/>
      <c r="I34" s="373"/>
    </row>
    <row r="35" spans="1:9" ht="12.75" hidden="1">
      <c r="A35" s="253"/>
      <c r="B35" s="547"/>
      <c r="C35" s="105"/>
      <c r="D35" s="386"/>
      <c r="E35" s="96"/>
      <c r="F35" s="96"/>
      <c r="G35" s="116"/>
      <c r="H35" s="253"/>
      <c r="I35" s="373"/>
    </row>
    <row r="36" spans="1:9" ht="12.75" hidden="1">
      <c r="A36" s="253"/>
      <c r="B36" s="547"/>
      <c r="C36" s="105"/>
      <c r="D36" s="386"/>
      <c r="E36" s="96"/>
      <c r="F36" s="96"/>
      <c r="G36" s="116"/>
      <c r="H36" s="253"/>
      <c r="I36" s="373"/>
    </row>
    <row r="37" spans="1:9" ht="12.75" hidden="1">
      <c r="A37" s="253"/>
      <c r="B37" s="547"/>
      <c r="C37" s="105"/>
      <c r="D37" s="386"/>
      <c r="E37" s="96"/>
      <c r="F37" s="96"/>
      <c r="G37" s="116"/>
      <c r="H37" s="253"/>
      <c r="I37" s="373"/>
    </row>
    <row r="38" spans="2:9" ht="12.75" hidden="1">
      <c r="B38" s="547"/>
      <c r="C38" s="105"/>
      <c r="D38" s="386"/>
      <c r="E38" s="96"/>
      <c r="F38" s="96"/>
      <c r="G38" s="116"/>
      <c r="I38" s="373"/>
    </row>
    <row r="39" spans="2:9" ht="12.75" hidden="1">
      <c r="B39" s="547"/>
      <c r="C39" s="105"/>
      <c r="D39" s="386"/>
      <c r="E39" s="96"/>
      <c r="F39" s="96"/>
      <c r="G39" s="116"/>
      <c r="I39" s="373"/>
    </row>
    <row r="40" spans="2:9" ht="12.75" hidden="1">
      <c r="B40" s="547"/>
      <c r="C40" s="105"/>
      <c r="D40" s="386"/>
      <c r="E40" s="96"/>
      <c r="F40" s="96"/>
      <c r="G40" s="116"/>
      <c r="I40" s="373"/>
    </row>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sheetData>
  <sheetProtection password="C948" sheet="1" objects="1" scenarios="1"/>
  <conditionalFormatting sqref="I2">
    <cfRule type="expression" priority="1" dxfId="4" stopIfTrue="1">
      <formula>I3="NO"</formula>
    </cfRule>
    <cfRule type="expression" priority="2" dxfId="4" stopIfTrue="1">
      <formula>I3=0</formula>
    </cfRule>
  </conditionalFormatting>
  <conditionalFormatting sqref="H2">
    <cfRule type="expression" priority="3" dxfId="4" stopIfTrue="1">
      <formula>I3="NO"</formula>
    </cfRule>
    <cfRule type="expression" priority="4" dxfId="4" stopIfTrue="1">
      <formula>I3=0</formula>
    </cfRule>
  </conditionalFormatting>
  <conditionalFormatting sqref="D2">
    <cfRule type="expression" priority="5" dxfId="4" stopIfTrue="1">
      <formula>$O$5="NO"</formula>
    </cfRule>
    <cfRule type="expression" priority="6" dxfId="4" stopIfTrue="1">
      <formula>$O$5=0</formula>
    </cfRule>
  </conditionalFormatting>
  <conditionalFormatting sqref="E2:G2">
    <cfRule type="expression" priority="7" dxfId="4" stopIfTrue="1">
      <formula>$N$5="NO"</formula>
    </cfRule>
    <cfRule type="expression" priority="8" dxfId="4" stopIfTrue="1">
      <formula>$N$5=0</formula>
    </cfRule>
  </conditionalFormatting>
  <dataValidations count="1">
    <dataValidation type="whole" allowBlank="1" showInputMessage="1" showErrorMessage="1" errorTitle="INPUT SHEET" error="Enter a positive whole number&#10;" sqref="D19 D17 D15:E15 D21 D22:E22 D23:D40">
      <formula1>0</formula1>
      <formula2>9999999999999990000</formula2>
    </dataValidation>
  </dataValidations>
  <printOptions/>
  <pageMargins left="0.1968503937007874" right="0.2755905511811024" top="0.35433070866141736" bottom="1.1811023622047245" header="0.5118110236220472" footer="0.3937007874015748"/>
  <pageSetup horizontalDpi="600" verticalDpi="600" orientation="portrait" paperSize="9" scale="90" r:id="rId2"/>
  <headerFooter alignWithMargins="0">
    <oddFooter>&amp;L&amp;"Times New Roman,Italic"&amp;8Investment Services Rules for Investment Services Providers
&amp;"Times New Roman,Regular"Part A: The Application Process
Schedule C: Financial Resources Statement&amp;R&amp;"Times New Roman,Regular"&amp;8&amp;A
&amp;P - &amp;N</oddFooter>
  </headerFooter>
  <legacyDrawing r:id="rId1"/>
</worksheet>
</file>

<file path=xl/worksheets/sheet17.xml><?xml version="1.0" encoding="utf-8"?>
<worksheet xmlns="http://schemas.openxmlformats.org/spreadsheetml/2006/main" xmlns:r="http://schemas.openxmlformats.org/officeDocument/2006/relationships">
  <sheetPr codeName="Sheet29"/>
  <dimension ref="A1:V109"/>
  <sheetViews>
    <sheetView zoomScalePageLayoutView="0" workbookViewId="0" topLeftCell="A1">
      <selection activeCell="A1" sqref="A1"/>
    </sheetView>
  </sheetViews>
  <sheetFormatPr defaultColWidth="0" defaultRowHeight="12.75" zeroHeight="1"/>
  <cols>
    <col min="1" max="1" width="3.421875" style="47" bestFit="1" customWidth="1"/>
    <col min="2" max="2" width="3.140625" style="356" customWidth="1"/>
    <col min="3" max="3" width="36.7109375" style="356" customWidth="1"/>
    <col min="4" max="4" width="15.7109375" style="356" customWidth="1"/>
    <col min="5" max="5" width="10.7109375" style="356" customWidth="1"/>
    <col min="6" max="6" width="9.421875" style="356" customWidth="1"/>
    <col min="7" max="7" width="10.57421875" style="356" customWidth="1"/>
    <col min="8" max="8" width="10.7109375" style="356" customWidth="1"/>
    <col min="9" max="9" width="10.00390625" style="356" customWidth="1"/>
    <col min="10" max="10" width="12.7109375" style="47" customWidth="1"/>
    <col min="11" max="11" width="1.28515625" style="356" customWidth="1"/>
    <col min="12" max="17" width="10.8515625" style="356" hidden="1" customWidth="1"/>
    <col min="18" max="16384" width="0" style="356" hidden="1" customWidth="1"/>
  </cols>
  <sheetData>
    <row r="1" spans="2:12" ht="12.75">
      <c r="B1" s="367"/>
      <c r="C1" s="367"/>
      <c r="D1" s="367"/>
      <c r="E1" s="367"/>
      <c r="F1" s="367"/>
      <c r="G1" s="367"/>
      <c r="H1" s="367"/>
      <c r="I1" s="367"/>
      <c r="J1" s="367"/>
      <c r="K1" s="367"/>
      <c r="L1" s="367"/>
    </row>
    <row r="2" spans="2:17" ht="12.75">
      <c r="B2" s="367"/>
      <c r="C2" s="367"/>
      <c r="D2" s="367"/>
      <c r="E2" s="367"/>
      <c r="F2" s="367"/>
      <c r="G2" s="367"/>
      <c r="H2" s="536"/>
      <c r="I2" s="536" t="s">
        <v>771</v>
      </c>
      <c r="J2" s="396"/>
      <c r="K2" s="47"/>
      <c r="L2" s="47"/>
      <c r="M2" s="47"/>
      <c r="N2" s="47"/>
      <c r="O2" s="47"/>
      <c r="P2" s="47"/>
      <c r="Q2" s="47"/>
    </row>
    <row r="3" spans="2:15" ht="12.75">
      <c r="B3" s="2"/>
      <c r="C3" s="75"/>
      <c r="D3" s="75"/>
      <c r="E3" s="169"/>
      <c r="F3" s="169"/>
      <c r="G3" s="169"/>
      <c r="H3" s="169"/>
      <c r="I3" s="169"/>
      <c r="J3" s="368">
        <f>+IF('COVER SHEET'!$B$14="",0,IF('COVER SHEET'!$B$14="Interim Financial Return",0,IF(#REF!="",0,#REF!)))</f>
        <v>0</v>
      </c>
      <c r="K3" s="47"/>
      <c r="L3" s="47"/>
      <c r="M3" s="47"/>
      <c r="N3" s="47"/>
      <c r="O3" s="47"/>
    </row>
    <row r="4" spans="2:17" ht="16.5" thickBot="1">
      <c r="B4" s="441" t="s">
        <v>182</v>
      </c>
      <c r="C4" s="136"/>
      <c r="D4" s="136"/>
      <c r="E4" s="94"/>
      <c r="F4" s="95"/>
      <c r="G4" s="95"/>
      <c r="H4" s="95"/>
      <c r="I4" s="95"/>
      <c r="J4" s="497" t="s">
        <v>33</v>
      </c>
      <c r="K4" s="274"/>
      <c r="L4" s="274"/>
      <c r="M4" s="274"/>
      <c r="N4" s="274"/>
      <c r="O4" s="274"/>
      <c r="P4" s="274"/>
      <c r="Q4" s="274"/>
    </row>
    <row r="5" spans="2:17" ht="12.75">
      <c r="B5" s="47"/>
      <c r="C5" s="47"/>
      <c r="D5" s="47"/>
      <c r="E5" s="47"/>
      <c r="F5" s="47"/>
      <c r="G5" s="47"/>
      <c r="H5" s="47"/>
      <c r="I5" s="47"/>
      <c r="K5" s="372"/>
      <c r="L5" s="372"/>
      <c r="M5" s="629"/>
      <c r="N5" s="629"/>
      <c r="O5" s="629"/>
      <c r="P5" s="629"/>
      <c r="Q5" s="629"/>
    </row>
    <row r="6" spans="2:17" ht="12.75">
      <c r="B6" s="189" t="s">
        <v>181</v>
      </c>
      <c r="C6" s="358"/>
      <c r="D6" s="865">
        <f>IF('Details Applicant'!C24="","",'Details Applicant'!C24)</f>
      </c>
      <c r="E6" s="866"/>
      <c r="F6" s="47"/>
      <c r="G6" s="47"/>
      <c r="H6" s="47"/>
      <c r="I6" s="47"/>
      <c r="K6" s="372"/>
      <c r="L6" s="372"/>
      <c r="M6" s="372"/>
      <c r="N6" s="372"/>
      <c r="O6" s="372"/>
      <c r="P6" s="372"/>
      <c r="Q6" s="372"/>
    </row>
    <row r="7" spans="2:17" ht="12.75">
      <c r="B7" s="47"/>
      <c r="C7" s="47"/>
      <c r="D7" s="47"/>
      <c r="E7" s="47"/>
      <c r="F7" s="47"/>
      <c r="G7" s="47"/>
      <c r="H7" s="47"/>
      <c r="I7" s="47"/>
      <c r="K7" s="372"/>
      <c r="L7" s="372"/>
      <c r="M7" s="372"/>
      <c r="N7" s="372"/>
      <c r="O7" s="372"/>
      <c r="P7" s="372"/>
      <c r="Q7" s="372"/>
    </row>
    <row r="8" spans="1:17" ht="12.75">
      <c r="A8" s="15" t="s">
        <v>382</v>
      </c>
      <c r="B8" s="360" t="s">
        <v>355</v>
      </c>
      <c r="C8" s="47"/>
      <c r="D8" s="47"/>
      <c r="E8" s="47"/>
      <c r="F8" s="47"/>
      <c r="G8" s="47"/>
      <c r="H8" s="47"/>
      <c r="I8" s="47"/>
      <c r="J8" s="73">
        <f>'Sheet 4'!K53</f>
        <v>0</v>
      </c>
      <c r="K8" s="372"/>
      <c r="L8" s="372"/>
      <c r="M8" s="372"/>
      <c r="N8" s="372"/>
      <c r="O8" s="372"/>
      <c r="P8" s="372"/>
      <c r="Q8" s="372"/>
    </row>
    <row r="9" spans="2:17" ht="12.75">
      <c r="B9" s="47"/>
      <c r="C9" s="47"/>
      <c r="D9" s="47"/>
      <c r="E9" s="47"/>
      <c r="F9" s="47"/>
      <c r="G9" s="47"/>
      <c r="H9" s="47"/>
      <c r="I9" s="47"/>
      <c r="K9" s="372"/>
      <c r="L9" s="372"/>
      <c r="M9" s="372"/>
      <c r="N9" s="372"/>
      <c r="O9" s="372"/>
      <c r="P9" s="372"/>
      <c r="Q9" s="372"/>
    </row>
    <row r="10" spans="1:17" ht="13.5">
      <c r="A10" s="15" t="s">
        <v>383</v>
      </c>
      <c r="B10" s="360" t="s">
        <v>174</v>
      </c>
      <c r="C10" s="47"/>
      <c r="D10" s="47"/>
      <c r="E10" s="47"/>
      <c r="F10" s="47"/>
      <c r="G10" s="47"/>
      <c r="H10" s="47"/>
      <c r="I10" s="47"/>
      <c r="J10" s="73">
        <f>J8*0.1</f>
        <v>0</v>
      </c>
      <c r="K10" s="372"/>
      <c r="L10" s="372"/>
      <c r="M10" s="372"/>
      <c r="N10" s="372"/>
      <c r="O10" s="372"/>
      <c r="P10" s="372"/>
      <c r="Q10" s="372"/>
    </row>
    <row r="11" spans="1:17" ht="12.75">
      <c r="A11" s="359"/>
      <c r="B11" s="360" t="s">
        <v>55</v>
      </c>
      <c r="C11" s="47"/>
      <c r="D11" s="47"/>
      <c r="E11" s="47"/>
      <c r="F11" s="47"/>
      <c r="G11" s="47"/>
      <c r="H11" s="47"/>
      <c r="I11" s="47"/>
      <c r="J11" s="87"/>
      <c r="K11" s="372"/>
      <c r="L11" s="372"/>
      <c r="M11" s="372"/>
      <c r="N11" s="372"/>
      <c r="O11" s="372"/>
      <c r="P11" s="372"/>
      <c r="Q11" s="372"/>
    </row>
    <row r="12" spans="2:17" ht="12.75">
      <c r="B12" s="47"/>
      <c r="C12" s="47"/>
      <c r="D12" s="47"/>
      <c r="E12" s="47"/>
      <c r="F12" s="47"/>
      <c r="G12" s="47"/>
      <c r="H12" s="47"/>
      <c r="I12" s="47"/>
      <c r="K12" s="372"/>
      <c r="L12" s="372"/>
      <c r="M12" s="372"/>
      <c r="N12" s="372"/>
      <c r="O12" s="372"/>
      <c r="P12" s="372"/>
      <c r="Q12" s="372"/>
    </row>
    <row r="13" spans="1:17" ht="12.75">
      <c r="A13" s="15" t="s">
        <v>384</v>
      </c>
      <c r="B13" s="361" t="s">
        <v>511</v>
      </c>
      <c r="C13" s="47"/>
      <c r="D13" s="47"/>
      <c r="E13" s="47"/>
      <c r="F13" s="47"/>
      <c r="G13" s="47"/>
      <c r="H13" s="47"/>
      <c r="I13" s="47"/>
      <c r="K13" s="372"/>
      <c r="L13" s="372"/>
      <c r="M13" s="372"/>
      <c r="N13" s="372"/>
      <c r="O13" s="372"/>
      <c r="P13" s="372"/>
      <c r="Q13" s="372"/>
    </row>
    <row r="14" spans="1:17" ht="12.75">
      <c r="A14" s="143"/>
      <c r="B14" s="362" t="s">
        <v>510</v>
      </c>
      <c r="C14" s="47"/>
      <c r="D14" s="47"/>
      <c r="E14" s="47"/>
      <c r="F14" s="87"/>
      <c r="G14" s="87"/>
      <c r="H14" s="87"/>
      <c r="I14" s="47"/>
      <c r="J14" s="73">
        <f>J8*0.2</f>
        <v>0</v>
      </c>
      <c r="K14" s="372"/>
      <c r="L14" s="372"/>
      <c r="M14" s="372"/>
      <c r="N14" s="372"/>
      <c r="O14" s="372"/>
      <c r="P14" s="372"/>
      <c r="Q14" s="372"/>
    </row>
    <row r="15" spans="1:17" ht="12.75">
      <c r="A15" s="143"/>
      <c r="B15" s="362" t="s">
        <v>512</v>
      </c>
      <c r="C15" s="47"/>
      <c r="D15" s="47"/>
      <c r="E15" s="47"/>
      <c r="F15" s="87"/>
      <c r="G15" s="87"/>
      <c r="H15" s="87"/>
      <c r="I15" s="47"/>
      <c r="J15" s="73">
        <f>J8*0.25</f>
        <v>0</v>
      </c>
      <c r="K15" s="372"/>
      <c r="L15" s="372"/>
      <c r="M15" s="372"/>
      <c r="N15" s="372"/>
      <c r="O15" s="372"/>
      <c r="P15" s="372"/>
      <c r="Q15" s="372"/>
    </row>
    <row r="16" spans="2:17" ht="12.75">
      <c r="B16" s="47"/>
      <c r="C16" s="47"/>
      <c r="D16" s="47"/>
      <c r="E16" s="47"/>
      <c r="F16" s="47"/>
      <c r="G16" s="47"/>
      <c r="H16" s="47"/>
      <c r="I16" s="47"/>
      <c r="K16" s="372"/>
      <c r="L16" s="372"/>
      <c r="M16" s="372"/>
      <c r="N16" s="372"/>
      <c r="O16" s="372"/>
      <c r="P16" s="372"/>
      <c r="Q16" s="372"/>
    </row>
    <row r="17" spans="1:17" ht="12.75">
      <c r="A17" s="15" t="s">
        <v>385</v>
      </c>
      <c r="B17" s="361" t="s">
        <v>513</v>
      </c>
      <c r="C17" s="47"/>
      <c r="D17" s="47"/>
      <c r="E17" s="47"/>
      <c r="F17" s="47"/>
      <c r="G17" s="47"/>
      <c r="H17" s="47"/>
      <c r="J17" s="73">
        <f>J8*800%</f>
        <v>0</v>
      </c>
      <c r="K17" s="372"/>
      <c r="L17" s="372"/>
      <c r="M17" s="372"/>
      <c r="N17" s="372"/>
      <c r="O17" s="372"/>
      <c r="P17" s="372"/>
      <c r="Q17" s="372"/>
    </row>
    <row r="18" spans="2:17" ht="12.75">
      <c r="B18" s="47"/>
      <c r="C18" s="47"/>
      <c r="D18" s="47"/>
      <c r="E18" s="47"/>
      <c r="F18" s="47"/>
      <c r="G18" s="47"/>
      <c r="H18" s="47"/>
      <c r="I18" s="47"/>
      <c r="K18" s="372"/>
      <c r="L18" s="372"/>
      <c r="M18" s="372"/>
      <c r="N18" s="372"/>
      <c r="O18" s="372"/>
      <c r="P18" s="372"/>
      <c r="Q18" s="372"/>
    </row>
    <row r="19" spans="2:17" ht="12.75">
      <c r="B19" s="47"/>
      <c r="C19" s="47"/>
      <c r="D19" s="47"/>
      <c r="E19" s="47"/>
      <c r="F19" s="47"/>
      <c r="G19" s="47"/>
      <c r="H19" s="47"/>
      <c r="I19" s="47"/>
      <c r="K19" s="372"/>
      <c r="L19" s="372"/>
      <c r="M19" s="372"/>
      <c r="N19" s="372"/>
      <c r="O19" s="372"/>
      <c r="P19" s="372"/>
      <c r="Q19" s="372"/>
    </row>
    <row r="20" spans="2:17" ht="12.75">
      <c r="B20" s="47"/>
      <c r="C20" s="47"/>
      <c r="D20" s="47"/>
      <c r="E20" s="47"/>
      <c r="F20" s="47"/>
      <c r="G20" s="47"/>
      <c r="H20" s="47"/>
      <c r="I20" s="47"/>
      <c r="K20" s="372"/>
      <c r="L20" s="372"/>
      <c r="M20" s="372"/>
      <c r="N20" s="372"/>
      <c r="O20" s="372"/>
      <c r="P20" s="372"/>
      <c r="Q20" s="372"/>
    </row>
    <row r="21" spans="2:17" ht="20.25" customHeight="1">
      <c r="B21" s="895" t="s">
        <v>376</v>
      </c>
      <c r="C21" s="896"/>
      <c r="D21" s="47"/>
      <c r="E21" s="47"/>
      <c r="F21" s="47"/>
      <c r="G21" s="47"/>
      <c r="H21" s="47"/>
      <c r="I21" s="372"/>
      <c r="K21" s="372"/>
      <c r="L21" s="372"/>
      <c r="M21" s="372"/>
      <c r="N21" s="372"/>
      <c r="O21" s="372"/>
      <c r="P21" s="372"/>
      <c r="Q21" s="372"/>
    </row>
    <row r="22" spans="2:17" ht="12.75">
      <c r="B22" s="47"/>
      <c r="C22" s="47"/>
      <c r="D22" s="47"/>
      <c r="E22" s="47"/>
      <c r="F22" s="47"/>
      <c r="G22" s="47"/>
      <c r="H22" s="47"/>
      <c r="I22" s="372"/>
      <c r="K22" s="372"/>
      <c r="L22" s="372"/>
      <c r="M22" s="372"/>
      <c r="N22" s="372"/>
      <c r="O22" s="372"/>
      <c r="P22" s="372"/>
      <c r="Q22" s="372"/>
    </row>
    <row r="23" spans="1:17" ht="63.75">
      <c r="A23" s="15" t="s">
        <v>386</v>
      </c>
      <c r="B23" s="897" t="s">
        <v>379</v>
      </c>
      <c r="C23" s="898"/>
      <c r="D23" s="899"/>
      <c r="E23" s="444" t="s">
        <v>177</v>
      </c>
      <c r="F23" s="444" t="s">
        <v>675</v>
      </c>
      <c r="G23" s="444" t="s">
        <v>838</v>
      </c>
      <c r="H23" s="444" t="s">
        <v>381</v>
      </c>
      <c r="I23" s="444" t="s">
        <v>56</v>
      </c>
      <c r="J23" s="445" t="s">
        <v>175</v>
      </c>
      <c r="K23" s="372"/>
      <c r="L23" s="372"/>
      <c r="M23" s="372"/>
      <c r="N23" s="372"/>
      <c r="O23" s="372"/>
      <c r="P23" s="372"/>
      <c r="Q23" s="372"/>
    </row>
    <row r="24" spans="1:17" ht="6.75" customHeight="1">
      <c r="A24" s="363">
        <v>0</v>
      </c>
      <c r="B24" s="900"/>
      <c r="C24" s="901"/>
      <c r="D24" s="902"/>
      <c r="E24" s="737"/>
      <c r="F24" s="738"/>
      <c r="G24" s="738"/>
      <c r="H24" s="372"/>
      <c r="I24" s="109"/>
      <c r="K24" s="372"/>
      <c r="L24" s="372"/>
      <c r="M24" s="372"/>
      <c r="N24" s="372"/>
      <c r="O24" s="372"/>
      <c r="P24" s="372"/>
      <c r="Q24" s="372"/>
    </row>
    <row r="25" spans="1:22" ht="12.75">
      <c r="A25" s="363">
        <f>IF(E25&gt;0,1,0)</f>
        <v>0</v>
      </c>
      <c r="B25" s="891"/>
      <c r="C25" s="892"/>
      <c r="D25" s="893"/>
      <c r="E25" s="239"/>
      <c r="F25" s="238"/>
      <c r="G25" s="238"/>
      <c r="H25" s="446">
        <f>IF(E25="","",IF(G25="Yes",J14,IF(G25="No",J15,"")))</f>
      </c>
      <c r="I25" s="447">
        <f>IF(E25&gt;0,E25-(E25*F25),0)</f>
        <v>0</v>
      </c>
      <c r="J25" s="448">
        <f>IF(I25=0,0,IF(F25="","",IF(G25="","",IF(I25&gt;H25,I25-H25,0))))</f>
        <v>0</v>
      </c>
      <c r="K25" s="372">
        <f>IF(AND(E25&gt;0,F25=0,G25=""),1,0)</f>
        <v>0</v>
      </c>
      <c r="L25" s="372"/>
      <c r="M25" s="372"/>
      <c r="N25" s="372"/>
      <c r="O25" s="372"/>
      <c r="P25" s="372"/>
      <c r="Q25" s="372"/>
      <c r="V25" s="47"/>
    </row>
    <row r="26" spans="1:22" ht="12.75">
      <c r="A26" s="363">
        <f aca="true" t="shared" si="0" ref="A26:A32">IF(E26&gt;0,1,0)</f>
        <v>0</v>
      </c>
      <c r="B26" s="891"/>
      <c r="C26" s="892"/>
      <c r="D26" s="893"/>
      <c r="E26" s="239"/>
      <c r="F26" s="238"/>
      <c r="G26" s="238"/>
      <c r="H26" s="446">
        <f>IF(E26="","",IF(G26="Yes",J14,IF(G26="No",J15,"")))</f>
      </c>
      <c r="I26" s="447">
        <f aca="true" t="shared" si="1" ref="I26:I32">IF(E26&gt;0,E26-(E26*F26),0)</f>
        <v>0</v>
      </c>
      <c r="J26" s="448">
        <f aca="true" t="shared" si="2" ref="J26:J32">IF(I26=0,0,IF(F26="","",IF(G26="","",IF(I26&gt;H26,I26-H26,0))))</f>
        <v>0</v>
      </c>
      <c r="K26" s="372">
        <f aca="true" t="shared" si="3" ref="K26:K32">IF(AND(E26&gt;0,F26=0,G26=""),1,0)</f>
        <v>0</v>
      </c>
      <c r="L26" s="372"/>
      <c r="M26" s="372"/>
      <c r="N26" s="372"/>
      <c r="O26" s="372"/>
      <c r="P26" s="372"/>
      <c r="Q26" s="372"/>
      <c r="U26" s="436"/>
      <c r="V26" s="436"/>
    </row>
    <row r="27" spans="1:22" ht="12.75">
      <c r="A27" s="363">
        <f t="shared" si="0"/>
        <v>0</v>
      </c>
      <c r="B27" s="891"/>
      <c r="C27" s="892"/>
      <c r="D27" s="893"/>
      <c r="E27" s="239"/>
      <c r="F27" s="238"/>
      <c r="G27" s="238"/>
      <c r="H27" s="446">
        <f>IF(E27="","",IF(G27="Yes",J14,IF(G27="No",J15,"")))</f>
      </c>
      <c r="I27" s="447">
        <f t="shared" si="1"/>
        <v>0</v>
      </c>
      <c r="J27" s="448">
        <f t="shared" si="2"/>
        <v>0</v>
      </c>
      <c r="K27" s="372">
        <f t="shared" si="3"/>
        <v>0</v>
      </c>
      <c r="L27" s="372"/>
      <c r="M27" s="372"/>
      <c r="N27" s="372"/>
      <c r="O27" s="372"/>
      <c r="P27" s="372"/>
      <c r="Q27" s="372"/>
      <c r="U27" s="436"/>
      <c r="V27" s="436"/>
    </row>
    <row r="28" spans="1:22" ht="12.75">
      <c r="A28" s="363">
        <f t="shared" si="0"/>
        <v>0</v>
      </c>
      <c r="B28" s="891"/>
      <c r="C28" s="892"/>
      <c r="D28" s="893"/>
      <c r="E28" s="239"/>
      <c r="F28" s="238"/>
      <c r="G28" s="238"/>
      <c r="H28" s="446">
        <f>IF(E28="","",IF(G28="Yes",J14,IF(G28="No",J15,"")))</f>
      </c>
      <c r="I28" s="447">
        <f t="shared" si="1"/>
        <v>0</v>
      </c>
      <c r="J28" s="448">
        <f t="shared" si="2"/>
        <v>0</v>
      </c>
      <c r="K28" s="372">
        <f t="shared" si="3"/>
        <v>0</v>
      </c>
      <c r="L28" s="372"/>
      <c r="M28" s="372"/>
      <c r="N28" s="372"/>
      <c r="O28" s="372"/>
      <c r="P28" s="372"/>
      <c r="Q28" s="372"/>
      <c r="U28" s="436"/>
      <c r="V28" s="436"/>
    </row>
    <row r="29" spans="1:22" ht="12.75">
      <c r="A29" s="363">
        <f t="shared" si="0"/>
        <v>0</v>
      </c>
      <c r="B29" s="891"/>
      <c r="C29" s="892"/>
      <c r="D29" s="893"/>
      <c r="E29" s="239"/>
      <c r="F29" s="238"/>
      <c r="G29" s="238"/>
      <c r="H29" s="446">
        <f>IF(E29="","",IF(G29="Yes",J14,IF(G29="No",J15,"")))</f>
      </c>
      <c r="I29" s="447">
        <f t="shared" si="1"/>
        <v>0</v>
      </c>
      <c r="J29" s="448">
        <f t="shared" si="2"/>
        <v>0</v>
      </c>
      <c r="K29" s="372">
        <f t="shared" si="3"/>
        <v>0</v>
      </c>
      <c r="L29" s="372"/>
      <c r="M29" s="372"/>
      <c r="N29" s="372"/>
      <c r="O29" s="372"/>
      <c r="P29" s="372"/>
      <c r="Q29" s="372"/>
      <c r="U29" s="436"/>
      <c r="V29" s="436"/>
    </row>
    <row r="30" spans="1:22" ht="12.75">
      <c r="A30" s="363">
        <f t="shared" si="0"/>
        <v>0</v>
      </c>
      <c r="B30" s="891"/>
      <c r="C30" s="892"/>
      <c r="D30" s="893"/>
      <c r="E30" s="239"/>
      <c r="F30" s="238"/>
      <c r="G30" s="238"/>
      <c r="H30" s="446">
        <f>IF(E30="","",IF(G30="Yes",J14,IF(G30="No",J15,"")))</f>
      </c>
      <c r="I30" s="447">
        <f t="shared" si="1"/>
        <v>0</v>
      </c>
      <c r="J30" s="448">
        <f t="shared" si="2"/>
        <v>0</v>
      </c>
      <c r="K30" s="372">
        <f t="shared" si="3"/>
        <v>0</v>
      </c>
      <c r="L30" s="372"/>
      <c r="M30" s="372"/>
      <c r="N30" s="372"/>
      <c r="O30" s="372"/>
      <c r="P30" s="372"/>
      <c r="Q30" s="372"/>
      <c r="U30" s="436"/>
      <c r="V30" s="436"/>
    </row>
    <row r="31" spans="1:22" ht="12.75">
      <c r="A31" s="363">
        <f t="shared" si="0"/>
        <v>0</v>
      </c>
      <c r="B31" s="891"/>
      <c r="C31" s="892"/>
      <c r="D31" s="893"/>
      <c r="E31" s="239"/>
      <c r="F31" s="238"/>
      <c r="G31" s="238"/>
      <c r="H31" s="446">
        <f>IF(E31="","",IF(G31="Yes",J14,IF(G31="No",J15,"")))</f>
      </c>
      <c r="I31" s="447">
        <f t="shared" si="1"/>
        <v>0</v>
      </c>
      <c r="J31" s="448">
        <f t="shared" si="2"/>
        <v>0</v>
      </c>
      <c r="K31" s="372">
        <f t="shared" si="3"/>
        <v>0</v>
      </c>
      <c r="L31" s="372"/>
      <c r="M31" s="372"/>
      <c r="N31" s="372"/>
      <c r="O31" s="372"/>
      <c r="P31" s="372"/>
      <c r="Q31" s="372"/>
      <c r="U31" s="436"/>
      <c r="V31" s="436"/>
    </row>
    <row r="32" spans="1:22" ht="12.75">
      <c r="A32" s="363">
        <f t="shared" si="0"/>
        <v>0</v>
      </c>
      <c r="B32" s="891"/>
      <c r="C32" s="892"/>
      <c r="D32" s="893"/>
      <c r="E32" s="239"/>
      <c r="F32" s="238"/>
      <c r="G32" s="238"/>
      <c r="H32" s="446">
        <f>IF(E32="","",IF(G32="Yes",J14,IF(G32="No",J15,"")))</f>
      </c>
      <c r="I32" s="447">
        <f t="shared" si="1"/>
        <v>0</v>
      </c>
      <c r="J32" s="448">
        <f t="shared" si="2"/>
        <v>0</v>
      </c>
      <c r="K32" s="372">
        <f t="shared" si="3"/>
        <v>0</v>
      </c>
      <c r="L32" s="372"/>
      <c r="M32" s="372"/>
      <c r="N32" s="372"/>
      <c r="O32" s="372"/>
      <c r="P32" s="372"/>
      <c r="Q32" s="372"/>
      <c r="U32" s="436"/>
      <c r="V32" s="436"/>
    </row>
    <row r="33" spans="2:22" ht="12.75">
      <c r="B33" s="47"/>
      <c r="C33" s="47"/>
      <c r="E33" s="47"/>
      <c r="F33" s="47"/>
      <c r="G33" s="47"/>
      <c r="H33" s="47"/>
      <c r="I33" s="47"/>
      <c r="J33" s="235"/>
      <c r="K33" s="372"/>
      <c r="L33" s="372"/>
      <c r="M33" s="372"/>
      <c r="N33" s="372"/>
      <c r="O33" s="372"/>
      <c r="P33" s="372"/>
      <c r="Q33" s="372"/>
      <c r="U33" s="436"/>
      <c r="V33" s="436"/>
    </row>
    <row r="34" spans="2:22" ht="14.25">
      <c r="B34" s="440" t="s">
        <v>176</v>
      </c>
      <c r="C34" s="47"/>
      <c r="D34" s="47"/>
      <c r="E34" s="47"/>
      <c r="F34" s="47"/>
      <c r="G34" s="47"/>
      <c r="H34" s="47"/>
      <c r="I34" s="417">
        <f>SUM(I25:I32)</f>
        <v>0</v>
      </c>
      <c r="J34" s="417">
        <f>SUM(J25:J32)</f>
        <v>0</v>
      </c>
      <c r="K34" s="372"/>
      <c r="L34" s="372"/>
      <c r="M34" s="372"/>
      <c r="N34" s="372"/>
      <c r="O34" s="420"/>
      <c r="P34" s="372"/>
      <c r="Q34" s="372"/>
      <c r="U34" s="235"/>
      <c r="V34" s="235"/>
    </row>
    <row r="35" spans="2:17" ht="10.5" customHeight="1">
      <c r="B35" s="47"/>
      <c r="C35" s="47"/>
      <c r="D35" s="47"/>
      <c r="E35" s="47"/>
      <c r="F35" s="47"/>
      <c r="G35" s="47"/>
      <c r="H35" s="47"/>
      <c r="I35" s="47"/>
      <c r="K35" s="372"/>
      <c r="L35" s="372"/>
      <c r="M35" s="372"/>
      <c r="N35" s="372"/>
      <c r="O35" s="372"/>
      <c r="P35" s="372"/>
      <c r="Q35" s="372"/>
    </row>
    <row r="36" spans="2:17" ht="8.25" customHeight="1">
      <c r="B36" s="47"/>
      <c r="C36" s="47"/>
      <c r="D36" s="47"/>
      <c r="E36" s="47"/>
      <c r="F36" s="47"/>
      <c r="G36" s="47"/>
      <c r="H36" s="47"/>
      <c r="I36" s="47"/>
      <c r="K36" s="372"/>
      <c r="L36" s="372"/>
      <c r="M36" s="372"/>
      <c r="N36" s="372"/>
      <c r="O36" s="372"/>
      <c r="P36" s="372"/>
      <c r="Q36" s="372"/>
    </row>
    <row r="37" spans="2:17" ht="23.25" customHeight="1">
      <c r="B37" s="895" t="s">
        <v>57</v>
      </c>
      <c r="C37" s="896"/>
      <c r="D37" s="362"/>
      <c r="E37" s="362"/>
      <c r="F37" s="362"/>
      <c r="G37" s="362"/>
      <c r="H37" s="362"/>
      <c r="I37" s="47"/>
      <c r="K37" s="47"/>
      <c r="L37" s="47"/>
      <c r="M37" s="47"/>
      <c r="N37" s="47"/>
      <c r="O37" s="47"/>
      <c r="P37" s="47"/>
      <c r="Q37" s="47"/>
    </row>
    <row r="38" spans="2:17" ht="12.75">
      <c r="B38" s="362"/>
      <c r="C38" s="362"/>
      <c r="D38" s="362"/>
      <c r="E38" s="362"/>
      <c r="F38" s="362"/>
      <c r="G38" s="362"/>
      <c r="H38" s="362"/>
      <c r="I38" s="47"/>
      <c r="K38" s="47"/>
      <c r="L38" s="47"/>
      <c r="M38" s="47"/>
      <c r="N38" s="47"/>
      <c r="O38" s="47"/>
      <c r="P38" s="47"/>
      <c r="Q38" s="47"/>
    </row>
    <row r="39" spans="1:17" ht="63.75">
      <c r="A39" s="15" t="s">
        <v>395</v>
      </c>
      <c r="B39" s="897" t="s">
        <v>379</v>
      </c>
      <c r="C39" s="898"/>
      <c r="D39" s="899"/>
      <c r="E39" s="444" t="s">
        <v>177</v>
      </c>
      <c r="F39" s="444" t="s">
        <v>675</v>
      </c>
      <c r="G39" s="444" t="s">
        <v>838</v>
      </c>
      <c r="H39" s="444" t="s">
        <v>381</v>
      </c>
      <c r="I39" s="444" t="s">
        <v>56</v>
      </c>
      <c r="J39" s="445" t="s">
        <v>175</v>
      </c>
      <c r="K39" s="47"/>
      <c r="L39" s="47"/>
      <c r="M39" s="47"/>
      <c r="N39" s="47"/>
      <c r="O39" s="47"/>
      <c r="P39" s="47"/>
      <c r="Q39" s="47"/>
    </row>
    <row r="40" spans="1:17" ht="12.75">
      <c r="A40" s="363">
        <v>0</v>
      </c>
      <c r="B40" s="900"/>
      <c r="C40" s="901"/>
      <c r="D40" s="902"/>
      <c r="E40" s="737"/>
      <c r="F40" s="738"/>
      <c r="G40" s="738"/>
      <c r="H40" s="372"/>
      <c r="I40" s="109"/>
      <c r="K40" s="47"/>
      <c r="L40" s="47"/>
      <c r="M40" s="47"/>
      <c r="N40" s="47"/>
      <c r="O40" s="47"/>
      <c r="P40" s="47"/>
      <c r="Q40" s="47"/>
    </row>
    <row r="41" spans="1:17" ht="12.75">
      <c r="A41" s="363">
        <f>IF(E41&gt;0,1,0)</f>
        <v>0</v>
      </c>
      <c r="B41" s="891"/>
      <c r="C41" s="892"/>
      <c r="D41" s="893"/>
      <c r="E41" s="239"/>
      <c r="F41" s="238"/>
      <c r="G41" s="238"/>
      <c r="H41" s="446">
        <f>IF(E41="","",IF(G41="Yes",J14,IF(G41="No",J15,"")))</f>
      </c>
      <c r="I41" s="447">
        <f>IF(E41&gt;0,E41-(E41*F41),0)</f>
        <v>0</v>
      </c>
      <c r="J41" s="448">
        <f>IF(I41=0,0,IF(F41="","",IF(G41="","",IF(I41&gt;H41,I41-H41,0))))</f>
        <v>0</v>
      </c>
      <c r="K41" s="372">
        <f>IF(AND(E41&gt;0,F41=0,G41=""),1,0)</f>
        <v>0</v>
      </c>
      <c r="L41" s="47"/>
      <c r="M41" s="47"/>
      <c r="N41" s="47"/>
      <c r="O41" s="47"/>
      <c r="P41" s="47"/>
      <c r="Q41" s="47"/>
    </row>
    <row r="42" spans="1:17" ht="12.75">
      <c r="A42" s="363">
        <f aca="true" t="shared" si="4" ref="A42:A48">IF(E42&gt;0,1,0)</f>
        <v>0</v>
      </c>
      <c r="B42" s="891"/>
      <c r="C42" s="892"/>
      <c r="D42" s="893"/>
      <c r="E42" s="239"/>
      <c r="F42" s="238"/>
      <c r="G42" s="238"/>
      <c r="H42" s="446">
        <f>IF(E42="","",IF(G42="Yes",J14,IF(G42="No",J15,"")))</f>
      </c>
      <c r="I42" s="447">
        <f aca="true" t="shared" si="5" ref="I42:I48">IF(E42&gt;0,E42-(E42*F42),0)</f>
        <v>0</v>
      </c>
      <c r="J42" s="448">
        <f aca="true" t="shared" si="6" ref="J42:J48">IF(I42=0,0,IF(F42="","",IF(G42="","",IF(I42&gt;H42,I42-H42,0))))</f>
        <v>0</v>
      </c>
      <c r="K42" s="372">
        <f aca="true" t="shared" si="7" ref="K42:K48">IF(AND(E42&gt;0,F42=0,G42=""),1,0)</f>
        <v>0</v>
      </c>
      <c r="L42" s="47"/>
      <c r="M42" s="47"/>
      <c r="N42" s="47"/>
      <c r="O42" s="47"/>
      <c r="P42" s="47"/>
      <c r="Q42" s="47"/>
    </row>
    <row r="43" spans="1:17" ht="12.75">
      <c r="A43" s="363">
        <f t="shared" si="4"/>
        <v>0</v>
      </c>
      <c r="B43" s="891"/>
      <c r="C43" s="892"/>
      <c r="D43" s="893"/>
      <c r="E43" s="239"/>
      <c r="F43" s="238"/>
      <c r="G43" s="238"/>
      <c r="H43" s="446">
        <f>IF(E43="","",IF(G43="Yes",J14,IF(G43="No",J15,"")))</f>
      </c>
      <c r="I43" s="447">
        <f t="shared" si="5"/>
        <v>0</v>
      </c>
      <c r="J43" s="448">
        <f t="shared" si="6"/>
        <v>0</v>
      </c>
      <c r="K43" s="372">
        <f t="shared" si="7"/>
        <v>0</v>
      </c>
      <c r="L43" s="47"/>
      <c r="M43" s="47"/>
      <c r="N43" s="47"/>
      <c r="O43" s="47"/>
      <c r="P43" s="47"/>
      <c r="Q43" s="47"/>
    </row>
    <row r="44" spans="1:17" ht="12.75">
      <c r="A44" s="363">
        <f t="shared" si="4"/>
        <v>0</v>
      </c>
      <c r="B44" s="891"/>
      <c r="C44" s="892"/>
      <c r="D44" s="893"/>
      <c r="E44" s="239"/>
      <c r="F44" s="238"/>
      <c r="G44" s="238"/>
      <c r="H44" s="446">
        <f>IF(E44="","",IF(G44="Yes",J14,IF(G44="No",J15,"")))</f>
      </c>
      <c r="I44" s="447">
        <f t="shared" si="5"/>
        <v>0</v>
      </c>
      <c r="J44" s="448">
        <f t="shared" si="6"/>
        <v>0</v>
      </c>
      <c r="K44" s="372">
        <f t="shared" si="7"/>
        <v>0</v>
      </c>
      <c r="L44" s="47"/>
      <c r="M44" s="47"/>
      <c r="N44" s="47"/>
      <c r="O44" s="47"/>
      <c r="P44" s="47"/>
      <c r="Q44" s="47"/>
    </row>
    <row r="45" spans="1:17" ht="12.75">
      <c r="A45" s="363">
        <f t="shared" si="4"/>
        <v>0</v>
      </c>
      <c r="B45" s="891"/>
      <c r="C45" s="892"/>
      <c r="D45" s="893"/>
      <c r="E45" s="239"/>
      <c r="F45" s="238"/>
      <c r="G45" s="238"/>
      <c r="H45" s="446">
        <f>IF(E45="","",IF(G45="Yes",J14,IF(G45="No",J15,"")))</f>
      </c>
      <c r="I45" s="447">
        <f t="shared" si="5"/>
        <v>0</v>
      </c>
      <c r="J45" s="448">
        <f t="shared" si="6"/>
        <v>0</v>
      </c>
      <c r="K45" s="372">
        <f t="shared" si="7"/>
        <v>0</v>
      </c>
      <c r="L45" s="47"/>
      <c r="M45" s="47"/>
      <c r="N45" s="47"/>
      <c r="O45" s="47"/>
      <c r="P45" s="47"/>
      <c r="Q45" s="47"/>
    </row>
    <row r="46" spans="1:17" ht="12.75">
      <c r="A46" s="363">
        <f t="shared" si="4"/>
        <v>0</v>
      </c>
      <c r="B46" s="891"/>
      <c r="C46" s="892"/>
      <c r="D46" s="893"/>
      <c r="E46" s="239"/>
      <c r="F46" s="238"/>
      <c r="G46" s="238"/>
      <c r="H46" s="446">
        <f>IF(E46="","",IF(G46="Yes",J14,IF(G46="No",J15,"")))</f>
      </c>
      <c r="I46" s="447">
        <f t="shared" si="5"/>
        <v>0</v>
      </c>
      <c r="J46" s="448">
        <f t="shared" si="6"/>
        <v>0</v>
      </c>
      <c r="K46" s="372">
        <f t="shared" si="7"/>
        <v>0</v>
      </c>
      <c r="L46" s="47"/>
      <c r="M46" s="47"/>
      <c r="N46" s="47"/>
      <c r="O46" s="47"/>
      <c r="P46" s="47"/>
      <c r="Q46" s="47"/>
    </row>
    <row r="47" spans="1:17" ht="12.75">
      <c r="A47" s="363">
        <f t="shared" si="4"/>
        <v>0</v>
      </c>
      <c r="B47" s="891"/>
      <c r="C47" s="892"/>
      <c r="D47" s="893"/>
      <c r="E47" s="239"/>
      <c r="F47" s="238"/>
      <c r="G47" s="238"/>
      <c r="H47" s="446">
        <f>IF(E47="","",IF(G47="Yes",J14,IF(G47="No",J15,"")))</f>
      </c>
      <c r="I47" s="447">
        <f t="shared" si="5"/>
        <v>0</v>
      </c>
      <c r="J47" s="448">
        <f t="shared" si="6"/>
        <v>0</v>
      </c>
      <c r="K47" s="372">
        <f t="shared" si="7"/>
        <v>0</v>
      </c>
      <c r="L47" s="47"/>
      <c r="M47" s="47"/>
      <c r="N47" s="47"/>
      <c r="O47" s="47"/>
      <c r="P47" s="47"/>
      <c r="Q47" s="47"/>
    </row>
    <row r="48" spans="1:17" ht="12.75">
      <c r="A48" s="363">
        <f t="shared" si="4"/>
        <v>0</v>
      </c>
      <c r="B48" s="891"/>
      <c r="C48" s="892"/>
      <c r="D48" s="893"/>
      <c r="E48" s="239"/>
      <c r="F48" s="238"/>
      <c r="G48" s="238"/>
      <c r="H48" s="446">
        <f>IF(E48="","",IF(G48="Yes",J14,IF(G48="No",J15,"")))</f>
      </c>
      <c r="I48" s="447">
        <f t="shared" si="5"/>
        <v>0</v>
      </c>
      <c r="J48" s="448">
        <f t="shared" si="6"/>
        <v>0</v>
      </c>
      <c r="K48" s="372">
        <f t="shared" si="7"/>
        <v>0</v>
      </c>
      <c r="L48" s="47"/>
      <c r="M48" s="47"/>
      <c r="N48" s="47"/>
      <c r="O48" s="47"/>
      <c r="P48" s="47"/>
      <c r="Q48" s="47"/>
    </row>
    <row r="49" spans="2:17" ht="12.75">
      <c r="B49" s="47"/>
      <c r="C49" s="47"/>
      <c r="E49" s="47"/>
      <c r="F49" s="47"/>
      <c r="G49" s="47"/>
      <c r="H49" s="47"/>
      <c r="I49" s="47"/>
      <c r="J49" s="235"/>
      <c r="K49" s="372">
        <f>SUM(K25:K48)</f>
        <v>0</v>
      </c>
      <c r="L49" s="47"/>
      <c r="M49" s="47"/>
      <c r="N49" s="47"/>
      <c r="O49" s="47"/>
      <c r="P49" s="47"/>
      <c r="Q49" s="47"/>
    </row>
    <row r="50" spans="2:17" ht="14.25">
      <c r="B50" s="440" t="s">
        <v>178</v>
      </c>
      <c r="C50" s="47"/>
      <c r="D50" s="47"/>
      <c r="E50" s="47"/>
      <c r="F50" s="47"/>
      <c r="G50" s="47"/>
      <c r="H50" s="47"/>
      <c r="I50" s="417">
        <f>SUM(I41:I48)</f>
        <v>0</v>
      </c>
      <c r="J50" s="417">
        <f>SUM(J41:J48)</f>
        <v>0</v>
      </c>
      <c r="K50" s="47"/>
      <c r="L50" s="47"/>
      <c r="M50" s="47"/>
      <c r="N50" s="47"/>
      <c r="O50" s="47"/>
      <c r="P50" s="47"/>
      <c r="Q50" s="47"/>
    </row>
    <row r="51" spans="2:17" ht="12.75">
      <c r="B51" s="362"/>
      <c r="C51" s="362"/>
      <c r="D51" s="362"/>
      <c r="E51" s="362"/>
      <c r="F51" s="362"/>
      <c r="G51" s="362"/>
      <c r="H51" s="362"/>
      <c r="I51" s="47"/>
      <c r="K51" s="47"/>
      <c r="L51" s="47"/>
      <c r="M51" s="47"/>
      <c r="N51" s="47"/>
      <c r="O51" s="47"/>
      <c r="P51" s="47"/>
      <c r="Q51" s="47"/>
    </row>
    <row r="52" spans="2:17" ht="12.75">
      <c r="B52" s="362"/>
      <c r="C52" s="362"/>
      <c r="D52" s="362"/>
      <c r="E52" s="362"/>
      <c r="F52" s="362"/>
      <c r="G52" s="362"/>
      <c r="H52" s="362"/>
      <c r="I52" s="47"/>
      <c r="K52" s="47"/>
      <c r="L52" s="47"/>
      <c r="M52" s="47"/>
      <c r="N52" s="47"/>
      <c r="O52" s="47"/>
      <c r="P52" s="47"/>
      <c r="Q52" s="47"/>
    </row>
    <row r="53" spans="1:17" ht="14.25">
      <c r="A53" s="15">
        <v>7</v>
      </c>
      <c r="B53" s="440" t="s">
        <v>180</v>
      </c>
      <c r="C53" s="362"/>
      <c r="D53" s="362"/>
      <c r="E53" s="362"/>
      <c r="F53" s="362"/>
      <c r="G53" s="362"/>
      <c r="H53" s="362"/>
      <c r="I53" s="47"/>
      <c r="J53" s="417">
        <f>SUM(J50+J34)</f>
        <v>0</v>
      </c>
      <c r="K53" s="47"/>
      <c r="L53" s="47"/>
      <c r="M53" s="47"/>
      <c r="N53" s="47"/>
      <c r="O53" s="47"/>
      <c r="P53" s="47"/>
      <c r="Q53" s="47"/>
    </row>
    <row r="54" spans="2:17" ht="12.75">
      <c r="B54" s="99"/>
      <c r="C54" s="362"/>
      <c r="D54" s="362"/>
      <c r="E54" s="362"/>
      <c r="F54" s="362"/>
      <c r="G54" s="362"/>
      <c r="H54" s="362"/>
      <c r="I54" s="47"/>
      <c r="K54" s="47"/>
      <c r="L54" s="47"/>
      <c r="M54" s="47"/>
      <c r="N54" s="47"/>
      <c r="O54" s="47"/>
      <c r="P54" s="47"/>
      <c r="Q54" s="47"/>
    </row>
    <row r="55" spans="1:17" ht="14.25">
      <c r="A55" s="15">
        <v>8</v>
      </c>
      <c r="B55" s="440" t="s">
        <v>179</v>
      </c>
      <c r="C55" s="362"/>
      <c r="D55" s="362"/>
      <c r="E55" s="362"/>
      <c r="F55" s="362"/>
      <c r="G55" s="362"/>
      <c r="H55" s="362"/>
      <c r="I55" s="417">
        <f>SUM(I50+I34)</f>
        <v>0</v>
      </c>
      <c r="K55" s="47"/>
      <c r="L55" s="47"/>
      <c r="M55" s="47"/>
      <c r="N55" s="47"/>
      <c r="O55" s="47"/>
      <c r="P55" s="47"/>
      <c r="Q55" s="47"/>
    </row>
    <row r="56" spans="2:17" ht="14.25">
      <c r="B56" s="440"/>
      <c r="C56" s="362"/>
      <c r="D56" s="362"/>
      <c r="E56" s="362"/>
      <c r="F56" s="362"/>
      <c r="G56" s="362"/>
      <c r="H56" s="362"/>
      <c r="I56" s="47"/>
      <c r="K56" s="47"/>
      <c r="L56" s="47"/>
      <c r="M56" s="47"/>
      <c r="N56" s="47"/>
      <c r="O56" s="47"/>
      <c r="P56" s="47"/>
      <c r="Q56" s="47"/>
    </row>
    <row r="57" spans="2:17" ht="23.25" customHeight="1" hidden="1">
      <c r="B57" s="47"/>
      <c r="C57" s="548">
        <f>IF(I55&gt;J17,"THE AGGREGATE LARGE EXPOSURES LIMIT HAS BEEN EXCEEDED.","")</f>
      </c>
      <c r="D57" s="549"/>
      <c r="E57" s="549"/>
      <c r="F57" s="549"/>
      <c r="G57" s="549"/>
      <c r="H57" s="549"/>
      <c r="I57" s="47"/>
      <c r="K57" s="47"/>
      <c r="L57" s="47"/>
      <c r="M57" s="47"/>
      <c r="N57" s="47"/>
      <c r="O57" s="47"/>
      <c r="P57" s="47"/>
      <c r="Q57" s="47"/>
    </row>
    <row r="58" spans="2:17" ht="20.25" customHeight="1" hidden="1">
      <c r="B58" s="47"/>
      <c r="C58" s="548">
        <f>IF(I55&gt;J17,"KINDLY INFORM THE AUTHORITY ON HOW EXPOSURES ARE TO","")</f>
      </c>
      <c r="D58" s="549"/>
      <c r="E58" s="549"/>
      <c r="F58" s="549"/>
      <c r="G58" s="549"/>
      <c r="H58" s="549"/>
      <c r="I58" s="47"/>
      <c r="K58" s="47"/>
      <c r="L58" s="47"/>
      <c r="M58" s="47"/>
      <c r="N58" s="47"/>
      <c r="O58" s="47"/>
      <c r="P58" s="47"/>
      <c r="Q58" s="47"/>
    </row>
    <row r="59" spans="2:17" ht="27.75" customHeight="1" hidden="1">
      <c r="B59" s="47"/>
      <c r="C59" s="548">
        <f>IF(I55&gt;J17,"BE REDUCED SO AS TO COME IN LINE WITH THE SPECIFIED LIMITS","")</f>
      </c>
      <c r="D59" s="549"/>
      <c r="E59" s="549"/>
      <c r="F59" s="549"/>
      <c r="G59" s="549"/>
      <c r="H59" s="549"/>
      <c r="I59" s="47"/>
      <c r="K59" s="47"/>
      <c r="L59" s="47"/>
      <c r="M59" s="47"/>
      <c r="N59" s="47"/>
      <c r="O59" s="47"/>
      <c r="P59" s="47"/>
      <c r="Q59" s="47"/>
    </row>
    <row r="60" spans="2:17" ht="12.75" hidden="1">
      <c r="B60" s="362"/>
      <c r="C60" s="362"/>
      <c r="D60" s="362"/>
      <c r="E60" s="362"/>
      <c r="F60" s="362"/>
      <c r="G60" s="362"/>
      <c r="H60" s="362"/>
      <c r="I60" s="47"/>
      <c r="K60" s="47"/>
      <c r="L60" s="47"/>
      <c r="M60" s="47"/>
      <c r="N60" s="47"/>
      <c r="O60" s="47"/>
      <c r="P60" s="47"/>
      <c r="Q60" s="47"/>
    </row>
    <row r="61" spans="2:17" ht="12.75" hidden="1">
      <c r="B61" s="362"/>
      <c r="C61" s="362"/>
      <c r="D61" s="362"/>
      <c r="E61" s="362"/>
      <c r="F61" s="362"/>
      <c r="G61" s="362"/>
      <c r="H61" s="362"/>
      <c r="I61" s="47"/>
      <c r="K61" s="47"/>
      <c r="L61" s="47"/>
      <c r="M61" s="47"/>
      <c r="N61" s="47"/>
      <c r="O61" s="47"/>
      <c r="P61" s="47"/>
      <c r="Q61" s="47"/>
    </row>
    <row r="62" spans="2:17" ht="12.75" hidden="1">
      <c r="B62" s="362"/>
      <c r="C62" s="362"/>
      <c r="D62" s="362"/>
      <c r="E62" s="362"/>
      <c r="F62" s="362"/>
      <c r="G62" s="362"/>
      <c r="H62" s="362"/>
      <c r="I62" s="47"/>
      <c r="K62" s="47"/>
      <c r="L62" s="47"/>
      <c r="M62" s="47"/>
      <c r="N62" s="47"/>
      <c r="O62" s="47"/>
      <c r="P62" s="47"/>
      <c r="Q62" s="47"/>
    </row>
    <row r="63" spans="2:17" ht="12.75" hidden="1">
      <c r="B63" s="362"/>
      <c r="C63" s="362"/>
      <c r="D63" s="362"/>
      <c r="E63" s="362"/>
      <c r="F63" s="362"/>
      <c r="G63" s="362"/>
      <c r="H63" s="362"/>
      <c r="I63" s="47"/>
      <c r="K63" s="47"/>
      <c r="L63" s="47"/>
      <c r="M63" s="47"/>
      <c r="N63" s="47"/>
      <c r="O63" s="47"/>
      <c r="P63" s="47"/>
      <c r="Q63" s="47"/>
    </row>
    <row r="64" spans="2:17" ht="12.75" hidden="1">
      <c r="B64" s="362"/>
      <c r="C64" s="362"/>
      <c r="D64" s="362"/>
      <c r="E64" s="362"/>
      <c r="F64" s="362"/>
      <c r="G64" s="362"/>
      <c r="H64" s="362"/>
      <c r="I64" s="47"/>
      <c r="K64" s="47"/>
      <c r="L64" s="47"/>
      <c r="M64" s="47"/>
      <c r="N64" s="47"/>
      <c r="O64" s="47"/>
      <c r="P64" s="47"/>
      <c r="Q64" s="47"/>
    </row>
    <row r="65" spans="2:17" ht="12.75" hidden="1">
      <c r="B65" s="362"/>
      <c r="C65" s="362"/>
      <c r="D65" s="362"/>
      <c r="E65" s="362"/>
      <c r="F65" s="362"/>
      <c r="G65" s="362"/>
      <c r="H65" s="362"/>
      <c r="I65" s="47"/>
      <c r="K65" s="47"/>
      <c r="L65" s="47"/>
      <c r="M65" s="47"/>
      <c r="N65" s="47"/>
      <c r="O65" s="47"/>
      <c r="P65" s="47"/>
      <c r="Q65" s="47"/>
    </row>
    <row r="66" spans="2:17" ht="12.75" hidden="1">
      <c r="B66" s="362"/>
      <c r="C66" s="362"/>
      <c r="D66" s="362"/>
      <c r="E66" s="362"/>
      <c r="F66" s="362"/>
      <c r="G66" s="362"/>
      <c r="H66" s="362"/>
      <c r="I66" s="47"/>
      <c r="K66" s="47"/>
      <c r="L66" s="47"/>
      <c r="M66" s="47"/>
      <c r="N66" s="47"/>
      <c r="O66" s="47"/>
      <c r="P66" s="47"/>
      <c r="Q66" s="47"/>
    </row>
    <row r="67" spans="2:17" ht="12.75" hidden="1">
      <c r="B67" s="362"/>
      <c r="C67" s="362"/>
      <c r="D67" s="362"/>
      <c r="E67" s="362"/>
      <c r="F67" s="362"/>
      <c r="G67" s="362"/>
      <c r="H67" s="362"/>
      <c r="I67" s="47"/>
      <c r="K67" s="47"/>
      <c r="L67" s="47"/>
      <c r="M67" s="47"/>
      <c r="N67" s="47"/>
      <c r="O67" s="47"/>
      <c r="P67" s="47"/>
      <c r="Q67" s="47"/>
    </row>
    <row r="68" spans="2:17" ht="12.75" hidden="1">
      <c r="B68" s="362"/>
      <c r="C68" s="362"/>
      <c r="D68" s="362"/>
      <c r="E68" s="362"/>
      <c r="F68" s="362"/>
      <c r="G68" s="362"/>
      <c r="H68" s="362"/>
      <c r="I68" s="47"/>
      <c r="K68" s="47"/>
      <c r="L68" s="47"/>
      <c r="M68" s="47"/>
      <c r="N68" s="47"/>
      <c r="O68" s="47"/>
      <c r="P68" s="47"/>
      <c r="Q68" s="47"/>
    </row>
    <row r="69" spans="2:17" ht="12.75" hidden="1">
      <c r="B69" s="362"/>
      <c r="C69" s="362"/>
      <c r="D69" s="362"/>
      <c r="E69" s="362"/>
      <c r="F69" s="362"/>
      <c r="G69" s="362"/>
      <c r="H69" s="362"/>
      <c r="I69" s="47"/>
      <c r="K69" s="47"/>
      <c r="L69" s="47"/>
      <c r="M69" s="47"/>
      <c r="N69" s="47"/>
      <c r="O69" s="47"/>
      <c r="P69" s="47"/>
      <c r="Q69" s="47"/>
    </row>
    <row r="70" spans="2:17" ht="12.75" hidden="1">
      <c r="B70" s="362"/>
      <c r="C70" s="362"/>
      <c r="D70" s="362"/>
      <c r="E70" s="362"/>
      <c r="F70" s="362"/>
      <c r="G70" s="362"/>
      <c r="H70" s="362"/>
      <c r="I70" s="47"/>
      <c r="K70" s="47"/>
      <c r="L70" s="47"/>
      <c r="M70" s="47"/>
      <c r="N70" s="47"/>
      <c r="O70" s="47"/>
      <c r="P70" s="47"/>
      <c r="Q70" s="47"/>
    </row>
    <row r="71" spans="2:17" ht="12.75" hidden="1">
      <c r="B71" s="362"/>
      <c r="C71" s="362"/>
      <c r="D71" s="362"/>
      <c r="E71" s="362"/>
      <c r="F71" s="362"/>
      <c r="G71" s="362"/>
      <c r="H71" s="362"/>
      <c r="I71" s="47"/>
      <c r="K71" s="47"/>
      <c r="L71" s="47"/>
      <c r="M71" s="47"/>
      <c r="N71" s="47"/>
      <c r="O71" s="47"/>
      <c r="P71" s="47"/>
      <c r="Q71" s="47"/>
    </row>
    <row r="72" spans="2:17" ht="12.75" hidden="1">
      <c r="B72" s="362"/>
      <c r="C72" s="362"/>
      <c r="D72" s="362"/>
      <c r="E72" s="362"/>
      <c r="F72" s="362"/>
      <c r="G72" s="362"/>
      <c r="H72" s="362"/>
      <c r="I72" s="47"/>
      <c r="K72" s="47"/>
      <c r="L72" s="47"/>
      <c r="M72" s="47"/>
      <c r="N72" s="47"/>
      <c r="O72" s="47"/>
      <c r="P72" s="47"/>
      <c r="Q72" s="47"/>
    </row>
    <row r="73" spans="2:17" ht="12.75" hidden="1">
      <c r="B73" s="362"/>
      <c r="C73" s="362"/>
      <c r="D73" s="362"/>
      <c r="E73" s="362"/>
      <c r="F73" s="362"/>
      <c r="G73" s="362"/>
      <c r="H73" s="362"/>
      <c r="I73" s="47"/>
      <c r="K73" s="47"/>
      <c r="L73" s="47"/>
      <c r="M73" s="47"/>
      <c r="N73" s="47"/>
      <c r="O73" s="47"/>
      <c r="P73" s="47"/>
      <c r="Q73" s="47"/>
    </row>
    <row r="74" spans="2:17" ht="12.75" hidden="1">
      <c r="B74" s="362"/>
      <c r="C74" s="362"/>
      <c r="D74" s="362"/>
      <c r="E74" s="362"/>
      <c r="F74" s="362"/>
      <c r="G74" s="362"/>
      <c r="H74" s="362"/>
      <c r="I74" s="47"/>
      <c r="K74" s="47"/>
      <c r="L74" s="47"/>
      <c r="M74" s="47"/>
      <c r="N74" s="47"/>
      <c r="O74" s="47"/>
      <c r="P74" s="47"/>
      <c r="Q74" s="47"/>
    </row>
    <row r="75" spans="2:17" ht="12.75" hidden="1">
      <c r="B75" s="362"/>
      <c r="C75" s="362"/>
      <c r="D75" s="362"/>
      <c r="E75" s="362"/>
      <c r="F75" s="362"/>
      <c r="G75" s="362"/>
      <c r="H75" s="362"/>
      <c r="I75" s="47"/>
      <c r="K75" s="47"/>
      <c r="L75" s="47"/>
      <c r="M75" s="47"/>
      <c r="N75" s="47"/>
      <c r="O75" s="47"/>
      <c r="P75" s="47"/>
      <c r="Q75" s="47"/>
    </row>
    <row r="76" spans="2:17" ht="12.75" hidden="1">
      <c r="B76" s="362"/>
      <c r="C76" s="362"/>
      <c r="D76" s="362"/>
      <c r="E76" s="362"/>
      <c r="F76" s="362"/>
      <c r="G76" s="362"/>
      <c r="H76" s="362"/>
      <c r="I76" s="47"/>
      <c r="K76" s="47"/>
      <c r="L76" s="47"/>
      <c r="M76" s="47"/>
      <c r="N76" s="47"/>
      <c r="O76" s="47"/>
      <c r="P76" s="47"/>
      <c r="Q76" s="47"/>
    </row>
    <row r="77" spans="2:17" ht="12.75" hidden="1">
      <c r="B77" s="362"/>
      <c r="C77" s="362"/>
      <c r="D77" s="362"/>
      <c r="E77" s="362"/>
      <c r="F77" s="362"/>
      <c r="G77" s="362"/>
      <c r="H77" s="362"/>
      <c r="I77" s="47"/>
      <c r="K77" s="47"/>
      <c r="L77" s="47"/>
      <c r="M77" s="47"/>
      <c r="N77" s="47"/>
      <c r="O77" s="47"/>
      <c r="P77" s="47"/>
      <c r="Q77" s="47"/>
    </row>
    <row r="78" spans="2:17" ht="12.75" hidden="1">
      <c r="B78" s="362"/>
      <c r="C78" s="362"/>
      <c r="D78" s="362"/>
      <c r="E78" s="362"/>
      <c r="F78" s="362"/>
      <c r="G78" s="362"/>
      <c r="H78" s="362"/>
      <c r="I78" s="47"/>
      <c r="K78" s="47"/>
      <c r="L78" s="47"/>
      <c r="M78" s="47"/>
      <c r="N78" s="47"/>
      <c r="O78" s="47"/>
      <c r="P78" s="47"/>
      <c r="Q78" s="47"/>
    </row>
    <row r="79" ht="12.75" hidden="1"/>
    <row r="80" ht="12.75" hidden="1">
      <c r="E80" s="356" t="s">
        <v>377</v>
      </c>
    </row>
    <row r="81" ht="12.75" hidden="1">
      <c r="E81" s="356" t="s">
        <v>378</v>
      </c>
    </row>
    <row r="82" ht="12.75" hidden="1"/>
    <row r="83" ht="12.75" hidden="1"/>
    <row r="84" ht="12.75" hidden="1"/>
    <row r="85" ht="12.75" hidden="1"/>
    <row r="86" ht="23.25" customHeight="1" hidden="1"/>
    <row r="87" ht="26.25" customHeight="1" hidden="1"/>
    <row r="88" ht="25.5" customHeight="1" hidden="1"/>
    <row r="89" spans="2:18" ht="48" customHeight="1" hidden="1">
      <c r="B89" s="894"/>
      <c r="C89" s="894"/>
      <c r="D89" s="894"/>
      <c r="E89" s="894"/>
      <c r="F89" s="894"/>
      <c r="G89" s="894"/>
      <c r="H89" s="894"/>
      <c r="I89" s="894"/>
      <c r="J89" s="894"/>
      <c r="K89" s="894"/>
      <c r="L89" s="894"/>
      <c r="M89" s="894"/>
      <c r="N89" s="894"/>
      <c r="O89" s="894"/>
      <c r="P89" s="894"/>
      <c r="Q89" s="894"/>
      <c r="R89" s="894"/>
    </row>
    <row r="90" ht="36.75" customHeight="1" hidden="1"/>
    <row r="91" ht="12.75" hidden="1"/>
    <row r="92" ht="12.75" hidden="1"/>
    <row r="93" ht="12.75" hidden="1"/>
    <row r="94" spans="2:18" ht="12.75" hidden="1">
      <c r="B94" s="894"/>
      <c r="C94" s="894"/>
      <c r="D94" s="894"/>
      <c r="E94" s="894"/>
      <c r="F94" s="894"/>
      <c r="G94" s="894"/>
      <c r="H94" s="894"/>
      <c r="I94" s="894"/>
      <c r="J94" s="894"/>
      <c r="K94" s="894"/>
      <c r="L94" s="894"/>
      <c r="M94" s="894"/>
      <c r="N94" s="894"/>
      <c r="O94" s="894"/>
      <c r="P94" s="894"/>
      <c r="Q94" s="894"/>
      <c r="R94" s="894"/>
    </row>
    <row r="95" spans="2:18" ht="26.25" customHeight="1" hidden="1">
      <c r="B95" s="894"/>
      <c r="C95" s="894"/>
      <c r="D95" s="894"/>
      <c r="E95" s="894"/>
      <c r="F95" s="894"/>
      <c r="G95" s="894"/>
      <c r="H95" s="894"/>
      <c r="I95" s="894"/>
      <c r="J95" s="894"/>
      <c r="K95" s="894"/>
      <c r="L95" s="894"/>
      <c r="M95" s="894"/>
      <c r="N95" s="894"/>
      <c r="O95" s="894"/>
      <c r="P95" s="894"/>
      <c r="Q95" s="894"/>
      <c r="R95" s="894"/>
    </row>
    <row r="96" spans="2:18" ht="33.75" customHeight="1" hidden="1">
      <c r="B96" s="894"/>
      <c r="C96" s="894"/>
      <c r="D96" s="894"/>
      <c r="E96" s="894"/>
      <c r="F96" s="894"/>
      <c r="G96" s="894"/>
      <c r="H96" s="894"/>
      <c r="I96" s="894"/>
      <c r="J96" s="894"/>
      <c r="K96" s="894"/>
      <c r="L96" s="894"/>
      <c r="M96" s="894"/>
      <c r="N96" s="894"/>
      <c r="O96" s="894"/>
      <c r="P96" s="894"/>
      <c r="Q96" s="894"/>
      <c r="R96" s="894"/>
    </row>
    <row r="97" spans="2:18" ht="33.75" customHeight="1" hidden="1">
      <c r="B97" s="435"/>
      <c r="C97" s="435"/>
      <c r="D97" s="435"/>
      <c r="E97" s="435"/>
      <c r="F97" s="435"/>
      <c r="G97" s="435"/>
      <c r="H97" s="435"/>
      <c r="I97" s="435"/>
      <c r="J97" s="436"/>
      <c r="K97" s="435"/>
      <c r="L97" s="435"/>
      <c r="M97" s="435"/>
      <c r="N97" s="435"/>
      <c r="O97" s="435"/>
      <c r="P97" s="435"/>
      <c r="Q97" s="435"/>
      <c r="R97" s="435"/>
    </row>
    <row r="98" spans="2:18" ht="33.75" customHeight="1" hidden="1">
      <c r="B98" s="435"/>
      <c r="C98" s="435"/>
      <c r="D98" s="435"/>
      <c r="E98" s="435"/>
      <c r="F98" s="435"/>
      <c r="G98" s="435"/>
      <c r="H98" s="435"/>
      <c r="I98" s="435"/>
      <c r="J98" s="436"/>
      <c r="K98" s="435"/>
      <c r="L98" s="435"/>
      <c r="M98" s="435"/>
      <c r="N98" s="435"/>
      <c r="O98" s="435"/>
      <c r="P98" s="435"/>
      <c r="Q98" s="435"/>
      <c r="R98" s="435"/>
    </row>
    <row r="99" spans="2:18" ht="12.75" hidden="1">
      <c r="B99" s="435"/>
      <c r="C99" s="435"/>
      <c r="D99" s="435"/>
      <c r="E99" s="435"/>
      <c r="F99" s="435"/>
      <c r="G99" s="435"/>
      <c r="H99" s="435"/>
      <c r="I99" s="435"/>
      <c r="J99" s="436"/>
      <c r="K99" s="435"/>
      <c r="L99" s="435"/>
      <c r="M99" s="435"/>
      <c r="N99" s="435"/>
      <c r="O99" s="435"/>
      <c r="P99" s="435"/>
      <c r="Q99" s="435"/>
      <c r="R99" s="435"/>
    </row>
    <row r="100" spans="2:18" ht="12.75" hidden="1">
      <c r="B100" s="435"/>
      <c r="C100" s="435"/>
      <c r="D100" s="435"/>
      <c r="E100" s="435"/>
      <c r="F100" s="435"/>
      <c r="G100" s="435"/>
      <c r="H100" s="435"/>
      <c r="I100" s="435"/>
      <c r="J100" s="436"/>
      <c r="K100" s="435"/>
      <c r="L100" s="435"/>
      <c r="M100" s="435"/>
      <c r="N100" s="435"/>
      <c r="O100" s="435"/>
      <c r="P100" s="435"/>
      <c r="Q100" s="435"/>
      <c r="R100" s="435"/>
    </row>
    <row r="101" spans="2:18" ht="12.75" hidden="1">
      <c r="B101" s="435"/>
      <c r="C101" s="435"/>
      <c r="D101" s="435"/>
      <c r="E101" s="435"/>
      <c r="F101" s="435"/>
      <c r="G101" s="435"/>
      <c r="H101" s="435"/>
      <c r="I101" s="435"/>
      <c r="J101" s="436"/>
      <c r="K101" s="435"/>
      <c r="L101" s="435"/>
      <c r="M101" s="435"/>
      <c r="N101" s="435"/>
      <c r="O101" s="435"/>
      <c r="P101" s="435"/>
      <c r="Q101" s="435"/>
      <c r="R101" s="435"/>
    </row>
    <row r="102" spans="2:18" ht="12.75" hidden="1">
      <c r="B102" s="435"/>
      <c r="C102" s="435"/>
      <c r="D102" s="435"/>
      <c r="E102" s="435"/>
      <c r="F102" s="435"/>
      <c r="G102" s="435"/>
      <c r="H102" s="435"/>
      <c r="I102" s="435"/>
      <c r="J102" s="436"/>
      <c r="K102" s="435"/>
      <c r="L102" s="435"/>
      <c r="M102" s="435"/>
      <c r="N102" s="435"/>
      <c r="O102" s="435"/>
      <c r="P102" s="435"/>
      <c r="Q102" s="435"/>
      <c r="R102" s="435"/>
    </row>
    <row r="103" spans="2:18" ht="12.75" hidden="1">
      <c r="B103" s="435"/>
      <c r="C103" s="435"/>
      <c r="D103" s="435"/>
      <c r="E103" s="435"/>
      <c r="F103" s="435"/>
      <c r="G103" s="435"/>
      <c r="H103" s="435"/>
      <c r="I103" s="435"/>
      <c r="J103" s="436"/>
      <c r="K103" s="435"/>
      <c r="L103" s="435"/>
      <c r="M103" s="435"/>
      <c r="N103" s="435"/>
      <c r="O103" s="435"/>
      <c r="P103" s="435"/>
      <c r="Q103" s="435"/>
      <c r="R103" s="435"/>
    </row>
    <row r="104" spans="2:18" ht="12.75" hidden="1">
      <c r="B104" s="435"/>
      <c r="C104" s="435"/>
      <c r="D104" s="435"/>
      <c r="E104" s="435"/>
      <c r="F104" s="435"/>
      <c r="G104" s="435"/>
      <c r="H104" s="435"/>
      <c r="I104" s="435"/>
      <c r="J104" s="436"/>
      <c r="K104" s="435"/>
      <c r="L104" s="435"/>
      <c r="M104" s="435"/>
      <c r="N104" s="435"/>
      <c r="O104" s="435"/>
      <c r="P104" s="435"/>
      <c r="Q104" s="435"/>
      <c r="R104" s="435"/>
    </row>
    <row r="105" spans="2:18" ht="12.75" hidden="1">
      <c r="B105" s="435"/>
      <c r="C105" s="435"/>
      <c r="D105" s="435"/>
      <c r="E105" s="435"/>
      <c r="F105" s="435"/>
      <c r="G105" s="435"/>
      <c r="H105" s="435"/>
      <c r="I105" s="435"/>
      <c r="J105" s="436"/>
      <c r="K105" s="435"/>
      <c r="L105" s="435"/>
      <c r="M105" s="435"/>
      <c r="N105" s="435"/>
      <c r="O105" s="435"/>
      <c r="P105" s="435"/>
      <c r="Q105" s="435"/>
      <c r="R105" s="435"/>
    </row>
    <row r="106" spans="2:18" ht="12.75" hidden="1">
      <c r="B106" s="435"/>
      <c r="C106" s="435"/>
      <c r="D106" s="435"/>
      <c r="E106" s="435"/>
      <c r="F106" s="435"/>
      <c r="G106" s="435"/>
      <c r="H106" s="435"/>
      <c r="I106" s="435"/>
      <c r="J106" s="436"/>
      <c r="K106" s="435"/>
      <c r="L106" s="435"/>
      <c r="M106" s="435"/>
      <c r="N106" s="435"/>
      <c r="O106" s="435"/>
      <c r="P106" s="435"/>
      <c r="Q106" s="435"/>
      <c r="R106" s="435"/>
    </row>
    <row r="107" spans="2:18" ht="12.75" hidden="1">
      <c r="B107" s="435"/>
      <c r="C107" s="435"/>
      <c r="D107" s="435"/>
      <c r="E107" s="435"/>
      <c r="F107" s="435"/>
      <c r="G107" s="435"/>
      <c r="H107" s="435"/>
      <c r="I107" s="435"/>
      <c r="J107" s="436"/>
      <c r="K107" s="435"/>
      <c r="L107" s="435"/>
      <c r="M107" s="435"/>
      <c r="N107" s="435"/>
      <c r="O107" s="435"/>
      <c r="P107" s="435"/>
      <c r="Q107" s="435"/>
      <c r="R107" s="435"/>
    </row>
    <row r="108" spans="2:18" ht="12.75" hidden="1">
      <c r="B108" s="435"/>
      <c r="C108" s="435"/>
      <c r="D108" s="435"/>
      <c r="E108" s="435"/>
      <c r="F108" s="435"/>
      <c r="G108" s="435"/>
      <c r="H108" s="435"/>
      <c r="I108" s="435"/>
      <c r="J108" s="436"/>
      <c r="K108" s="435"/>
      <c r="L108" s="435"/>
      <c r="M108" s="435"/>
      <c r="N108" s="435"/>
      <c r="O108" s="435"/>
      <c r="P108" s="435"/>
      <c r="Q108" s="435"/>
      <c r="R108" s="435"/>
    </row>
    <row r="109" spans="2:18" ht="12.75" hidden="1">
      <c r="B109" s="435"/>
      <c r="C109" s="435"/>
      <c r="D109" s="435"/>
      <c r="E109" s="435"/>
      <c r="F109" s="435"/>
      <c r="G109" s="435"/>
      <c r="H109" s="435"/>
      <c r="I109" s="435"/>
      <c r="J109" s="436"/>
      <c r="K109" s="435"/>
      <c r="L109" s="435"/>
      <c r="M109" s="435"/>
      <c r="N109" s="435"/>
      <c r="O109" s="435"/>
      <c r="P109" s="435"/>
      <c r="Q109" s="435"/>
      <c r="R109" s="435"/>
    </row>
    <row r="110" ht="12.75" hidden="1"/>
  </sheetData>
  <sheetProtection password="C948" sheet="1" objects="1" scenarios="1"/>
  <mergeCells count="27">
    <mergeCell ref="B96:R96"/>
    <mergeCell ref="B89:R89"/>
    <mergeCell ref="B94:R94"/>
    <mergeCell ref="B30:D30"/>
    <mergeCell ref="B45:D45"/>
    <mergeCell ref="B46:D46"/>
    <mergeCell ref="B47:D47"/>
    <mergeCell ref="B40:D40"/>
    <mergeCell ref="D6:E6"/>
    <mergeCell ref="B21:C21"/>
    <mergeCell ref="B23:D23"/>
    <mergeCell ref="B24:D24"/>
    <mergeCell ref="B25:D25"/>
    <mergeCell ref="B26:D26"/>
    <mergeCell ref="B29:D29"/>
    <mergeCell ref="B31:D31"/>
    <mergeCell ref="B32:D32"/>
    <mergeCell ref="B27:D27"/>
    <mergeCell ref="B28:D28"/>
    <mergeCell ref="B48:D48"/>
    <mergeCell ref="B95:R95"/>
    <mergeCell ref="B44:D44"/>
    <mergeCell ref="B42:D42"/>
    <mergeCell ref="B43:D43"/>
    <mergeCell ref="B41:D41"/>
    <mergeCell ref="B37:C37"/>
    <mergeCell ref="B39:D39"/>
  </mergeCells>
  <conditionalFormatting sqref="J2">
    <cfRule type="expression" priority="1" dxfId="4" stopIfTrue="1">
      <formula>J3="NO"</formula>
    </cfRule>
    <cfRule type="expression" priority="2" dxfId="4" stopIfTrue="1">
      <formula>J3=0</formula>
    </cfRule>
  </conditionalFormatting>
  <conditionalFormatting sqref="I2">
    <cfRule type="expression" priority="3" dxfId="4" stopIfTrue="1">
      <formula>J3="NO"</formula>
    </cfRule>
    <cfRule type="expression" priority="4" dxfId="4" stopIfTrue="1">
      <formula>J3=0</formula>
    </cfRule>
  </conditionalFormatting>
  <conditionalFormatting sqref="I57:I59">
    <cfRule type="expression" priority="5" dxfId="209" stopIfTrue="1">
      <formula>IF(P55&gt;Q17,TRUE)</formula>
    </cfRule>
    <cfRule type="expression" priority="6" dxfId="4" stopIfTrue="1">
      <formula>IF(P55&lt;Q17,TRUE)</formula>
    </cfRule>
  </conditionalFormatting>
  <conditionalFormatting sqref="C57">
    <cfRule type="expression" priority="7" dxfId="210" stopIfTrue="1">
      <formula>IF(I55&gt;J17,TRUE)</formula>
    </cfRule>
    <cfRule type="expression" priority="8" dxfId="4" stopIfTrue="1">
      <formula>IF(I55&lt;J17,TRUE)</formula>
    </cfRule>
  </conditionalFormatting>
  <conditionalFormatting sqref="E57">
    <cfRule type="expression" priority="9" dxfId="211" stopIfTrue="1">
      <formula>IF(I55&gt;J17,TRUE)</formula>
    </cfRule>
    <cfRule type="expression" priority="10" dxfId="4" stopIfTrue="1">
      <formula>IF(I55&lt;J17,TRUE)</formula>
    </cfRule>
  </conditionalFormatting>
  <conditionalFormatting sqref="D57">
    <cfRule type="expression" priority="11" dxfId="212" stopIfTrue="1">
      <formula>IF(I55&gt;J17,TRUE)</formula>
    </cfRule>
    <cfRule type="expression" priority="12" dxfId="4" stopIfTrue="1">
      <formula>IF(I55&lt;=J17,TRUE)</formula>
    </cfRule>
  </conditionalFormatting>
  <conditionalFormatting sqref="F57">
    <cfRule type="expression" priority="13" dxfId="213" stopIfTrue="1">
      <formula>IF(I55&gt;J17,TRUE)</formula>
    </cfRule>
    <cfRule type="expression" priority="14" dxfId="4" stopIfTrue="1">
      <formula>IF(I55&lt;=J17,TRUE)</formula>
    </cfRule>
  </conditionalFormatting>
  <conditionalFormatting sqref="G57">
    <cfRule type="expression" priority="15" dxfId="213" stopIfTrue="1">
      <formula>IF(I55&gt;J17,TRUE)</formula>
    </cfRule>
    <cfRule type="expression" priority="16" dxfId="4" stopIfTrue="1">
      <formula>IF(I55&lt;=J17,TRUE)</formula>
    </cfRule>
  </conditionalFormatting>
  <conditionalFormatting sqref="H57">
    <cfRule type="expression" priority="17" dxfId="214" stopIfTrue="1">
      <formula>IF(I55&gt;J17,TRUE)</formula>
    </cfRule>
    <cfRule type="expression" priority="18" dxfId="4" stopIfTrue="1">
      <formula>IF(I55&lt;J17,TRUE)</formula>
    </cfRule>
  </conditionalFormatting>
  <conditionalFormatting sqref="C58">
    <cfRule type="expression" priority="19" dxfId="215" stopIfTrue="1">
      <formula>IF(I55&gt;J17,TRUE)</formula>
    </cfRule>
    <cfRule type="expression" priority="20" dxfId="4" stopIfTrue="1">
      <formula>IF(I55&lt;J17,TRUE)</formula>
    </cfRule>
  </conditionalFormatting>
  <conditionalFormatting sqref="E58">
    <cfRule type="expression" priority="21" dxfId="66" stopIfTrue="1">
      <formula>IF(I55&gt;J17,TRUE)</formula>
    </cfRule>
    <cfRule type="expression" priority="22" dxfId="4" stopIfTrue="1">
      <formula>IF(I55&lt;J17,TRUE)</formula>
    </cfRule>
  </conditionalFormatting>
  <conditionalFormatting sqref="G58">
    <cfRule type="expression" priority="23" dxfId="66" stopIfTrue="1">
      <formula>IF(I55&gt;J17,TRUE)</formula>
    </cfRule>
    <cfRule type="expression" priority="24" dxfId="4" stopIfTrue="1">
      <formula>IF(I55&lt;J17,TRUE)</formula>
    </cfRule>
  </conditionalFormatting>
  <conditionalFormatting sqref="H58">
    <cfRule type="expression" priority="25" dxfId="216" stopIfTrue="1">
      <formula>IF(I55&gt;J17,TRUE)</formula>
    </cfRule>
    <cfRule type="expression" priority="26" dxfId="4" stopIfTrue="1">
      <formula>IF(I55&gt;J17,TRUE)</formula>
    </cfRule>
  </conditionalFormatting>
  <conditionalFormatting sqref="C59">
    <cfRule type="expression" priority="27" dxfId="217" stopIfTrue="1">
      <formula>IF(I55&gt;J17,TRUE)</formula>
    </cfRule>
    <cfRule type="expression" priority="28" dxfId="4" stopIfTrue="1">
      <formula>IF(I55&lt;J17,TRUE)</formula>
    </cfRule>
  </conditionalFormatting>
  <conditionalFormatting sqref="D59">
    <cfRule type="expression" priority="29" dxfId="218" stopIfTrue="1">
      <formula>IF(I55&gt;J17,TRUE)</formula>
    </cfRule>
    <cfRule type="expression" priority="30" dxfId="4" stopIfTrue="1">
      <formula>IF(I55&lt;J17,TRUE)</formula>
    </cfRule>
  </conditionalFormatting>
  <conditionalFormatting sqref="E59">
    <cfRule type="expression" priority="31" dxfId="218" stopIfTrue="1">
      <formula>IF(I55&gt;J17,TRUE)</formula>
    </cfRule>
    <cfRule type="expression" priority="32" dxfId="4" stopIfTrue="1">
      <formula>IF(I55&lt;=J17,TRUE)</formula>
    </cfRule>
  </conditionalFormatting>
  <conditionalFormatting sqref="F59">
    <cfRule type="expression" priority="33" dxfId="218" stopIfTrue="1">
      <formula>IF(I55&gt;J17,TRUE)</formula>
    </cfRule>
    <cfRule type="expression" priority="34" dxfId="4" stopIfTrue="1">
      <formula>IF(I55&lt;=J17,TRUE)</formula>
    </cfRule>
  </conditionalFormatting>
  <conditionalFormatting sqref="G59">
    <cfRule type="expression" priority="35" dxfId="218" stopIfTrue="1">
      <formula>IF(I55&gt;J17,TRUE)</formula>
    </cfRule>
    <cfRule type="expression" priority="36" dxfId="4" stopIfTrue="1">
      <formula>IF(I55&gt;J17,TRUE)</formula>
    </cfRule>
  </conditionalFormatting>
  <conditionalFormatting sqref="H59">
    <cfRule type="expression" priority="37" dxfId="219" stopIfTrue="1">
      <formula>IF(I55&gt;J17,TRUE)</formula>
    </cfRule>
    <cfRule type="expression" priority="38" dxfId="4" stopIfTrue="1">
      <formula>IF(I55&lt;=J17,TRUE)</formula>
    </cfRule>
  </conditionalFormatting>
  <conditionalFormatting sqref="D58">
    <cfRule type="expression" priority="39" dxfId="66" stopIfTrue="1">
      <formula>IF(I55&gt;J17,TRUE)</formula>
    </cfRule>
    <cfRule type="expression" priority="40" dxfId="4" stopIfTrue="1">
      <formula>IF(I55&lt;J17,TRUE)</formula>
    </cfRule>
  </conditionalFormatting>
  <conditionalFormatting sqref="F58">
    <cfRule type="expression" priority="41" dxfId="66" stopIfTrue="1">
      <formula>IF(I55&gt;J17,TRUE)</formula>
    </cfRule>
    <cfRule type="expression" priority="42" dxfId="4" stopIfTrue="1">
      <formula>IF(I55&lt;J17,TRUE)</formula>
    </cfRule>
  </conditionalFormatting>
  <conditionalFormatting sqref="F40:G48 F24:G32">
    <cfRule type="cellIs" priority="43" dxfId="42" operator="lessThan" stopIfTrue="1">
      <formula>1</formula>
    </cfRule>
  </conditionalFormatting>
  <conditionalFormatting sqref="B2:D2 B1:L1">
    <cfRule type="expression" priority="44" dxfId="4" stopIfTrue="1">
      <formula>$I$3="NO"</formula>
    </cfRule>
    <cfRule type="expression" priority="45" dxfId="4" stopIfTrue="1">
      <formula>$I$3=0</formula>
    </cfRule>
  </conditionalFormatting>
  <conditionalFormatting sqref="E2">
    <cfRule type="expression" priority="46" dxfId="4" stopIfTrue="1">
      <formula>$O$5="NO"</formula>
    </cfRule>
    <cfRule type="expression" priority="47" dxfId="4" stopIfTrue="1">
      <formula>$O$5=0</formula>
    </cfRule>
  </conditionalFormatting>
  <conditionalFormatting sqref="F2:H2">
    <cfRule type="expression" priority="48" dxfId="4" stopIfTrue="1">
      <formula>$N$5="NO"</formula>
    </cfRule>
    <cfRule type="expression" priority="49" dxfId="4" stopIfTrue="1">
      <formula>$N$5=0</formula>
    </cfRule>
  </conditionalFormatting>
  <dataValidations count="8">
    <dataValidation allowBlank="1" showInputMessage="1" showErrorMessage="1" promptTitle="LARGE EXPOSURE" prompt="Insert the name of Counterparty or group of counterparties" sqref="B25:C32 B41:C48"/>
    <dataValidation allowBlank="1" showInputMessage="1" showErrorMessage="1" promptTitle="LARGE EXPOSURES " prompt="To view prortion exempt press button &quot;View Exempt Exposures&quot; " error="Please press &quot;Y&quot; for exempt exposures and &quot;N&quot; for non-exempt exposures" sqref="F25:F32 F41:F48"/>
    <dataValidation allowBlank="1" showErrorMessage="1" promptTitle="LARGE EXPOSURES" prompt="The Aggregate of Large Exposures should not exceed 800% of its own fund" sqref="J34 O34 J50"/>
    <dataValidation type="custom" allowBlank="1" showInputMessage="1" showErrorMessage="1" errorTitle="Exposure Limit" error="Upper limit Exposure exceeded." sqref="G35">
      <formula1>IF(AND(F25="No",G25="No",E25&gt;J15),E25,IF(AND(F25="No",G25="Yes",E25&gt;J14),"Error Alert",E25))</formula1>
    </dataValidation>
    <dataValidation type="list" allowBlank="1" showInputMessage="1" showErrorMessage="1" sqref="G25:G32 G41:G48">
      <formula1>$E$80:$E$81</formula1>
    </dataValidation>
    <dataValidation type="whole" allowBlank="1" showInputMessage="1" showErrorMessage="1" errorTitle="LARGE EXPOSURES" error="ONLY POSITIVE VALUES ARE TO BE INPUTTED." sqref="E25:E32">
      <formula1>0</formula1>
      <formula2>9.99999999999999E+33</formula2>
    </dataValidation>
    <dataValidation type="whole" allowBlank="1" showInputMessage="1" showErrorMessage="1" errorTitle="LARGE EXPOSURES" error="ONLY POSITIVE VALUES ARE TO BE INPUTTED." sqref="E41:E48">
      <formula1>0</formula1>
      <formula2>9.99999999999999E+34</formula2>
    </dataValidation>
    <dataValidation type="custom" allowBlank="1" showInputMessage="1" showErrorMessage="1" errorTitle="Exposure Limit" error="Upper limit Exposure exceeded." sqref="V25">
      <formula1>IF(AND(T14="No",U14="No",V14&gt;T6),V14,IF(AND(T14="No",U14="Yes",V14&gt;T5),"Error Alert",V14))</formula1>
    </dataValidation>
  </dataValidations>
  <printOptions/>
  <pageMargins left="0.1968503937007874" right="0.2755905511811024" top="0.35433070866141736" bottom="1.1811023622047245" header="0.5118110236220472" footer="0.3937007874015748"/>
  <pageSetup horizontalDpi="600" verticalDpi="600" orientation="portrait" paperSize="9" scale="80" r:id="rId2"/>
  <headerFooter alignWithMargins="0">
    <oddFooter>&amp;L&amp;"Times New Roman,Italic"&amp;8Investment Services Rules for Investment Services Providers
&amp;"Times New Roman,Regular"Part A: The Application Process
Schedule C: Financial Resources Statement&amp;R&amp;"Times New Roman,Regular"&amp;8&amp;A
&amp;P - &amp;N</oddFooter>
  </headerFooter>
  <colBreaks count="1" manualBreakCount="1">
    <brk id="16" max="65535" man="1"/>
  </colBreaks>
  <legacyDrawing r:id="rId1"/>
</worksheet>
</file>

<file path=xl/worksheets/sheet18.xml><?xml version="1.0" encoding="utf-8"?>
<worksheet xmlns="http://schemas.openxmlformats.org/spreadsheetml/2006/main" xmlns:r="http://schemas.openxmlformats.org/officeDocument/2006/relationships">
  <sheetPr codeName="Sheet11"/>
  <dimension ref="A1:O50"/>
  <sheetViews>
    <sheetView zoomScalePageLayoutView="0" workbookViewId="0" topLeftCell="A1">
      <selection activeCell="A1" sqref="A1"/>
    </sheetView>
  </sheetViews>
  <sheetFormatPr defaultColWidth="0" defaultRowHeight="0" customHeight="1" zeroHeight="1"/>
  <cols>
    <col min="1" max="1" width="3.7109375" style="212" customWidth="1"/>
    <col min="2" max="2" width="40.421875" style="191" customWidth="1"/>
    <col min="3" max="3" width="12.00390625" style="191" customWidth="1"/>
    <col min="4" max="4" width="9.8515625" style="191" customWidth="1"/>
    <col min="5" max="5" width="10.00390625" style="191" customWidth="1"/>
    <col min="6" max="7" width="10.7109375" style="191" bestFit="1" customWidth="1"/>
    <col min="8" max="8" width="10.7109375" style="191" customWidth="1"/>
    <col min="9" max="9" width="9.7109375" style="191" customWidth="1"/>
    <col min="10" max="10" width="10.7109375" style="191" customWidth="1"/>
    <col min="11" max="11" width="11.140625" style="47" customWidth="1"/>
    <col min="12" max="12" width="10.140625" style="191" customWidth="1"/>
    <col min="13" max="13" width="9.57421875" style="191" customWidth="1"/>
    <col min="14" max="14" width="10.7109375" style="191" customWidth="1"/>
    <col min="15" max="15" width="1.57421875" style="191" customWidth="1"/>
    <col min="16" max="16384" width="9.140625" style="191" hidden="1" customWidth="1"/>
  </cols>
  <sheetData>
    <row r="1" spans="1:15" ht="12.75">
      <c r="A1" s="209"/>
      <c r="B1" s="203"/>
      <c r="C1" s="203"/>
      <c r="D1" s="203"/>
      <c r="E1" s="203"/>
      <c r="F1" s="203"/>
      <c r="G1" s="203"/>
      <c r="H1" s="203"/>
      <c r="I1" s="203"/>
      <c r="J1" s="203"/>
      <c r="K1" s="203"/>
      <c r="L1" s="203"/>
      <c r="M1" s="203"/>
      <c r="N1" s="203"/>
      <c r="O1" s="203"/>
    </row>
    <row r="2" spans="1:15" ht="12.75">
      <c r="A2" s="204"/>
      <c r="B2" s="203"/>
      <c r="C2" s="203"/>
      <c r="D2" s="203"/>
      <c r="E2" s="203"/>
      <c r="F2" s="203"/>
      <c r="G2" s="203"/>
      <c r="H2" s="203"/>
      <c r="I2" s="203"/>
      <c r="J2" s="203"/>
      <c r="K2" s="536"/>
      <c r="L2" s="536"/>
      <c r="M2" s="536" t="s">
        <v>771</v>
      </c>
      <c r="N2" s="537"/>
      <c r="O2" s="203"/>
    </row>
    <row r="3" spans="1:15" ht="12.75">
      <c r="A3" s="204"/>
      <c r="B3" s="203"/>
      <c r="C3" s="203"/>
      <c r="D3" s="203"/>
      <c r="E3" s="203"/>
      <c r="F3" s="203"/>
      <c r="G3" s="203"/>
      <c r="H3" s="203"/>
      <c r="I3" s="203"/>
      <c r="J3" s="203"/>
      <c r="K3" s="72"/>
      <c r="L3" s="72"/>
      <c r="M3" s="72"/>
      <c r="N3" s="368">
        <f>+IF('COVER SHEET'!$B$14="",0,IF('COVER SHEET'!$B$14="Interim Financial Return",0,IF(#REF!="",0,#REF!)))</f>
        <v>0</v>
      </c>
      <c r="O3" s="203"/>
    </row>
    <row r="4" spans="1:15" s="54" customFormat="1" ht="16.5" thickBot="1">
      <c r="A4" s="204"/>
      <c r="B4" s="903" t="s">
        <v>183</v>
      </c>
      <c r="C4" s="903"/>
      <c r="D4" s="903"/>
      <c r="E4" s="903"/>
      <c r="F4" s="208"/>
      <c r="G4" s="208"/>
      <c r="H4" s="208"/>
      <c r="I4" s="208"/>
      <c r="J4" s="208"/>
      <c r="K4" s="208"/>
      <c r="L4" s="208"/>
      <c r="M4" s="208"/>
      <c r="N4" s="497" t="s">
        <v>34</v>
      </c>
      <c r="O4" s="189"/>
    </row>
    <row r="5" spans="1:15" ht="12.75">
      <c r="A5" s="209"/>
      <c r="B5" s="47"/>
      <c r="C5" s="47"/>
      <c r="D5" s="47"/>
      <c r="E5" s="47"/>
      <c r="F5" s="47"/>
      <c r="G5" s="47"/>
      <c r="H5" s="47"/>
      <c r="I5" s="47"/>
      <c r="J5" s="47"/>
      <c r="L5" s="47"/>
      <c r="M5" s="47"/>
      <c r="N5" s="47"/>
      <c r="O5" s="47"/>
    </row>
    <row r="6" spans="1:15" ht="12.75">
      <c r="A6" s="204"/>
      <c r="B6" s="8" t="s">
        <v>262</v>
      </c>
      <c r="C6" s="7">
        <f>IF('Details Applicant'!C24="","",'Details Applicant'!C24)</f>
      </c>
      <c r="D6" s="189"/>
      <c r="E6" s="9"/>
      <c r="F6" s="9"/>
      <c r="G6" s="189"/>
      <c r="H6" s="189"/>
      <c r="I6" s="189"/>
      <c r="J6" s="189"/>
      <c r="K6" s="189"/>
      <c r="L6" s="189"/>
      <c r="M6" s="189"/>
      <c r="N6" s="189"/>
      <c r="O6" s="189"/>
    </row>
    <row r="7" spans="1:15" ht="12.75">
      <c r="A7" s="204"/>
      <c r="B7" s="189"/>
      <c r="C7" s="189"/>
      <c r="D7" s="189"/>
      <c r="E7" s="9"/>
      <c r="F7" s="9"/>
      <c r="G7" s="189"/>
      <c r="H7" s="189"/>
      <c r="I7" s="189"/>
      <c r="J7" s="189"/>
      <c r="K7" s="189"/>
      <c r="L7" s="189"/>
      <c r="M7" s="189"/>
      <c r="N7" s="189"/>
      <c r="O7" s="189"/>
    </row>
    <row r="8" spans="1:15" ht="13.5">
      <c r="A8" s="204"/>
      <c r="B8" s="188"/>
      <c r="C8" s="189"/>
      <c r="D8" s="189"/>
      <c r="E8" s="189"/>
      <c r="F8" s="189"/>
      <c r="G8" s="189"/>
      <c r="H8" s="189"/>
      <c r="I8" s="189"/>
      <c r="J8" s="189"/>
      <c r="K8" s="189"/>
      <c r="L8" s="189"/>
      <c r="M8" s="189"/>
      <c r="N8" s="189"/>
      <c r="O8" s="189"/>
    </row>
    <row r="9" spans="1:15" s="212" customFormat="1" ht="12.75">
      <c r="A9" s="204"/>
      <c r="B9" s="204"/>
      <c r="C9" s="229" t="str">
        <f>'Details Applicant'!B37</f>
        <v>AUD</v>
      </c>
      <c r="D9" s="229" t="str">
        <f>'Details Applicant'!B38</f>
        <v>CAD</v>
      </c>
      <c r="E9" s="229" t="str">
        <f>'Details Applicant'!B39</f>
        <v>CHF</v>
      </c>
      <c r="F9" s="229" t="str">
        <f>'Details Applicant'!B40</f>
        <v>EUR</v>
      </c>
      <c r="G9" s="229" t="str">
        <f>'Details Applicant'!B41</f>
        <v>FIM</v>
      </c>
      <c r="H9" s="229" t="str">
        <f>'Details Applicant'!B42</f>
        <v>GBP</v>
      </c>
      <c r="I9" s="229" t="str">
        <f>'Details Applicant'!B43</f>
        <v>HKD</v>
      </c>
      <c r="J9" s="229" t="str">
        <f>'Details Applicant'!B44</f>
        <v>JPY</v>
      </c>
      <c r="K9" s="229" t="str">
        <f>'Details Applicant'!B45</f>
        <v>LM</v>
      </c>
      <c r="L9" s="229" t="str">
        <f>'Details Applicant'!B47</f>
        <v>NOK</v>
      </c>
      <c r="M9" s="229" t="str">
        <f>'Details Applicant'!B48</f>
        <v>NZD</v>
      </c>
      <c r="N9" s="229" t="str">
        <f>'Details Applicant'!B49</f>
        <v>USD</v>
      </c>
      <c r="O9" s="204"/>
    </row>
    <row r="10" spans="1:15" s="212" customFormat="1" ht="12.75">
      <c r="A10" s="204"/>
      <c r="B10" s="204"/>
      <c r="C10" s="189"/>
      <c r="D10" s="189"/>
      <c r="E10" s="189"/>
      <c r="F10" s="189"/>
      <c r="G10" s="189"/>
      <c r="H10" s="189"/>
      <c r="I10" s="189"/>
      <c r="J10" s="189"/>
      <c r="K10" s="189"/>
      <c r="L10" s="189"/>
      <c r="M10" s="189"/>
      <c r="N10" s="189"/>
      <c r="O10" s="204"/>
    </row>
    <row r="11" spans="1:15" ht="12.75">
      <c r="A11" s="15">
        <v>1</v>
      </c>
      <c r="B11" s="39" t="s">
        <v>256</v>
      </c>
      <c r="C11" s="9"/>
      <c r="D11" s="9"/>
      <c r="E11" s="9"/>
      <c r="F11" s="9"/>
      <c r="G11" s="9"/>
      <c r="H11" s="9"/>
      <c r="I11" s="9"/>
      <c r="J11" s="9"/>
      <c r="K11" s="9"/>
      <c r="L11" s="9"/>
      <c r="M11" s="9"/>
      <c r="N11" s="9"/>
      <c r="O11" s="189"/>
    </row>
    <row r="12" spans="1:15" ht="18" customHeight="1">
      <c r="A12" s="15"/>
      <c r="B12" s="550" t="s">
        <v>840</v>
      </c>
      <c r="C12" s="29"/>
      <c r="D12" s="29"/>
      <c r="E12" s="29"/>
      <c r="F12" s="29"/>
      <c r="G12" s="29"/>
      <c r="H12" s="29"/>
      <c r="I12" s="29"/>
      <c r="J12" s="29"/>
      <c r="K12" s="29"/>
      <c r="L12" s="29"/>
      <c r="M12" s="29"/>
      <c r="N12" s="29"/>
      <c r="O12" s="189"/>
    </row>
    <row r="13" spans="1:15" ht="12.75">
      <c r="A13" s="204"/>
      <c r="B13" s="190" t="s">
        <v>184</v>
      </c>
      <c r="C13" s="327"/>
      <c r="D13" s="327"/>
      <c r="E13" s="327"/>
      <c r="F13" s="327"/>
      <c r="G13" s="327"/>
      <c r="H13" s="327"/>
      <c r="I13" s="327"/>
      <c r="J13" s="327"/>
      <c r="K13" s="327"/>
      <c r="L13" s="327"/>
      <c r="M13" s="327"/>
      <c r="N13" s="327"/>
      <c r="O13" s="96"/>
    </row>
    <row r="14" spans="1:15" ht="12.75">
      <c r="A14" s="204"/>
      <c r="B14" s="190" t="s">
        <v>251</v>
      </c>
      <c r="C14" s="257"/>
      <c r="D14" s="257"/>
      <c r="E14" s="257"/>
      <c r="F14" s="257"/>
      <c r="G14" s="257"/>
      <c r="H14" s="257"/>
      <c r="I14" s="257"/>
      <c r="J14" s="257"/>
      <c r="K14" s="257"/>
      <c r="L14" s="257"/>
      <c r="M14" s="257"/>
      <c r="N14" s="257"/>
      <c r="O14" s="96"/>
    </row>
    <row r="15" spans="1:15" ht="12.75">
      <c r="A15" s="204"/>
      <c r="B15" s="190" t="s">
        <v>252</v>
      </c>
      <c r="C15" s="257"/>
      <c r="D15" s="257"/>
      <c r="E15" s="257"/>
      <c r="F15" s="257"/>
      <c r="G15" s="257"/>
      <c r="H15" s="257"/>
      <c r="I15" s="257"/>
      <c r="J15" s="257"/>
      <c r="K15" s="257"/>
      <c r="L15" s="257"/>
      <c r="M15" s="257"/>
      <c r="N15" s="257"/>
      <c r="O15" s="96"/>
    </row>
    <row r="16" spans="1:15" ht="12.75">
      <c r="A16" s="204"/>
      <c r="B16" s="190" t="s">
        <v>253</v>
      </c>
      <c r="C16" s="257"/>
      <c r="D16" s="257"/>
      <c r="E16" s="257"/>
      <c r="F16" s="257"/>
      <c r="G16" s="257"/>
      <c r="H16" s="257"/>
      <c r="I16" s="257"/>
      <c r="J16" s="257"/>
      <c r="K16" s="257"/>
      <c r="L16" s="257"/>
      <c r="M16" s="257"/>
      <c r="N16" s="257"/>
      <c r="O16" s="96"/>
    </row>
    <row r="17" spans="1:15" ht="12.75">
      <c r="A17" s="204"/>
      <c r="B17" s="190" t="s">
        <v>744</v>
      </c>
      <c r="C17" s="257"/>
      <c r="D17" s="257"/>
      <c r="E17" s="257"/>
      <c r="F17" s="257"/>
      <c r="G17" s="257"/>
      <c r="H17" s="257"/>
      <c r="I17" s="257"/>
      <c r="J17" s="257"/>
      <c r="K17" s="257"/>
      <c r="L17" s="257"/>
      <c r="M17" s="257"/>
      <c r="N17" s="257"/>
      <c r="O17" s="96"/>
    </row>
    <row r="18" spans="1:15" ht="12.75">
      <c r="A18" s="204"/>
      <c r="B18" s="190" t="s">
        <v>743</v>
      </c>
      <c r="C18" s="257"/>
      <c r="D18" s="257"/>
      <c r="E18" s="257"/>
      <c r="F18" s="257"/>
      <c r="G18" s="257"/>
      <c r="H18" s="257"/>
      <c r="I18" s="257"/>
      <c r="J18" s="257"/>
      <c r="K18" s="257"/>
      <c r="L18" s="257"/>
      <c r="M18" s="257"/>
      <c r="N18" s="257"/>
      <c r="O18" s="96"/>
    </row>
    <row r="19" spans="1:15" ht="12.75">
      <c r="A19" s="204"/>
      <c r="B19" s="190" t="s">
        <v>141</v>
      </c>
      <c r="C19" s="257"/>
      <c r="D19" s="257"/>
      <c r="E19" s="257"/>
      <c r="F19" s="257"/>
      <c r="G19" s="257"/>
      <c r="H19" s="257"/>
      <c r="I19" s="257"/>
      <c r="J19" s="257"/>
      <c r="K19" s="257"/>
      <c r="L19" s="257"/>
      <c r="M19" s="257"/>
      <c r="N19" s="257"/>
      <c r="O19" s="96"/>
    </row>
    <row r="20" spans="1:15" ht="12.75">
      <c r="A20" s="204"/>
      <c r="B20" s="190" t="s">
        <v>142</v>
      </c>
      <c r="C20" s="257"/>
      <c r="D20" s="257"/>
      <c r="E20" s="257"/>
      <c r="F20" s="257"/>
      <c r="G20" s="257"/>
      <c r="H20" s="257"/>
      <c r="I20" s="257"/>
      <c r="J20" s="257"/>
      <c r="K20" s="257"/>
      <c r="L20" s="257"/>
      <c r="M20" s="257"/>
      <c r="N20" s="257"/>
      <c r="O20" s="96"/>
    </row>
    <row r="21" spans="1:15" ht="12.75">
      <c r="A21" s="204"/>
      <c r="B21" s="214" t="s">
        <v>143</v>
      </c>
      <c r="C21" s="257"/>
      <c r="D21" s="257"/>
      <c r="E21" s="257"/>
      <c r="F21" s="257"/>
      <c r="G21" s="257"/>
      <c r="H21" s="257"/>
      <c r="I21" s="257"/>
      <c r="J21" s="257"/>
      <c r="K21" s="257"/>
      <c r="L21" s="257"/>
      <c r="M21" s="257"/>
      <c r="N21" s="257"/>
      <c r="O21" s="96"/>
    </row>
    <row r="22" spans="1:15" ht="12.75">
      <c r="A22" s="204"/>
      <c r="B22" s="190" t="s">
        <v>254</v>
      </c>
      <c r="C22" s="257"/>
      <c r="D22" s="257"/>
      <c r="E22" s="257"/>
      <c r="F22" s="257"/>
      <c r="G22" s="257"/>
      <c r="H22" s="257"/>
      <c r="I22" s="257"/>
      <c r="J22" s="257"/>
      <c r="K22" s="257"/>
      <c r="L22" s="257"/>
      <c r="M22" s="257"/>
      <c r="N22" s="257"/>
      <c r="O22" s="96"/>
    </row>
    <row r="23" spans="1:15" ht="12.75">
      <c r="A23" s="204"/>
      <c r="B23" s="190" t="s">
        <v>255</v>
      </c>
      <c r="C23" s="257"/>
      <c r="D23" s="257"/>
      <c r="E23" s="257"/>
      <c r="F23" s="257"/>
      <c r="G23" s="257"/>
      <c r="H23" s="257"/>
      <c r="I23" s="257"/>
      <c r="J23" s="257"/>
      <c r="K23" s="257"/>
      <c r="L23" s="257"/>
      <c r="M23" s="257"/>
      <c r="N23" s="257"/>
      <c r="O23" s="96"/>
    </row>
    <row r="24" spans="1:15" ht="21" customHeight="1">
      <c r="A24" s="204"/>
      <c r="B24" s="551" t="s">
        <v>841</v>
      </c>
      <c r="C24" s="739"/>
      <c r="D24" s="739"/>
      <c r="E24" s="739"/>
      <c r="F24" s="739"/>
      <c r="G24" s="739"/>
      <c r="H24" s="739"/>
      <c r="I24" s="739"/>
      <c r="J24" s="739"/>
      <c r="K24" s="739"/>
      <c r="L24" s="739"/>
      <c r="M24" s="739"/>
      <c r="N24" s="739"/>
      <c r="O24" s="96"/>
    </row>
    <row r="25" spans="1:15" ht="12.75">
      <c r="A25" s="204"/>
      <c r="B25" s="190" t="s">
        <v>257</v>
      </c>
      <c r="C25" s="256"/>
      <c r="D25" s="256"/>
      <c r="E25" s="256"/>
      <c r="F25" s="256"/>
      <c r="G25" s="256"/>
      <c r="H25" s="256"/>
      <c r="I25" s="256"/>
      <c r="J25" s="256"/>
      <c r="K25" s="256"/>
      <c r="L25" s="256"/>
      <c r="M25" s="256"/>
      <c r="N25" s="256"/>
      <c r="O25" s="96"/>
    </row>
    <row r="26" spans="1:15" ht="12.75">
      <c r="A26" s="204"/>
      <c r="B26" s="190" t="s">
        <v>258</v>
      </c>
      <c r="C26" s="256"/>
      <c r="D26" s="256"/>
      <c r="E26" s="256"/>
      <c r="F26" s="256"/>
      <c r="G26" s="256"/>
      <c r="H26" s="256"/>
      <c r="I26" s="256"/>
      <c r="J26" s="256"/>
      <c r="K26" s="256"/>
      <c r="L26" s="256"/>
      <c r="M26" s="256"/>
      <c r="N26" s="256"/>
      <c r="O26" s="96"/>
    </row>
    <row r="27" spans="1:15" ht="12.75">
      <c r="A27" s="204"/>
      <c r="B27" s="190" t="s">
        <v>259</v>
      </c>
      <c r="C27" s="256"/>
      <c r="D27" s="256"/>
      <c r="E27" s="256"/>
      <c r="F27" s="256"/>
      <c r="G27" s="256"/>
      <c r="H27" s="256"/>
      <c r="I27" s="256"/>
      <c r="J27" s="256"/>
      <c r="K27" s="256"/>
      <c r="L27" s="256"/>
      <c r="M27" s="256"/>
      <c r="N27" s="256"/>
      <c r="O27" s="96"/>
    </row>
    <row r="28" spans="1:15" ht="12.75">
      <c r="A28" s="204"/>
      <c r="B28" s="190" t="s">
        <v>260</v>
      </c>
      <c r="C28" s="256"/>
      <c r="D28" s="256"/>
      <c r="E28" s="256"/>
      <c r="F28" s="256"/>
      <c r="G28" s="256"/>
      <c r="H28" s="256"/>
      <c r="I28" s="256"/>
      <c r="J28" s="256"/>
      <c r="K28" s="256"/>
      <c r="L28" s="256"/>
      <c r="M28" s="256"/>
      <c r="N28" s="256"/>
      <c r="O28" s="96"/>
    </row>
    <row r="29" spans="1:15" ht="12.75">
      <c r="A29" s="204"/>
      <c r="B29" s="215" t="s">
        <v>261</v>
      </c>
      <c r="C29" s="256"/>
      <c r="D29" s="256"/>
      <c r="E29" s="256"/>
      <c r="F29" s="256"/>
      <c r="G29" s="256"/>
      <c r="H29" s="256"/>
      <c r="I29" s="256"/>
      <c r="J29" s="256"/>
      <c r="K29" s="256"/>
      <c r="L29" s="256"/>
      <c r="M29" s="256"/>
      <c r="N29" s="256"/>
      <c r="O29" s="96"/>
    </row>
    <row r="30" spans="1:15" ht="12.75">
      <c r="A30" s="204"/>
      <c r="B30" s="189"/>
      <c r="C30" s="260"/>
      <c r="D30" s="260"/>
      <c r="E30" s="260"/>
      <c r="F30" s="260"/>
      <c r="G30" s="260"/>
      <c r="H30" s="260"/>
      <c r="I30" s="260"/>
      <c r="J30" s="260"/>
      <c r="K30" s="260"/>
      <c r="L30" s="260"/>
      <c r="M30" s="260"/>
      <c r="N30" s="260"/>
      <c r="O30" s="96"/>
    </row>
    <row r="31" spans="1:15" ht="13.5" thickBot="1">
      <c r="A31" s="15">
        <v>2</v>
      </c>
      <c r="B31" s="189" t="s">
        <v>433</v>
      </c>
      <c r="C31" s="261">
        <f aca="true" t="shared" si="0" ref="C31:N31">SUM(C13:C29)</f>
        <v>0</v>
      </c>
      <c r="D31" s="261">
        <f t="shared" si="0"/>
        <v>0</v>
      </c>
      <c r="E31" s="261">
        <f t="shared" si="0"/>
        <v>0</v>
      </c>
      <c r="F31" s="261">
        <f t="shared" si="0"/>
        <v>0</v>
      </c>
      <c r="G31" s="261">
        <f t="shared" si="0"/>
        <v>0</v>
      </c>
      <c r="H31" s="261">
        <f t="shared" si="0"/>
        <v>0</v>
      </c>
      <c r="I31" s="261">
        <f t="shared" si="0"/>
        <v>0</v>
      </c>
      <c r="J31" s="261">
        <f>SUM(J13:J29)</f>
        <v>0</v>
      </c>
      <c r="K31" s="261">
        <f>SUM(K13:K29)</f>
        <v>0</v>
      </c>
      <c r="L31" s="261">
        <f>SUM(L13:L29)</f>
        <v>0</v>
      </c>
      <c r="M31" s="261">
        <f t="shared" si="0"/>
        <v>0</v>
      </c>
      <c r="N31" s="261">
        <f t="shared" si="0"/>
        <v>0</v>
      </c>
      <c r="O31" s="96"/>
    </row>
    <row r="32" spans="1:15" ht="13.5" thickTop="1">
      <c r="A32" s="204"/>
      <c r="B32" s="189"/>
      <c r="C32" s="328">
        <f>IF(C31=0,0,IF(C31&lt;0,-C31,IF(C31&gt;0,C31,0)))</f>
        <v>0</v>
      </c>
      <c r="D32" s="328">
        <f>IF(D31=0,0,IF(D31&lt;0,-D31,IF(D31&gt;0,D31,0)))</f>
        <v>0</v>
      </c>
      <c r="E32" s="328">
        <f>IF(E31=0,0,IF(E31&lt;0,-E31,IF(E31&gt;0,E31,0)))</f>
        <v>0</v>
      </c>
      <c r="F32" s="328">
        <f>IF(F31=0,0,IF(F31&lt;0,-F31,IF(F31&gt;0,F31,0)))</f>
        <v>0</v>
      </c>
      <c r="G32" s="328">
        <f aca="true" t="shared" si="1" ref="G32:N32">IF(G31=0,0,IF(G31&lt;0,-G31,IF(G31&gt;0,G31,0)))</f>
        <v>0</v>
      </c>
      <c r="H32" s="328">
        <f t="shared" si="1"/>
        <v>0</v>
      </c>
      <c r="I32" s="328">
        <f t="shared" si="1"/>
        <v>0</v>
      </c>
      <c r="J32" s="328">
        <f t="shared" si="1"/>
        <v>0</v>
      </c>
      <c r="K32" s="328">
        <f t="shared" si="1"/>
        <v>0</v>
      </c>
      <c r="L32" s="328">
        <f t="shared" si="1"/>
        <v>0</v>
      </c>
      <c r="M32" s="328">
        <f t="shared" si="1"/>
        <v>0</v>
      </c>
      <c r="N32" s="328">
        <f t="shared" si="1"/>
        <v>0</v>
      </c>
      <c r="O32" s="96"/>
    </row>
    <row r="33" spans="1:15" ht="12.75">
      <c r="A33" s="15" t="s">
        <v>384</v>
      </c>
      <c r="B33" s="189" t="s">
        <v>504</v>
      </c>
      <c r="C33" s="260"/>
      <c r="D33" s="260"/>
      <c r="E33" s="260"/>
      <c r="F33" s="260"/>
      <c r="G33" s="260"/>
      <c r="H33" s="260"/>
      <c r="I33" s="260"/>
      <c r="J33" s="260"/>
      <c r="K33" s="260"/>
      <c r="L33" s="260"/>
      <c r="M33" s="260"/>
      <c r="N33" s="260"/>
      <c r="O33" s="96"/>
    </row>
    <row r="34" spans="1:15" ht="13.5" thickBot="1">
      <c r="A34" s="244"/>
      <c r="B34" s="189" t="s">
        <v>505</v>
      </c>
      <c r="C34" s="266"/>
      <c r="D34" s="266"/>
      <c r="E34" s="266"/>
      <c r="F34" s="266"/>
      <c r="G34" s="266"/>
      <c r="H34" s="266"/>
      <c r="I34" s="266"/>
      <c r="J34" s="266"/>
      <c r="K34" s="266"/>
      <c r="L34" s="266"/>
      <c r="M34" s="266"/>
      <c r="N34" s="266"/>
      <c r="O34" s="96"/>
    </row>
    <row r="35" spans="1:15" ht="24.75" customHeight="1" thickTop="1">
      <c r="A35" s="204"/>
      <c r="B35" s="189"/>
      <c r="C35" s="326">
        <f>IF(AND(C31&lt;&gt;0,C34=" "),1,0)</f>
        <v>0</v>
      </c>
      <c r="D35" s="326"/>
      <c r="E35" s="326"/>
      <c r="F35" s="326"/>
      <c r="G35" s="326"/>
      <c r="H35" s="326"/>
      <c r="I35" s="326"/>
      <c r="J35" s="326"/>
      <c r="K35" s="326"/>
      <c r="L35" s="326"/>
      <c r="M35" s="326"/>
      <c r="N35" s="326"/>
      <c r="O35" s="96"/>
    </row>
    <row r="36" spans="1:15" ht="13.5" thickBot="1">
      <c r="A36" s="15" t="s">
        <v>385</v>
      </c>
      <c r="B36" s="216" t="s">
        <v>672</v>
      </c>
      <c r="C36" s="261">
        <f>IF(C32=0,0,IF(C34="",0,C32/C34))</f>
        <v>0</v>
      </c>
      <c r="D36" s="261">
        <f aca="true" t="shared" si="2" ref="D36:N36">IF(D32=0,0,IF(D34="",0,D32/D34))</f>
        <v>0</v>
      </c>
      <c r="E36" s="261">
        <f t="shared" si="2"/>
        <v>0</v>
      </c>
      <c r="F36" s="261">
        <f t="shared" si="2"/>
        <v>0</v>
      </c>
      <c r="G36" s="261">
        <f t="shared" si="2"/>
        <v>0</v>
      </c>
      <c r="H36" s="261">
        <f t="shared" si="2"/>
        <v>0</v>
      </c>
      <c r="I36" s="261">
        <f t="shared" si="2"/>
        <v>0</v>
      </c>
      <c r="J36" s="261">
        <f t="shared" si="2"/>
        <v>0</v>
      </c>
      <c r="K36" s="261">
        <f t="shared" si="2"/>
        <v>0</v>
      </c>
      <c r="L36" s="261">
        <f t="shared" si="2"/>
        <v>0</v>
      </c>
      <c r="M36" s="261">
        <f t="shared" si="2"/>
        <v>0</v>
      </c>
      <c r="N36" s="261">
        <f t="shared" si="2"/>
        <v>0</v>
      </c>
      <c r="O36" s="96"/>
    </row>
    <row r="37" spans="1:15" s="640" customFormat="1" ht="13.5" thickTop="1">
      <c r="A37" s="204"/>
      <c r="B37" s="189"/>
      <c r="C37" s="328">
        <f>IF(AND(C31&lt;&gt;0,C34=0),1,0)</f>
        <v>0</v>
      </c>
      <c r="D37" s="328">
        <f aca="true" t="shared" si="3" ref="D37:N37">IF(AND(D31&lt;&gt;0,D34=0),1,0)</f>
        <v>0</v>
      </c>
      <c r="E37" s="328">
        <f t="shared" si="3"/>
        <v>0</v>
      </c>
      <c r="F37" s="328">
        <f t="shared" si="3"/>
        <v>0</v>
      </c>
      <c r="G37" s="328">
        <f t="shared" si="3"/>
        <v>0</v>
      </c>
      <c r="H37" s="328">
        <f t="shared" si="3"/>
        <v>0</v>
      </c>
      <c r="I37" s="328">
        <f t="shared" si="3"/>
        <v>0</v>
      </c>
      <c r="J37" s="328">
        <f t="shared" si="3"/>
        <v>0</v>
      </c>
      <c r="K37" s="328">
        <f t="shared" si="3"/>
        <v>0</v>
      </c>
      <c r="L37" s="328">
        <f t="shared" si="3"/>
        <v>0</v>
      </c>
      <c r="M37" s="328">
        <f t="shared" si="3"/>
        <v>0</v>
      </c>
      <c r="N37" s="328">
        <f t="shared" si="3"/>
        <v>0</v>
      </c>
      <c r="O37" s="265">
        <f>SUM(C37:N37)</f>
        <v>0</v>
      </c>
    </row>
    <row r="38" spans="1:15" ht="13.5" thickBot="1">
      <c r="A38" s="15" t="s">
        <v>386</v>
      </c>
      <c r="B38" s="189" t="s">
        <v>434</v>
      </c>
      <c r="C38" s="261">
        <f>SUM(C36:N36)</f>
        <v>0</v>
      </c>
      <c r="D38" s="260"/>
      <c r="E38" s="260"/>
      <c r="F38" s="260"/>
      <c r="G38" s="260"/>
      <c r="H38" s="260"/>
      <c r="I38" s="260"/>
      <c r="J38" s="260"/>
      <c r="K38" s="260"/>
      <c r="L38" s="260"/>
      <c r="M38" s="260"/>
      <c r="N38" s="260"/>
      <c r="O38" s="96"/>
    </row>
    <row r="39" spans="1:15" ht="13.5" thickTop="1">
      <c r="A39" s="204"/>
      <c r="B39" s="189"/>
      <c r="C39" s="260"/>
      <c r="D39" s="260"/>
      <c r="E39" s="260"/>
      <c r="F39" s="260"/>
      <c r="G39" s="260"/>
      <c r="H39" s="260"/>
      <c r="I39" s="260"/>
      <c r="J39" s="260"/>
      <c r="K39" s="260"/>
      <c r="L39" s="260"/>
      <c r="M39" s="260"/>
      <c r="N39" s="260"/>
      <c r="O39" s="96"/>
    </row>
    <row r="40" spans="1:15" ht="13.5" thickBot="1">
      <c r="A40" s="15" t="s">
        <v>395</v>
      </c>
      <c r="B40" s="189" t="s">
        <v>435</v>
      </c>
      <c r="C40" s="261">
        <f>C38*0.08</f>
        <v>0</v>
      </c>
      <c r="D40" s="260"/>
      <c r="E40" s="260"/>
      <c r="F40" s="260"/>
      <c r="G40" s="260"/>
      <c r="H40" s="260"/>
      <c r="I40" s="260"/>
      <c r="J40" s="260"/>
      <c r="K40" s="260"/>
      <c r="L40" s="260"/>
      <c r="M40" s="260"/>
      <c r="N40" s="260"/>
      <c r="O40" s="96"/>
    </row>
    <row r="41" spans="1:15" ht="13.5" thickTop="1">
      <c r="A41" s="204"/>
      <c r="B41" s="189" t="s">
        <v>375</v>
      </c>
      <c r="C41" s="260"/>
      <c r="D41" s="260"/>
      <c r="E41" s="260"/>
      <c r="F41" s="260"/>
      <c r="G41" s="260"/>
      <c r="H41" s="260"/>
      <c r="I41" s="260"/>
      <c r="J41" s="260"/>
      <c r="K41" s="260"/>
      <c r="L41" s="260"/>
      <c r="M41" s="260"/>
      <c r="N41" s="260"/>
      <c r="O41" s="96"/>
    </row>
    <row r="42" spans="1:15" ht="12.75">
      <c r="A42" s="204"/>
      <c r="B42" s="189"/>
      <c r="C42" s="260"/>
      <c r="D42" s="260"/>
      <c r="E42" s="260"/>
      <c r="F42" s="260"/>
      <c r="G42" s="260"/>
      <c r="H42" s="260"/>
      <c r="I42" s="260"/>
      <c r="J42" s="260"/>
      <c r="K42" s="260"/>
      <c r="L42" s="260"/>
      <c r="M42" s="260"/>
      <c r="N42" s="260"/>
      <c r="O42" s="96"/>
    </row>
    <row r="43" spans="1:15" ht="12.75" hidden="1">
      <c r="A43" s="204"/>
      <c r="B43" s="189"/>
      <c r="C43" s="189"/>
      <c r="D43" s="189"/>
      <c r="E43" s="189"/>
      <c r="F43" s="189"/>
      <c r="G43" s="189"/>
      <c r="H43" s="189"/>
      <c r="I43" s="189"/>
      <c r="J43" s="189"/>
      <c r="K43" s="189"/>
      <c r="L43" s="189"/>
      <c r="M43" s="189"/>
      <c r="N43" s="189"/>
      <c r="O43" s="189"/>
    </row>
    <row r="44" spans="1:15" ht="12.75" hidden="1">
      <c r="A44" s="204"/>
      <c r="B44" s="189"/>
      <c r="C44" s="189"/>
      <c r="D44" s="189"/>
      <c r="E44" s="189"/>
      <c r="F44" s="189"/>
      <c r="G44" s="189"/>
      <c r="H44" s="189"/>
      <c r="I44" s="189"/>
      <c r="J44" s="189"/>
      <c r="K44" s="189"/>
      <c r="L44" s="189"/>
      <c r="M44" s="189"/>
      <c r="N44" s="189"/>
      <c r="O44" s="189"/>
    </row>
    <row r="45" ht="0" customHeight="1" hidden="1">
      <c r="K45" s="740">
        <f>G45+I45</f>
        <v>0</v>
      </c>
    </row>
    <row r="46" ht="0" customHeight="1" hidden="1">
      <c r="K46" s="740">
        <f>G46+I46</f>
        <v>0</v>
      </c>
    </row>
    <row r="47" ht="0" customHeight="1" hidden="1">
      <c r="K47" s="740">
        <f>G47+I47</f>
        <v>0</v>
      </c>
    </row>
    <row r="48" ht="0" customHeight="1" hidden="1">
      <c r="I48" s="47"/>
    </row>
    <row r="49" ht="0" customHeight="1" hidden="1">
      <c r="K49" s="191"/>
    </row>
    <row r="50" ht="0" customHeight="1" hidden="1">
      <c r="I50" s="47"/>
    </row>
  </sheetData>
  <sheetProtection password="C948" sheet="1" objects="1" scenarios="1"/>
  <mergeCells count="1">
    <mergeCell ref="B4:E4"/>
  </mergeCells>
  <conditionalFormatting sqref="E35">
    <cfRule type="expression" priority="1" dxfId="57" stopIfTrue="1">
      <formula>IF(AND($E$32&gt;0,$E$34=0),"INSERT RATE OF EXCHANGE","")</formula>
    </cfRule>
  </conditionalFormatting>
  <conditionalFormatting sqref="I2:N2">
    <cfRule type="expression" priority="2" dxfId="4" stopIfTrue="1">
      <formula>$N$3="NO"</formula>
    </cfRule>
    <cfRule type="expression" priority="3" dxfId="4" stopIfTrue="1">
      <formula>$N$3=0</formula>
    </cfRule>
  </conditionalFormatting>
  <dataValidations count="5">
    <dataValidation allowBlank="1" showInputMessage="1" showErrorMessage="1" promptTitle="FOREIGN EXCHANGE RISK" prompt="At Market Value or Realisable Value" sqref="C13:N13"/>
    <dataValidation type="decimal" allowBlank="1" showInputMessage="1" showErrorMessage="1" promptTitle="FOREIGN EXCHANGE RISK" prompt="Insert Rate of exchange as at the reporting date" errorTitle="FOREIGN EXCHANGE RISK" error="Insert a positive number " sqref="C34:N34">
      <formula1>0</formula1>
      <formula2>9999999999999</formula2>
    </dataValidation>
    <dataValidation errorStyle="warning" allowBlank="1" showInputMessage="1" showErrorMessage="1" error="Insert the appropriate Exchange Rate" sqref="C36:N36"/>
    <dataValidation type="whole" allowBlank="1" showInputMessage="1" showErrorMessage="1" errorTitle="INPUT SHEET" error="Enter a negative whole number" sqref="C25:N29">
      <formula1>-9999999999999990000000000</formula1>
      <formula2>0</formula2>
    </dataValidation>
    <dataValidation type="whole" allowBlank="1" showInputMessage="1" showErrorMessage="1" errorTitle="INPUT SHEET" error="Enter a positive whole number&#10;" sqref="C14:N23">
      <formula1>0</formula1>
      <formula2>9999999999999990000</formula2>
    </dataValidation>
  </dataValidations>
  <printOptions/>
  <pageMargins left="0.1968503937007874" right="0.2755905511811024" top="0.2362204724409449" bottom="0.9055118110236221" header="0.31496062992125984" footer="0.3937007874015748"/>
  <pageSetup horizontalDpi="600" verticalDpi="600" orientation="landscape" paperSize="9" scale="85" r:id="rId2"/>
  <headerFooter alignWithMargins="0">
    <oddFooter>&amp;L&amp;"Times New Roman,Italic"&amp;8Investment Services Rules for Investment Services Providers
&amp;"Times New Roman,Regular"Part A: The Application Process
Schedule C: Financial Resources Statement&amp;R&amp;"Times New Roman,Regular"&amp;8&amp;A
&amp;P - &amp;N</oddFooter>
  </headerFooter>
  <legacyDrawing r:id="rId1"/>
</worksheet>
</file>

<file path=xl/worksheets/sheet19.xml><?xml version="1.0" encoding="utf-8"?>
<worksheet xmlns="http://schemas.openxmlformats.org/spreadsheetml/2006/main" xmlns:r="http://schemas.openxmlformats.org/officeDocument/2006/relationships">
  <sheetPr codeName="Sheet30"/>
  <dimension ref="A1:M22"/>
  <sheetViews>
    <sheetView zoomScalePageLayoutView="0" workbookViewId="0" topLeftCell="A1">
      <selection activeCell="D3" sqref="D3"/>
    </sheetView>
  </sheetViews>
  <sheetFormatPr defaultColWidth="0" defaultRowHeight="12.75" zeroHeight="1"/>
  <cols>
    <col min="1" max="1" width="5.421875" style="0" customWidth="1"/>
    <col min="2" max="2" width="114.00390625" style="0" customWidth="1"/>
    <col min="3" max="3" width="12.57421875" style="439" customWidth="1"/>
    <col min="4" max="4" width="9.140625" style="0" customWidth="1"/>
    <col min="5" max="16384" width="0" style="0" hidden="1" customWidth="1"/>
  </cols>
  <sheetData>
    <row r="1" spans="1:4" ht="13.5" thickBot="1">
      <c r="A1" s="9"/>
      <c r="B1" s="9"/>
      <c r="C1" s="9"/>
      <c r="D1" s="9"/>
    </row>
    <row r="2" spans="1:4" ht="36.75" customHeight="1" thickBot="1">
      <c r="A2" s="9"/>
      <c r="B2" s="442" t="s">
        <v>526</v>
      </c>
      <c r="C2" s="443" t="s">
        <v>675</v>
      </c>
      <c r="D2" s="629"/>
    </row>
    <row r="3" spans="1:4" ht="26.25">
      <c r="A3" s="9"/>
      <c r="B3" s="438"/>
      <c r="C3" s="803"/>
      <c r="D3" s="629"/>
    </row>
    <row r="4" spans="1:13" ht="29.25" customHeight="1">
      <c r="A4" s="9"/>
      <c r="B4" s="804" t="s">
        <v>844</v>
      </c>
      <c r="C4" s="805">
        <v>1</v>
      </c>
      <c r="D4" s="806"/>
      <c r="E4" s="437"/>
      <c r="F4" s="437"/>
      <c r="G4" s="437"/>
      <c r="H4" s="437"/>
      <c r="I4" s="437"/>
      <c r="J4" s="437"/>
      <c r="K4" s="437"/>
      <c r="L4" s="437"/>
      <c r="M4" s="437"/>
    </row>
    <row r="5" spans="1:13" ht="31.5" customHeight="1">
      <c r="A5" s="9"/>
      <c r="B5" s="804" t="s">
        <v>845</v>
      </c>
      <c r="C5" s="805">
        <v>1</v>
      </c>
      <c r="D5" s="806"/>
      <c r="E5" s="437"/>
      <c r="F5" s="437"/>
      <c r="G5" s="437"/>
      <c r="H5" s="437"/>
      <c r="I5" s="437"/>
      <c r="J5" s="437"/>
      <c r="K5" s="437"/>
      <c r="L5" s="437"/>
      <c r="M5" s="437"/>
    </row>
    <row r="6" spans="1:13" ht="43.5" customHeight="1">
      <c r="A6" s="9"/>
      <c r="B6" s="804" t="s">
        <v>850</v>
      </c>
      <c r="C6" s="805">
        <v>1</v>
      </c>
      <c r="D6" s="806"/>
      <c r="E6" s="437"/>
      <c r="F6" s="437"/>
      <c r="G6" s="437"/>
      <c r="H6" s="437"/>
      <c r="I6" s="437"/>
      <c r="J6" s="437"/>
      <c r="K6" s="437"/>
      <c r="L6" s="437"/>
      <c r="M6" s="437"/>
    </row>
    <row r="7" spans="1:13" ht="42" customHeight="1">
      <c r="A7" s="9"/>
      <c r="B7" s="804" t="s">
        <v>843</v>
      </c>
      <c r="C7" s="805">
        <v>1</v>
      </c>
      <c r="D7" s="806"/>
      <c r="E7" s="437"/>
      <c r="F7" s="437"/>
      <c r="G7" s="437"/>
      <c r="H7" s="437"/>
      <c r="I7" s="437"/>
      <c r="J7" s="437"/>
      <c r="K7" s="437"/>
      <c r="L7" s="437"/>
      <c r="M7" s="437"/>
    </row>
    <row r="8" spans="1:13" ht="30.75" customHeight="1">
      <c r="A8" s="9"/>
      <c r="B8" s="804" t="s">
        <v>851</v>
      </c>
      <c r="C8" s="805">
        <v>1</v>
      </c>
      <c r="D8" s="806"/>
      <c r="E8" s="437"/>
      <c r="F8" s="437"/>
      <c r="G8" s="437"/>
      <c r="H8" s="437"/>
      <c r="I8" s="437"/>
      <c r="J8" s="437"/>
      <c r="K8" s="437"/>
      <c r="L8" s="437"/>
      <c r="M8" s="437"/>
    </row>
    <row r="9" spans="1:13" ht="58.5" customHeight="1">
      <c r="A9" s="9"/>
      <c r="B9" s="804" t="s">
        <v>854</v>
      </c>
      <c r="C9" s="805">
        <v>1</v>
      </c>
      <c r="D9" s="806"/>
      <c r="E9" s="437"/>
      <c r="F9" s="437"/>
      <c r="G9" s="437"/>
      <c r="H9" s="437"/>
      <c r="I9" s="437"/>
      <c r="J9" s="437"/>
      <c r="K9" s="437"/>
      <c r="L9" s="437"/>
      <c r="M9" s="437"/>
    </row>
    <row r="10" spans="1:13" ht="30.75" customHeight="1">
      <c r="A10" s="9"/>
      <c r="B10" s="804" t="s">
        <v>856</v>
      </c>
      <c r="C10" s="805">
        <v>1</v>
      </c>
      <c r="D10" s="806"/>
      <c r="E10" s="437"/>
      <c r="F10" s="437"/>
      <c r="G10" s="437"/>
      <c r="H10" s="437"/>
      <c r="I10" s="437"/>
      <c r="J10" s="437"/>
      <c r="K10" s="437"/>
      <c r="L10" s="437"/>
      <c r="M10" s="437"/>
    </row>
    <row r="11" spans="1:13" ht="43.5" customHeight="1">
      <c r="A11" s="9"/>
      <c r="B11" s="804" t="s">
        <v>857</v>
      </c>
      <c r="C11" s="805"/>
      <c r="D11" s="806"/>
      <c r="E11" s="437"/>
      <c r="F11" s="437"/>
      <c r="G11" s="437"/>
      <c r="H11" s="437"/>
      <c r="I11" s="437"/>
      <c r="J11" s="437"/>
      <c r="K11" s="437"/>
      <c r="L11" s="437"/>
      <c r="M11" s="437"/>
    </row>
    <row r="12" spans="1:13" ht="25.5">
      <c r="A12" s="9"/>
      <c r="B12" s="804" t="s">
        <v>858</v>
      </c>
      <c r="C12" s="805">
        <v>1</v>
      </c>
      <c r="D12" s="806"/>
      <c r="E12" s="437"/>
      <c r="F12" s="437"/>
      <c r="G12" s="437"/>
      <c r="H12" s="437"/>
      <c r="I12" s="437"/>
      <c r="J12" s="437"/>
      <c r="K12" s="437"/>
      <c r="L12" s="437"/>
      <c r="M12" s="437"/>
    </row>
    <row r="13" spans="1:13" ht="18" customHeight="1">
      <c r="A13" s="9"/>
      <c r="B13" s="804" t="s">
        <v>859</v>
      </c>
      <c r="C13" s="805">
        <v>1</v>
      </c>
      <c r="D13" s="806"/>
      <c r="E13" s="437"/>
      <c r="F13" s="437"/>
      <c r="G13" s="437"/>
      <c r="H13" s="437"/>
      <c r="I13" s="437"/>
      <c r="J13" s="437"/>
      <c r="K13" s="437"/>
      <c r="L13" s="437"/>
      <c r="M13" s="437"/>
    </row>
    <row r="14" spans="1:13" ht="17.25" customHeight="1">
      <c r="A14" s="9"/>
      <c r="B14" s="807" t="s">
        <v>860</v>
      </c>
      <c r="C14" s="805">
        <v>1</v>
      </c>
      <c r="D14" s="806"/>
      <c r="E14" s="437"/>
      <c r="F14" s="437"/>
      <c r="G14" s="437"/>
      <c r="H14" s="437"/>
      <c r="I14" s="437"/>
      <c r="J14" s="437"/>
      <c r="K14" s="437"/>
      <c r="L14" s="437"/>
      <c r="M14" s="437"/>
    </row>
    <row r="15" spans="1:13" ht="29.25" customHeight="1">
      <c r="A15" s="9"/>
      <c r="B15" s="804" t="s">
        <v>861</v>
      </c>
      <c r="C15" s="805">
        <v>1</v>
      </c>
      <c r="D15" s="806"/>
      <c r="E15" s="437"/>
      <c r="F15" s="437"/>
      <c r="G15" s="437"/>
      <c r="H15" s="437"/>
      <c r="I15" s="437"/>
      <c r="J15" s="437"/>
      <c r="K15" s="437"/>
      <c r="L15" s="437"/>
      <c r="M15" s="437"/>
    </row>
    <row r="16" spans="1:13" ht="15.75" customHeight="1">
      <c r="A16" s="9"/>
      <c r="B16" s="808" t="s">
        <v>862</v>
      </c>
      <c r="C16" s="805">
        <v>0.8</v>
      </c>
      <c r="D16" s="806"/>
      <c r="E16" s="437"/>
      <c r="F16" s="437"/>
      <c r="G16" s="437"/>
      <c r="H16" s="437"/>
      <c r="I16" s="437"/>
      <c r="J16" s="437"/>
      <c r="K16" s="437"/>
      <c r="L16" s="437"/>
      <c r="M16" s="437"/>
    </row>
    <row r="17" spans="1:13" ht="30.75" customHeight="1">
      <c r="A17" s="9"/>
      <c r="B17" s="808" t="s">
        <v>863</v>
      </c>
      <c r="C17" s="805">
        <v>0.5</v>
      </c>
      <c r="D17" s="806"/>
      <c r="E17" s="437"/>
      <c r="F17" s="437"/>
      <c r="G17" s="437"/>
      <c r="H17" s="437"/>
      <c r="I17" s="437"/>
      <c r="J17" s="437"/>
      <c r="K17" s="437"/>
      <c r="L17" s="437"/>
      <c r="M17" s="437"/>
    </row>
    <row r="18" spans="1:13" ht="29.25" customHeight="1">
      <c r="A18" s="9"/>
      <c r="B18" s="808" t="s">
        <v>199</v>
      </c>
      <c r="C18" s="805">
        <v>1</v>
      </c>
      <c r="D18" s="806"/>
      <c r="E18" s="437"/>
      <c r="F18" s="437"/>
      <c r="G18" s="437"/>
      <c r="H18" s="437"/>
      <c r="I18" s="437"/>
      <c r="J18" s="437"/>
      <c r="K18" s="437"/>
      <c r="L18" s="437"/>
      <c r="M18" s="437"/>
    </row>
    <row r="19" spans="1:4" ht="30" customHeight="1">
      <c r="A19" s="9"/>
      <c r="B19" s="808" t="s">
        <v>200</v>
      </c>
      <c r="C19" s="805">
        <v>0.8</v>
      </c>
      <c r="D19" s="629"/>
    </row>
    <row r="20" spans="1:4" ht="12.75">
      <c r="A20" s="9"/>
      <c r="B20" s="9"/>
      <c r="C20" s="9"/>
      <c r="D20" s="283"/>
    </row>
    <row r="21" spans="1:4" ht="12.75">
      <c r="A21" s="9"/>
      <c r="B21" s="9"/>
      <c r="C21" s="9"/>
      <c r="D21" s="283"/>
    </row>
    <row r="22" spans="1:4" ht="12.75">
      <c r="A22" s="9"/>
      <c r="B22" s="9"/>
      <c r="C22" s="9"/>
      <c r="D22" s="283"/>
    </row>
  </sheetData>
  <sheetProtection password="C948" sheet="1" objects="1" scenarios="1"/>
  <printOptions/>
  <pageMargins left="0.75" right="0.75" top="1" bottom="1" header="0.5" footer="0.5"/>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Sheet13"/>
  <dimension ref="A1:L61"/>
  <sheetViews>
    <sheetView zoomScalePageLayoutView="0" workbookViewId="0" topLeftCell="A1">
      <selection activeCell="B1" sqref="B1"/>
    </sheetView>
  </sheetViews>
  <sheetFormatPr defaultColWidth="0" defaultRowHeight="12.75" zeroHeight="1"/>
  <cols>
    <col min="1" max="1" width="2.00390625" style="287" customWidth="1"/>
    <col min="2" max="2" width="8.7109375" style="228" customWidth="1"/>
    <col min="3" max="3" width="9.421875" style="228" customWidth="1"/>
    <col min="4" max="4" width="12.57421875" style="228" customWidth="1"/>
    <col min="5" max="5" width="9.140625" style="288" customWidth="1"/>
    <col min="6" max="8" width="9.140625" style="228" customWidth="1"/>
    <col min="9" max="9" width="21.00390625" style="228" customWidth="1"/>
    <col min="10" max="10" width="20.00390625" style="228" customWidth="1"/>
    <col min="11" max="11" width="0.85546875" style="228" customWidth="1"/>
    <col min="12" max="16384" width="9.140625" style="228" hidden="1" customWidth="1"/>
  </cols>
  <sheetData>
    <row r="1" spans="1:11" s="286" customFormat="1" ht="12.75">
      <c r="A1" s="235"/>
      <c r="B1" s="235"/>
      <c r="C1" s="235"/>
      <c r="D1" s="235"/>
      <c r="E1" s="323"/>
      <c r="F1" s="235"/>
      <c r="G1" s="235"/>
      <c r="H1" s="235"/>
      <c r="I1" s="235"/>
      <c r="J1" s="235"/>
      <c r="K1" s="235"/>
    </row>
    <row r="2" spans="1:10" ht="16.5" thickBot="1">
      <c r="A2" s="1"/>
      <c r="B2" s="514" t="s">
        <v>436</v>
      </c>
      <c r="C2" s="4"/>
      <c r="D2" s="4"/>
      <c r="E2" s="4"/>
      <c r="F2" s="4"/>
      <c r="G2" s="4"/>
      <c r="H2" s="4"/>
      <c r="I2" s="4"/>
      <c r="J2" s="4"/>
    </row>
    <row r="3" ht="12.75">
      <c r="A3" s="228"/>
    </row>
    <row r="4" spans="1:12" ht="21.75" customHeight="1">
      <c r="A4" s="228"/>
      <c r="B4" s="5" t="s">
        <v>900</v>
      </c>
      <c r="C4" s="766"/>
      <c r="D4" s="766"/>
      <c r="E4" s="767" t="s">
        <v>902</v>
      </c>
      <c r="F4" s="766"/>
      <c r="G4" s="766"/>
      <c r="H4" s="766"/>
      <c r="I4" s="766"/>
      <c r="J4" s="766"/>
      <c r="L4" s="288" t="str">
        <f>+IF('Details Applicant'!C26="","NO","YES")</f>
        <v>NO</v>
      </c>
    </row>
    <row r="5" spans="1:5" ht="9" customHeight="1">
      <c r="A5" s="228"/>
      <c r="B5" s="570"/>
      <c r="E5" s="595"/>
    </row>
    <row r="6" spans="1:2" ht="12.75">
      <c r="A6" s="228"/>
      <c r="B6" s="570"/>
    </row>
    <row r="7" spans="1:12" ht="14.25">
      <c r="A7" s="228"/>
      <c r="B7" s="570" t="s">
        <v>901</v>
      </c>
      <c r="E7" s="595" t="s">
        <v>904</v>
      </c>
      <c r="L7" s="288" t="str">
        <f>+IF('Details Applicant'!C26="","NO","YES")</f>
        <v>NO</v>
      </c>
    </row>
    <row r="8" spans="1:2" ht="12.75">
      <c r="A8" s="228"/>
      <c r="B8" s="570"/>
    </row>
    <row r="9" spans="1:12" ht="14.25">
      <c r="A9" s="228"/>
      <c r="B9" s="570" t="s">
        <v>899</v>
      </c>
      <c r="E9" s="595" t="s">
        <v>903</v>
      </c>
      <c r="L9" s="288" t="str">
        <f>+IF('Details Applicant'!C26="","NO","YES")</f>
        <v>NO</v>
      </c>
    </row>
    <row r="10" ht="12.75">
      <c r="A10" s="228"/>
    </row>
    <row r="11" spans="2:12" s="288" customFormat="1" ht="18.75" customHeight="1">
      <c r="B11" s="570" t="s">
        <v>437</v>
      </c>
      <c r="C11" s="570" t="str">
        <f>+'Sheet 1'!J4</f>
        <v>FRS 1</v>
      </c>
      <c r="E11" s="595" t="s">
        <v>755</v>
      </c>
      <c r="F11" s="596"/>
      <c r="G11" s="596"/>
      <c r="H11" s="596"/>
      <c r="I11" s="596"/>
      <c r="J11" s="596"/>
      <c r="K11" s="572"/>
      <c r="L11" s="288" t="str">
        <f>+IF('Details Applicant'!C26="","NO","YES")</f>
        <v>NO</v>
      </c>
    </row>
    <row r="12" spans="2:11" s="288" customFormat="1" ht="15">
      <c r="B12" s="570"/>
      <c r="C12" s="570"/>
      <c r="E12" s="596"/>
      <c r="F12" s="596"/>
      <c r="G12" s="596"/>
      <c r="H12" s="596"/>
      <c r="I12" s="596"/>
      <c r="J12" s="596"/>
      <c r="K12" s="572"/>
    </row>
    <row r="13" spans="2:12" s="288" customFormat="1" ht="18.75" customHeight="1">
      <c r="B13" s="570" t="s">
        <v>438</v>
      </c>
      <c r="C13" s="570" t="str">
        <f>+'Sheet 2'!K4</f>
        <v>FRS 2</v>
      </c>
      <c r="E13" s="595" t="s">
        <v>886</v>
      </c>
      <c r="F13" s="596"/>
      <c r="G13" s="596"/>
      <c r="H13" s="596"/>
      <c r="I13" s="596"/>
      <c r="J13" s="596"/>
      <c r="K13" s="572"/>
      <c r="L13" s="288" t="str">
        <f>+IF('Details Applicant'!C26="","NO","YES")</f>
        <v>NO</v>
      </c>
    </row>
    <row r="14" spans="2:11" s="288" customFormat="1" ht="11.25" customHeight="1">
      <c r="B14" s="570"/>
      <c r="C14" s="570"/>
      <c r="E14" s="596"/>
      <c r="F14" s="596"/>
      <c r="G14" s="596"/>
      <c r="H14" s="596"/>
      <c r="I14" s="596"/>
      <c r="J14" s="596"/>
      <c r="K14" s="572"/>
    </row>
    <row r="15" spans="2:12" s="288" customFormat="1" ht="18.75" customHeight="1">
      <c r="B15" s="570" t="s">
        <v>439</v>
      </c>
      <c r="C15" s="570" t="str">
        <f>+'Sheet 3'!J4</f>
        <v>FRS 3</v>
      </c>
      <c r="E15" s="595" t="s">
        <v>905</v>
      </c>
      <c r="F15" s="596"/>
      <c r="G15" s="596"/>
      <c r="H15" s="596"/>
      <c r="I15" s="596"/>
      <c r="J15" s="596"/>
      <c r="K15" s="572"/>
      <c r="L15" s="288" t="str">
        <f>+IF('Details Applicant'!C26="","NO","YES")</f>
        <v>NO</v>
      </c>
    </row>
    <row r="16" spans="2:11" s="288" customFormat="1" ht="11.25" customHeight="1">
      <c r="B16" s="570"/>
      <c r="C16" s="570"/>
      <c r="E16" s="596"/>
      <c r="F16" s="596"/>
      <c r="G16" s="596"/>
      <c r="H16" s="596"/>
      <c r="I16" s="596"/>
      <c r="J16" s="596"/>
      <c r="K16" s="572"/>
    </row>
    <row r="17" spans="2:12" s="288" customFormat="1" ht="18.75" customHeight="1">
      <c r="B17" s="570" t="s">
        <v>440</v>
      </c>
      <c r="C17" s="570" t="str">
        <f>+'Sheet 4'!K4</f>
        <v>FRS 4</v>
      </c>
      <c r="E17" s="595" t="s">
        <v>766</v>
      </c>
      <c r="F17" s="596"/>
      <c r="G17" s="596"/>
      <c r="H17" s="596"/>
      <c r="I17" s="596"/>
      <c r="J17" s="596"/>
      <c r="K17" s="572"/>
      <c r="L17" s="288" t="str">
        <f>+IF('Details Applicant'!C26="","NO","YES")</f>
        <v>NO</v>
      </c>
    </row>
    <row r="18" spans="2:11" s="288" customFormat="1" ht="11.25" customHeight="1">
      <c r="B18" s="570"/>
      <c r="C18" s="570"/>
      <c r="E18" s="596"/>
      <c r="F18" s="596"/>
      <c r="G18" s="596"/>
      <c r="H18" s="596"/>
      <c r="I18" s="596"/>
      <c r="J18" s="596"/>
      <c r="K18" s="572"/>
    </row>
    <row r="19" spans="2:12" s="288" customFormat="1" ht="29.25" customHeight="1">
      <c r="B19" s="570" t="s">
        <v>441</v>
      </c>
      <c r="C19" s="570" t="str">
        <f>'Sheet 5'!H5</f>
        <v>FRS 5</v>
      </c>
      <c r="E19" s="817" t="s">
        <v>299</v>
      </c>
      <c r="F19" s="817"/>
      <c r="G19" s="817"/>
      <c r="H19" s="817"/>
      <c r="I19" s="817"/>
      <c r="J19" s="817"/>
      <c r="K19" s="572"/>
      <c r="L19" s="288" t="str">
        <f>+IF('Details Applicant'!C26&gt;0,"YES","NO")</f>
        <v>NO</v>
      </c>
    </row>
    <row r="20" spans="2:11" s="288" customFormat="1" ht="11.25" customHeight="1">
      <c r="B20" s="570"/>
      <c r="C20" s="570"/>
      <c r="E20" s="596"/>
      <c r="F20" s="596"/>
      <c r="G20" s="596"/>
      <c r="H20" s="596"/>
      <c r="I20" s="596"/>
      <c r="J20" s="596"/>
      <c r="K20" s="572"/>
    </row>
    <row r="21" spans="2:12" s="288" customFormat="1" ht="30" customHeight="1">
      <c r="B21" s="570" t="s">
        <v>442</v>
      </c>
      <c r="C21" s="570" t="str">
        <f>'Sheet 6'!N5</f>
        <v>FRS 6</v>
      </c>
      <c r="E21" s="816" t="s">
        <v>300</v>
      </c>
      <c r="F21" s="816"/>
      <c r="G21" s="816"/>
      <c r="H21" s="816"/>
      <c r="I21" s="816"/>
      <c r="J21" s="816"/>
      <c r="K21" s="574"/>
      <c r="L21" s="288" t="str">
        <f>IF(SUM('Sheet 6'!Q14:Q55)&gt;0,"YES","NO")</f>
        <v>NO</v>
      </c>
    </row>
    <row r="22" spans="2:11" s="288" customFormat="1" ht="11.25" customHeight="1">
      <c r="B22" s="570"/>
      <c r="C22" s="570"/>
      <c r="E22" s="596"/>
      <c r="F22" s="596"/>
      <c r="G22" s="596"/>
      <c r="H22" s="596"/>
      <c r="I22" s="596"/>
      <c r="J22" s="596"/>
      <c r="K22" s="572"/>
    </row>
    <row r="23" spans="2:12" s="288" customFormat="1" ht="33" customHeight="1">
      <c r="B23" s="570" t="s">
        <v>443</v>
      </c>
      <c r="C23" s="570" t="str">
        <f>'Sheet 7'!O5</f>
        <v>FRS 7</v>
      </c>
      <c r="E23" s="817" t="s">
        <v>301</v>
      </c>
      <c r="F23" s="817"/>
      <c r="G23" s="817"/>
      <c r="H23" s="817"/>
      <c r="I23" s="817"/>
      <c r="J23" s="817"/>
      <c r="K23" s="572"/>
      <c r="L23" s="288" t="str">
        <f>IF(SUM('Sheet 7'!Q14:Q55)&gt;0,"YES","NO")</f>
        <v>NO</v>
      </c>
    </row>
    <row r="24" spans="2:11" s="288" customFormat="1" ht="11.25" customHeight="1">
      <c r="B24" s="570"/>
      <c r="C24" s="570"/>
      <c r="E24" s="596"/>
      <c r="F24" s="596"/>
      <c r="G24" s="596"/>
      <c r="H24" s="596"/>
      <c r="I24" s="596"/>
      <c r="J24" s="596"/>
      <c r="K24" s="572"/>
    </row>
    <row r="25" spans="2:12" s="288" customFormat="1" ht="28.5" customHeight="1">
      <c r="B25" s="570" t="s">
        <v>444</v>
      </c>
      <c r="C25" s="570" t="str">
        <f>'Sheet 8'!N5</f>
        <v>FRS 8</v>
      </c>
      <c r="E25" s="816" t="s">
        <v>306</v>
      </c>
      <c r="F25" s="816"/>
      <c r="G25" s="816"/>
      <c r="H25" s="816"/>
      <c r="I25" s="816"/>
      <c r="J25" s="816"/>
      <c r="K25" s="572"/>
      <c r="L25" s="288" t="str">
        <f>IF(SUM('Sheet 8'!O16:O42)&gt;0,"YES","NO")</f>
        <v>NO</v>
      </c>
    </row>
    <row r="26" spans="2:11" s="288" customFormat="1" ht="11.25" customHeight="1">
      <c r="B26" s="570"/>
      <c r="C26" s="570"/>
      <c r="E26" s="596"/>
      <c r="F26" s="596"/>
      <c r="G26" s="596"/>
      <c r="H26" s="596"/>
      <c r="I26" s="596"/>
      <c r="J26" s="596"/>
      <c r="K26" s="572"/>
    </row>
    <row r="27" spans="2:12" s="288" customFormat="1" ht="27.75" customHeight="1">
      <c r="B27" s="570" t="s">
        <v>445</v>
      </c>
      <c r="C27" s="570" t="str">
        <f>'Sheet 9'!I6</f>
        <v>FRS 9</v>
      </c>
      <c r="E27" s="816" t="s">
        <v>222</v>
      </c>
      <c r="F27" s="816"/>
      <c r="G27" s="816"/>
      <c r="H27" s="816"/>
      <c r="I27" s="816"/>
      <c r="J27" s="816"/>
      <c r="K27" s="572"/>
      <c r="L27" s="288" t="str">
        <f>IF(SUM('Sheet 9'!K16:K34)&gt;0,"YES","NO")</f>
        <v>NO</v>
      </c>
    </row>
    <row r="28" spans="2:11" s="288" customFormat="1" ht="11.25" customHeight="1">
      <c r="B28" s="570"/>
      <c r="C28" s="570"/>
      <c r="E28" s="596"/>
      <c r="F28" s="596"/>
      <c r="G28" s="596"/>
      <c r="H28" s="596"/>
      <c r="I28" s="596"/>
      <c r="J28" s="596"/>
      <c r="K28" s="572"/>
    </row>
    <row r="29" spans="2:12" s="288" customFormat="1" ht="30.75" customHeight="1">
      <c r="B29" s="570" t="s">
        <v>446</v>
      </c>
      <c r="C29" s="570" t="str">
        <f>'Sheet 10'!I5</f>
        <v>FRS 10</v>
      </c>
      <c r="E29" s="817" t="s">
        <v>309</v>
      </c>
      <c r="F29" s="817"/>
      <c r="G29" s="817"/>
      <c r="H29" s="817"/>
      <c r="I29" s="817"/>
      <c r="J29" s="817"/>
      <c r="K29" s="572"/>
      <c r="L29" s="288" t="str">
        <f>IF(SUM('Sheet 10'!J13:J17)&gt;0,"YES","NO")</f>
        <v>NO</v>
      </c>
    </row>
    <row r="30" spans="2:11" s="288" customFormat="1" ht="11.25" customHeight="1">
      <c r="B30" s="570"/>
      <c r="C30" s="570"/>
      <c r="E30" s="596"/>
      <c r="F30" s="596"/>
      <c r="G30" s="596"/>
      <c r="H30" s="596"/>
      <c r="I30" s="596"/>
      <c r="J30" s="596"/>
      <c r="K30" s="572"/>
    </row>
    <row r="31" spans="2:12" s="288" customFormat="1" ht="18.75" customHeight="1">
      <c r="B31" s="570" t="s">
        <v>447</v>
      </c>
      <c r="C31" s="570" t="str">
        <f>'Sheet 11'!I5</f>
        <v>FRS 11</v>
      </c>
      <c r="E31" s="817" t="s">
        <v>311</v>
      </c>
      <c r="F31" s="817"/>
      <c r="G31" s="817"/>
      <c r="H31" s="817"/>
      <c r="I31" s="817"/>
      <c r="J31" s="817"/>
      <c r="K31" s="572"/>
      <c r="L31" s="288" t="str">
        <f>IF(SUM('Sheet 11'!J15:J26)&gt;0,"YES","NO")</f>
        <v>NO</v>
      </c>
    </row>
    <row r="32" spans="2:11" s="288" customFormat="1" ht="11.25" customHeight="1">
      <c r="B32" s="570"/>
      <c r="C32" s="570"/>
      <c r="E32" s="596"/>
      <c r="F32" s="596"/>
      <c r="G32" s="596"/>
      <c r="H32" s="596"/>
      <c r="I32" s="596"/>
      <c r="J32" s="596"/>
      <c r="K32" s="572"/>
    </row>
    <row r="33" spans="2:12" s="288" customFormat="1" ht="18.75" customHeight="1">
      <c r="B33" s="570" t="s">
        <v>448</v>
      </c>
      <c r="C33" s="570" t="str">
        <f>'Sheet 12'!J4</f>
        <v>FRS 12</v>
      </c>
      <c r="E33" s="595" t="s">
        <v>182</v>
      </c>
      <c r="F33" s="596"/>
      <c r="G33" s="596"/>
      <c r="H33" s="596"/>
      <c r="I33" s="596"/>
      <c r="J33" s="596"/>
      <c r="K33" s="572"/>
      <c r="L33" s="288" t="str">
        <f>IF('Sheet 12'!I55&gt;0,"YES","NO")</f>
        <v>NO</v>
      </c>
    </row>
    <row r="34" spans="2:11" s="288" customFormat="1" ht="11.25" customHeight="1">
      <c r="B34" s="570"/>
      <c r="C34" s="570"/>
      <c r="E34" s="596"/>
      <c r="F34" s="596"/>
      <c r="G34" s="596"/>
      <c r="H34" s="596"/>
      <c r="I34" s="596"/>
      <c r="J34" s="596"/>
      <c r="K34" s="572"/>
    </row>
    <row r="35" spans="1:12" s="289" customFormat="1" ht="18.75" customHeight="1">
      <c r="A35" s="288"/>
      <c r="B35" s="570" t="s">
        <v>451</v>
      </c>
      <c r="C35" s="570" t="str">
        <f>'Sheet 13'!N4</f>
        <v>FRS 13</v>
      </c>
      <c r="D35" s="288"/>
      <c r="E35" s="595" t="s">
        <v>756</v>
      </c>
      <c r="F35" s="596"/>
      <c r="G35" s="596"/>
      <c r="H35" s="596"/>
      <c r="I35" s="596"/>
      <c r="J35" s="596"/>
      <c r="K35" s="572"/>
      <c r="L35" s="288" t="str">
        <f>IF('Sheet 1'!D253="Y","YES","NO")</f>
        <v>NO</v>
      </c>
    </row>
    <row r="36" spans="2:11" s="290" customFormat="1" ht="15">
      <c r="B36" s="570"/>
      <c r="C36" s="570"/>
      <c r="E36" s="596"/>
      <c r="F36" s="596"/>
      <c r="G36" s="596"/>
      <c r="H36" s="596"/>
      <c r="I36" s="596"/>
      <c r="J36" s="596"/>
      <c r="K36" s="573"/>
    </row>
    <row r="37" spans="2:12" s="290" customFormat="1" ht="15">
      <c r="B37" s="570" t="s">
        <v>507</v>
      </c>
      <c r="C37" s="570" t="str">
        <f>+'Sheet 14'!I4</f>
        <v>FRS 14</v>
      </c>
      <c r="D37" s="289"/>
      <c r="E37" s="817" t="s">
        <v>321</v>
      </c>
      <c r="F37" s="817"/>
      <c r="G37" s="817"/>
      <c r="H37" s="817"/>
      <c r="I37" s="817"/>
      <c r="J37" s="817"/>
      <c r="K37" s="573"/>
      <c r="L37" s="288" t="str">
        <f>+IF('Details Applicant'!C26&gt;0,"YES","NO")</f>
        <v>NO</v>
      </c>
    </row>
    <row r="38" spans="2:11" s="290" customFormat="1" ht="15">
      <c r="B38" s="570"/>
      <c r="C38" s="570"/>
      <c r="E38" s="596"/>
      <c r="F38" s="596"/>
      <c r="G38" s="596"/>
      <c r="H38" s="596"/>
      <c r="I38" s="596"/>
      <c r="J38" s="596"/>
      <c r="K38" s="573"/>
    </row>
    <row r="39" spans="2:12" s="290" customFormat="1" ht="15">
      <c r="B39" s="570" t="s">
        <v>767</v>
      </c>
      <c r="C39" s="570" t="str">
        <f>'Sheet 15'!I4</f>
        <v>FRS 15</v>
      </c>
      <c r="E39" s="595" t="s">
        <v>246</v>
      </c>
      <c r="F39" s="596"/>
      <c r="G39" s="596"/>
      <c r="H39" s="596"/>
      <c r="I39" s="596"/>
      <c r="J39" s="596"/>
      <c r="K39" s="573"/>
      <c r="L39" s="288" t="str">
        <f>+IF('Details Applicant'!C26&gt;0,"YES","NO")</f>
        <v>NO</v>
      </c>
    </row>
    <row r="40" spans="2:11" s="290" customFormat="1" ht="15">
      <c r="B40" s="570"/>
      <c r="C40" s="570"/>
      <c r="E40" s="596"/>
      <c r="F40" s="596"/>
      <c r="G40" s="596"/>
      <c r="H40" s="596"/>
      <c r="I40" s="596"/>
      <c r="J40" s="596"/>
      <c r="K40" s="573"/>
    </row>
    <row r="41" spans="2:12" s="290" customFormat="1" ht="15">
      <c r="B41" s="570" t="s">
        <v>842</v>
      </c>
      <c r="C41" s="570" t="str">
        <f>'Sheet 16'!L4</f>
        <v>FRS 16</v>
      </c>
      <c r="E41" s="595" t="s">
        <v>52</v>
      </c>
      <c r="F41" s="596"/>
      <c r="G41" s="596"/>
      <c r="H41" s="596"/>
      <c r="I41" s="596"/>
      <c r="J41" s="596"/>
      <c r="K41" s="573"/>
      <c r="L41" s="288" t="str">
        <f>+IF('Details Applicant'!C26&gt;0,"YES","NO")</f>
        <v>NO</v>
      </c>
    </row>
    <row r="42" spans="2:11" s="290" customFormat="1" ht="15">
      <c r="B42" s="570"/>
      <c r="C42" s="570"/>
      <c r="E42" s="596"/>
      <c r="F42" s="596"/>
      <c r="G42" s="596"/>
      <c r="H42" s="596"/>
      <c r="I42" s="596"/>
      <c r="J42" s="596"/>
      <c r="K42" s="573"/>
    </row>
    <row r="43" spans="1:12" ht="15">
      <c r="A43" s="290"/>
      <c r="B43" s="9" t="s">
        <v>752</v>
      </c>
      <c r="C43" s="9"/>
      <c r="D43" s="290"/>
      <c r="E43" s="572" t="s">
        <v>452</v>
      </c>
      <c r="F43" s="573"/>
      <c r="G43" s="573"/>
      <c r="H43" s="573"/>
      <c r="I43" s="573"/>
      <c r="J43" s="573"/>
      <c r="K43" s="573"/>
      <c r="L43" s="288" t="str">
        <f>+IF('Details Applicant'!C26&gt;0,"YES","NO")</f>
        <v>NO</v>
      </c>
    </row>
    <row r="44" ht="12.75">
      <c r="A44" s="228"/>
    </row>
    <row r="45" spans="1:5" ht="14.25">
      <c r="A45" s="228"/>
      <c r="E45" s="571"/>
    </row>
    <row r="46" spans="1:4" ht="12.75">
      <c r="A46" s="228"/>
      <c r="B46" s="48" t="s">
        <v>753</v>
      </c>
      <c r="C46" s="9"/>
      <c r="D46" s="9"/>
    </row>
    <row r="47" spans="1:4" ht="12.75">
      <c r="A47" s="228"/>
      <c r="B47" s="9" t="s">
        <v>312</v>
      </c>
      <c r="C47" s="9"/>
      <c r="D47" s="9"/>
    </row>
    <row r="48" spans="1:4" ht="12.75">
      <c r="A48" s="228"/>
      <c r="B48" s="9" t="s">
        <v>754</v>
      </c>
      <c r="C48" s="9"/>
      <c r="D48" s="9"/>
    </row>
    <row r="49" ht="12.75">
      <c r="A49" s="228"/>
    </row>
    <row r="50" ht="12.75" hidden="1"/>
    <row r="51" ht="12.75" hidden="1"/>
    <row r="52" ht="12.75" hidden="1"/>
    <row r="53" ht="12.75" hidden="1"/>
    <row r="54" ht="12.75" hidden="1"/>
    <row r="55" ht="12.75" hidden="1"/>
    <row r="56" ht="12.75" hidden="1">
      <c r="B56" s="288"/>
    </row>
    <row r="57" ht="12.75" hidden="1">
      <c r="B57" s="288"/>
    </row>
    <row r="58" ht="12.75" hidden="1">
      <c r="B58" s="288"/>
    </row>
    <row r="59" ht="12.75" hidden="1">
      <c r="B59" s="288"/>
    </row>
    <row r="60" ht="12.75" hidden="1">
      <c r="B60" s="288"/>
    </row>
    <row r="61" ht="12.75" hidden="1">
      <c r="B61" s="288"/>
    </row>
    <row r="62" ht="12.75" hidden="1"/>
    <row r="63" ht="12.75" hidden="1"/>
    <row r="64" ht="12.75" hidden="1"/>
    <row r="65" ht="12.75" hidden="1"/>
    <row r="66" ht="12.75" hidden="1"/>
    <row r="67" ht="12.75" hidden="1"/>
    <row r="68" ht="12.75" hidden="1"/>
    <row r="69" ht="12.75" hidden="1"/>
  </sheetData>
  <sheetProtection password="C948" sheet="1" objects="1" scenarios="1"/>
  <mergeCells count="8">
    <mergeCell ref="E27:J27"/>
    <mergeCell ref="E29:J29"/>
    <mergeCell ref="E31:J31"/>
    <mergeCell ref="E37:J37"/>
    <mergeCell ref="E19:J19"/>
    <mergeCell ref="E21:J21"/>
    <mergeCell ref="E23:J23"/>
    <mergeCell ref="E25:J25"/>
  </mergeCells>
  <conditionalFormatting sqref="B43">
    <cfRule type="expression" priority="1" dxfId="170" stopIfTrue="1">
      <formula>$L$43="YES"</formula>
    </cfRule>
  </conditionalFormatting>
  <conditionalFormatting sqref="C11">
    <cfRule type="expression" priority="2" dxfId="205" stopIfTrue="1">
      <formula>+$L$11="YES"</formula>
    </cfRule>
  </conditionalFormatting>
  <conditionalFormatting sqref="C13">
    <cfRule type="expression" priority="3" dxfId="170" stopIfTrue="1">
      <formula>$L$13="YES"</formula>
    </cfRule>
  </conditionalFormatting>
  <conditionalFormatting sqref="C15">
    <cfRule type="expression" priority="4" dxfId="170" stopIfTrue="1">
      <formula>$L$15="YES"</formula>
    </cfRule>
  </conditionalFormatting>
  <conditionalFormatting sqref="C17">
    <cfRule type="expression" priority="5" dxfId="170" stopIfTrue="1">
      <formula>$L$17="YES"</formula>
    </cfRule>
  </conditionalFormatting>
  <conditionalFormatting sqref="C19">
    <cfRule type="expression" priority="6" dxfId="170" stopIfTrue="1">
      <formula>$L$19="YES"</formula>
    </cfRule>
  </conditionalFormatting>
  <conditionalFormatting sqref="C21">
    <cfRule type="expression" priority="7" dxfId="170" stopIfTrue="1">
      <formula>$L$21="YES"</formula>
    </cfRule>
  </conditionalFormatting>
  <conditionalFormatting sqref="C23">
    <cfRule type="expression" priority="8" dxfId="170" stopIfTrue="1">
      <formula>$L$23="YES"</formula>
    </cfRule>
  </conditionalFormatting>
  <conditionalFormatting sqref="C25">
    <cfRule type="expression" priority="9" dxfId="170" stopIfTrue="1">
      <formula>$L$25="YES"</formula>
    </cfRule>
  </conditionalFormatting>
  <conditionalFormatting sqref="C27">
    <cfRule type="expression" priority="10" dxfId="170" stopIfTrue="1">
      <formula>$L$27="YES"</formula>
    </cfRule>
  </conditionalFormatting>
  <conditionalFormatting sqref="C29">
    <cfRule type="expression" priority="11" dxfId="170" stopIfTrue="1">
      <formula>$L$29="YES"</formula>
    </cfRule>
  </conditionalFormatting>
  <conditionalFormatting sqref="C37">
    <cfRule type="expression" priority="12" dxfId="170" stopIfTrue="1">
      <formula>$L$37="YES"</formula>
    </cfRule>
  </conditionalFormatting>
  <conditionalFormatting sqref="B5:B6 B12 B14 B16 B8 B20 B34 B32 B30 B28 B26 B24 B22 B18 B36 B38 B40 B42">
    <cfRule type="expression" priority="13" dxfId="171" stopIfTrue="1">
      <formula>$L$37="YES"</formula>
    </cfRule>
  </conditionalFormatting>
  <conditionalFormatting sqref="B11">
    <cfRule type="expression" priority="14" dxfId="171" stopIfTrue="1">
      <formula>$L$11="YES"</formula>
    </cfRule>
  </conditionalFormatting>
  <conditionalFormatting sqref="B13">
    <cfRule type="expression" priority="15" dxfId="171" stopIfTrue="1">
      <formula>$L$13="YES"</formula>
    </cfRule>
  </conditionalFormatting>
  <conditionalFormatting sqref="B15">
    <cfRule type="expression" priority="16" dxfId="171" stopIfTrue="1">
      <formula>$L$15="YES"</formula>
    </cfRule>
  </conditionalFormatting>
  <conditionalFormatting sqref="B17">
    <cfRule type="expression" priority="17" dxfId="171" stopIfTrue="1">
      <formula>$L$17="YES"</formula>
    </cfRule>
  </conditionalFormatting>
  <conditionalFormatting sqref="B9">
    <cfRule type="expression" priority="18" dxfId="171" stopIfTrue="1">
      <formula>$L$9="YES"</formula>
    </cfRule>
  </conditionalFormatting>
  <conditionalFormatting sqref="B7">
    <cfRule type="expression" priority="19" dxfId="171" stopIfTrue="1">
      <formula>$L$7="YES"</formula>
    </cfRule>
  </conditionalFormatting>
  <conditionalFormatting sqref="B4">
    <cfRule type="expression" priority="20" dxfId="171" stopIfTrue="1">
      <formula>$L$4="YES"</formula>
    </cfRule>
  </conditionalFormatting>
  <conditionalFormatting sqref="B35">
    <cfRule type="expression" priority="21" dxfId="171" stopIfTrue="1">
      <formula>$L$35="YES"</formula>
    </cfRule>
  </conditionalFormatting>
  <conditionalFormatting sqref="C35">
    <cfRule type="expression" priority="22" dxfId="170" stopIfTrue="1">
      <formula>$L$35="YES"</formula>
    </cfRule>
  </conditionalFormatting>
  <conditionalFormatting sqref="B33">
    <cfRule type="expression" priority="23" dxfId="171" stopIfTrue="1">
      <formula>$L$33="YES"</formula>
    </cfRule>
  </conditionalFormatting>
  <conditionalFormatting sqref="C33">
    <cfRule type="expression" priority="24" dxfId="170" stopIfTrue="1">
      <formula>$L$33="YES"</formula>
    </cfRule>
  </conditionalFormatting>
  <conditionalFormatting sqref="B31">
    <cfRule type="expression" priority="25" dxfId="171" stopIfTrue="1">
      <formula>$L$31="YES"</formula>
    </cfRule>
  </conditionalFormatting>
  <conditionalFormatting sqref="C31">
    <cfRule type="expression" priority="26" dxfId="170" stopIfTrue="1">
      <formula>$L$31="YES"</formula>
    </cfRule>
  </conditionalFormatting>
  <conditionalFormatting sqref="B29">
    <cfRule type="expression" priority="27" dxfId="171" stopIfTrue="1">
      <formula>$L$29="YES"</formula>
    </cfRule>
  </conditionalFormatting>
  <conditionalFormatting sqref="B27">
    <cfRule type="expression" priority="28" dxfId="171" stopIfTrue="1">
      <formula>$L$27="YES"</formula>
    </cfRule>
  </conditionalFormatting>
  <conditionalFormatting sqref="B25">
    <cfRule type="expression" priority="29" dxfId="171" stopIfTrue="1">
      <formula>$L$25="YES"</formula>
    </cfRule>
  </conditionalFormatting>
  <conditionalFormatting sqref="B23">
    <cfRule type="expression" priority="30" dxfId="171" stopIfTrue="1">
      <formula>$L$23="YES"</formula>
    </cfRule>
  </conditionalFormatting>
  <conditionalFormatting sqref="B21">
    <cfRule type="expression" priority="31" dxfId="171" stopIfTrue="1">
      <formula>$L$21="YES"</formula>
    </cfRule>
  </conditionalFormatting>
  <conditionalFormatting sqref="B19">
    <cfRule type="expression" priority="32" dxfId="171" stopIfTrue="1">
      <formula>$L$19="YES"</formula>
    </cfRule>
  </conditionalFormatting>
  <conditionalFormatting sqref="C39">
    <cfRule type="expression" priority="33" dxfId="170" stopIfTrue="1">
      <formula>$L$39="YES"</formula>
    </cfRule>
  </conditionalFormatting>
  <conditionalFormatting sqref="B37">
    <cfRule type="expression" priority="34" dxfId="171" stopIfTrue="1">
      <formula>$L$37="YES"</formula>
    </cfRule>
  </conditionalFormatting>
  <conditionalFormatting sqref="B39">
    <cfRule type="expression" priority="35" dxfId="171" stopIfTrue="1">
      <formula>$L$39="YES"</formula>
    </cfRule>
  </conditionalFormatting>
  <conditionalFormatting sqref="B41">
    <cfRule type="expression" priority="36" dxfId="171" stopIfTrue="1">
      <formula>L41="YES"</formula>
    </cfRule>
  </conditionalFormatting>
  <conditionalFormatting sqref="C41">
    <cfRule type="expression" priority="37" dxfId="170" stopIfTrue="1">
      <formula>$L$41="YES"</formula>
    </cfRule>
  </conditionalFormatting>
  <printOptions/>
  <pageMargins left="0.1968503937007874" right="0.2755905511811024" top="0.35433070866141736" bottom="1.1811023622047245" header="0.5118110236220472" footer="0.3937007874015748"/>
  <pageSetup horizontalDpi="600" verticalDpi="600" orientation="portrait" paperSize="9" scale="90" r:id="rId2"/>
  <headerFooter alignWithMargins="0">
    <oddFooter>&amp;L&amp;"Times New Roman,Italic"&amp;8Investment Services Rules for Investment Services Providers
&amp;"Times New Roman,Regular"Part A: The Application Process
Schedule C: Financial Resources Statement&amp;R&amp;"Times New Roman,Regular"&amp;8&amp;A
&amp;P - &amp;N</oddFooter>
  </headerFooter>
  <legacyDrawing r:id="rId1"/>
</worksheet>
</file>

<file path=xl/worksheets/sheet20.xml><?xml version="1.0" encoding="utf-8"?>
<worksheet xmlns="http://schemas.openxmlformats.org/spreadsheetml/2006/main" xmlns:r="http://schemas.openxmlformats.org/officeDocument/2006/relationships">
  <sheetPr codeName="Sheet33"/>
  <dimension ref="A1:IV56"/>
  <sheetViews>
    <sheetView zoomScalePageLayoutView="0" workbookViewId="0" topLeftCell="A1">
      <selection activeCell="A1" sqref="A1"/>
    </sheetView>
  </sheetViews>
  <sheetFormatPr defaultColWidth="0" defaultRowHeight="12.75" zeroHeight="1"/>
  <cols>
    <col min="1" max="1" width="3.421875" style="191" customWidth="1"/>
    <col min="2" max="2" width="9.140625" style="47" customWidth="1"/>
    <col min="3" max="3" width="11.421875" style="47" customWidth="1"/>
    <col min="4" max="5" width="9.140625" style="47" customWidth="1"/>
    <col min="6" max="6" width="16.7109375" style="47" customWidth="1"/>
    <col min="7" max="7" width="15.00390625" style="450" customWidth="1"/>
    <col min="8" max="8" width="19.28125" style="142" customWidth="1"/>
    <col min="9" max="9" width="14.57421875" style="450" customWidth="1"/>
    <col min="10" max="10" width="1.7109375" style="191" customWidth="1"/>
    <col min="11" max="16384" width="9.140625" style="47" hidden="1" customWidth="1"/>
  </cols>
  <sheetData>
    <row r="1" spans="1:10" ht="12.75">
      <c r="A1" s="47"/>
      <c r="B1" s="223"/>
      <c r="G1" s="47"/>
      <c r="H1" s="47"/>
      <c r="I1" s="449"/>
      <c r="J1" s="47"/>
    </row>
    <row r="2" spans="1:10" ht="12.75">
      <c r="A2" s="47"/>
      <c r="B2" s="223"/>
      <c r="E2" s="203"/>
      <c r="F2" s="367"/>
      <c r="G2" s="367"/>
      <c r="H2" s="367" t="s">
        <v>771</v>
      </c>
      <c r="I2" s="396"/>
      <c r="J2" s="47"/>
    </row>
    <row r="3" spans="1:10" ht="12.75">
      <c r="A3" s="47"/>
      <c r="B3" s="223"/>
      <c r="E3" s="203"/>
      <c r="F3" s="423"/>
      <c r="G3" s="423"/>
      <c r="H3" s="423"/>
      <c r="I3" s="368">
        <f>+IF('COVER SHEET'!$B$14="",0,IF('COVER SHEET'!$B$14="Interim Financial Return",0,IF(#REF!="",0,#REF!)))</f>
        <v>0</v>
      </c>
      <c r="J3" s="47"/>
    </row>
    <row r="4" spans="1:256" s="2" customFormat="1" ht="16.5" customHeight="1" thickBot="1">
      <c r="A4" s="47"/>
      <c r="B4" s="903" t="s">
        <v>321</v>
      </c>
      <c r="C4" s="903"/>
      <c r="D4" s="903"/>
      <c r="E4" s="903"/>
      <c r="F4" s="903"/>
      <c r="G4" s="903"/>
      <c r="H4" s="903"/>
      <c r="I4" s="497" t="s">
        <v>35</v>
      </c>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c r="FF4" s="47"/>
      <c r="FG4" s="47"/>
      <c r="FH4" s="47"/>
      <c r="FI4" s="47"/>
      <c r="FJ4" s="47"/>
      <c r="FK4" s="47"/>
      <c r="FL4" s="47"/>
      <c r="FM4" s="47"/>
      <c r="FN4" s="47"/>
      <c r="FO4" s="47"/>
      <c r="FP4" s="47"/>
      <c r="FQ4" s="47"/>
      <c r="FR4" s="47"/>
      <c r="FS4" s="47"/>
      <c r="FT4" s="47"/>
      <c r="FU4" s="47"/>
      <c r="FV4" s="47"/>
      <c r="FW4" s="47"/>
      <c r="FX4" s="47"/>
      <c r="FY4" s="47"/>
      <c r="FZ4" s="47"/>
      <c r="GA4" s="47"/>
      <c r="GB4" s="47"/>
      <c r="GC4" s="47"/>
      <c r="GD4" s="47"/>
      <c r="GE4" s="47"/>
      <c r="GF4" s="47"/>
      <c r="GG4" s="47"/>
      <c r="GH4" s="47"/>
      <c r="GI4" s="47"/>
      <c r="GJ4" s="47"/>
      <c r="GK4" s="47"/>
      <c r="GL4" s="47"/>
      <c r="GM4" s="47"/>
      <c r="GN4" s="47"/>
      <c r="GO4" s="47"/>
      <c r="GP4" s="47"/>
      <c r="GQ4" s="47"/>
      <c r="GR4" s="47"/>
      <c r="GS4" s="47"/>
      <c r="GT4" s="47"/>
      <c r="GU4" s="47"/>
      <c r="GV4" s="47"/>
      <c r="GW4" s="47"/>
      <c r="GX4" s="47"/>
      <c r="GY4" s="47"/>
      <c r="GZ4" s="47"/>
      <c r="HA4" s="47"/>
      <c r="HB4" s="47"/>
      <c r="HC4" s="47"/>
      <c r="HD4" s="47"/>
      <c r="HE4" s="47"/>
      <c r="HF4" s="47"/>
      <c r="HG4" s="47"/>
      <c r="HH4" s="47"/>
      <c r="HI4" s="47"/>
      <c r="HJ4" s="47"/>
      <c r="HK4" s="47"/>
      <c r="HL4" s="47"/>
      <c r="HM4" s="47"/>
      <c r="HN4" s="47"/>
      <c r="HO4" s="47"/>
      <c r="HP4" s="47"/>
      <c r="HQ4" s="47"/>
      <c r="HR4" s="47"/>
      <c r="HS4" s="47"/>
      <c r="HT4" s="47"/>
      <c r="HU4" s="47"/>
      <c r="HV4" s="47"/>
      <c r="HW4" s="47"/>
      <c r="HX4" s="47"/>
      <c r="HY4" s="47"/>
      <c r="HZ4" s="47"/>
      <c r="IA4" s="47"/>
      <c r="IB4" s="47"/>
      <c r="IC4" s="47"/>
      <c r="ID4" s="47"/>
      <c r="IE4" s="47"/>
      <c r="IF4" s="47"/>
      <c r="IG4" s="47"/>
      <c r="IH4" s="47"/>
      <c r="II4" s="47"/>
      <c r="IJ4" s="47"/>
      <c r="IK4" s="47"/>
      <c r="IL4" s="47"/>
      <c r="IM4" s="47"/>
      <c r="IN4" s="47"/>
      <c r="IO4" s="47"/>
      <c r="IP4" s="47"/>
      <c r="IQ4" s="47"/>
      <c r="IR4" s="47"/>
      <c r="IS4" s="47"/>
      <c r="IT4" s="47"/>
      <c r="IU4" s="47"/>
      <c r="IV4" s="47"/>
    </row>
    <row r="5" spans="1:10" ht="12.75">
      <c r="A5" s="47"/>
      <c r="G5" s="47"/>
      <c r="H5" s="47"/>
      <c r="I5" s="449"/>
      <c r="J5" s="47"/>
    </row>
    <row r="6" spans="2:9" s="189" customFormat="1" ht="12.75">
      <c r="B6" s="8" t="s">
        <v>275</v>
      </c>
      <c r="C6" s="7">
        <f>IF('Details Applicant'!C24="","",'Details Applicant'!C24)</f>
      </c>
      <c r="F6" s="9"/>
      <c r="G6" s="9"/>
      <c r="I6" s="216"/>
    </row>
    <row r="7" spans="6:9" s="189" customFormat="1" ht="12.75">
      <c r="F7" s="9"/>
      <c r="G7" s="9"/>
      <c r="I7" s="250"/>
    </row>
    <row r="8" spans="7:9" s="189" customFormat="1" ht="12.75">
      <c r="G8" s="78">
        <f>+IF('Details Applicant'!$C$29="","",'Details Applicant'!$C$29)</f>
      </c>
      <c r="H8" s="6"/>
      <c r="I8" s="78">
        <f>+IF('Details Applicant'!$C$29="","",'Details Applicant'!$C$29)</f>
      </c>
    </row>
    <row r="9" spans="7:9" s="189" customFormat="1" ht="6.75" customHeight="1">
      <c r="G9" s="255"/>
      <c r="H9" s="204"/>
      <c r="I9" s="255"/>
    </row>
    <row r="10" spans="1:9" s="189" customFormat="1" ht="12.75">
      <c r="A10" s="15">
        <v>1</v>
      </c>
      <c r="B10" s="224" t="s">
        <v>391</v>
      </c>
      <c r="C10" s="20"/>
      <c r="D10" s="20"/>
      <c r="E10" s="20"/>
      <c r="F10" s="20"/>
      <c r="G10" s="170"/>
      <c r="H10" s="156"/>
      <c r="I10" s="109">
        <f>+'Sheet 2'!K89</f>
        <v>0</v>
      </c>
    </row>
    <row r="11" spans="1:9" s="189" customFormat="1" ht="12.75">
      <c r="A11" s="213"/>
      <c r="B11" s="225"/>
      <c r="C11" s="9"/>
      <c r="D11" s="9"/>
      <c r="E11" s="9"/>
      <c r="F11" s="9"/>
      <c r="G11" s="113"/>
      <c r="H11" s="105"/>
      <c r="I11" s="113"/>
    </row>
    <row r="12" spans="1:9" s="189" customFormat="1" ht="12.75">
      <c r="A12" s="213"/>
      <c r="B12" s="225"/>
      <c r="C12" s="9"/>
      <c r="D12" s="9"/>
      <c r="E12" s="9"/>
      <c r="F12" s="9"/>
      <c r="G12" s="113"/>
      <c r="H12" s="105"/>
      <c r="I12" s="113"/>
    </row>
    <row r="13" spans="1:9" s="189" customFormat="1" ht="12.75">
      <c r="A13" s="15">
        <v>2</v>
      </c>
      <c r="B13" s="226" t="s">
        <v>387</v>
      </c>
      <c r="C13" s="17"/>
      <c r="D13" s="17"/>
      <c r="E13" s="17"/>
      <c r="F13" s="17"/>
      <c r="G13" s="262"/>
      <c r="H13" s="96"/>
      <c r="I13" s="260"/>
    </row>
    <row r="14" spans="2:9" s="189" customFormat="1" ht="12.75">
      <c r="B14" s="220" t="s">
        <v>323</v>
      </c>
      <c r="C14" s="9"/>
      <c r="D14" s="9"/>
      <c r="E14" s="9"/>
      <c r="F14" s="9"/>
      <c r="G14" s="109">
        <f>'Sheet 1'!D41</f>
        <v>0</v>
      </c>
      <c r="H14" s="96"/>
      <c r="I14" s="260"/>
    </row>
    <row r="15" spans="2:9" s="189" customFormat="1" ht="12.75">
      <c r="B15" s="220" t="s">
        <v>322</v>
      </c>
      <c r="C15" s="9"/>
      <c r="D15" s="9"/>
      <c r="E15" s="9"/>
      <c r="F15" s="9"/>
      <c r="G15" s="109">
        <f>'Sheet 1'!D42</f>
        <v>0</v>
      </c>
      <c r="H15" s="96"/>
      <c r="I15" s="260"/>
    </row>
    <row r="16" spans="2:9" s="189" customFormat="1" ht="12.75">
      <c r="B16" s="220" t="s">
        <v>688</v>
      </c>
      <c r="C16" s="9"/>
      <c r="D16" s="9"/>
      <c r="E16" s="9"/>
      <c r="F16" s="9"/>
      <c r="G16" s="109">
        <f>+'Sheet 1'!D35</f>
        <v>0</v>
      </c>
      <c r="H16" s="96"/>
      <c r="I16" s="260"/>
    </row>
    <row r="17" spans="2:9" s="189" customFormat="1" ht="12.75">
      <c r="B17" s="220" t="s">
        <v>392</v>
      </c>
      <c r="C17" s="9"/>
      <c r="D17" s="9"/>
      <c r="E17" s="9"/>
      <c r="F17" s="9"/>
      <c r="G17" s="263"/>
      <c r="H17" s="96"/>
      <c r="I17" s="260"/>
    </row>
    <row r="18" spans="2:9" s="189" customFormat="1" ht="12.75">
      <c r="B18" s="217" t="s">
        <v>388</v>
      </c>
      <c r="C18" s="9"/>
      <c r="D18" s="9"/>
      <c r="E18" s="9"/>
      <c r="F18" s="9"/>
      <c r="G18" s="263"/>
      <c r="H18" s="96"/>
      <c r="I18" s="260"/>
    </row>
    <row r="19" spans="2:9" s="189" customFormat="1" ht="12.75">
      <c r="B19" s="217" t="s">
        <v>816</v>
      </c>
      <c r="C19" s="9"/>
      <c r="D19" s="9"/>
      <c r="E19" s="9"/>
      <c r="F19" s="9"/>
      <c r="G19" s="109">
        <f>'Sheet 1'!D44</f>
        <v>0</v>
      </c>
      <c r="H19" s="96"/>
      <c r="I19" s="260"/>
    </row>
    <row r="20" spans="2:9" s="189" customFormat="1" ht="12.75">
      <c r="B20" s="220" t="s">
        <v>820</v>
      </c>
      <c r="C20" s="9"/>
      <c r="D20" s="9"/>
      <c r="E20" s="9"/>
      <c r="F20" s="9"/>
      <c r="G20" s="109">
        <f>'Sheet 1'!D45</f>
        <v>0</v>
      </c>
      <c r="H20" s="96"/>
      <c r="I20" s="260"/>
    </row>
    <row r="21" spans="2:9" s="189" customFormat="1" ht="12.75">
      <c r="B21" s="220" t="s">
        <v>817</v>
      </c>
      <c r="C21" s="9"/>
      <c r="D21" s="9"/>
      <c r="E21" s="9"/>
      <c r="F21" s="9"/>
      <c r="G21" s="109">
        <f>'Sheet 1'!D46</f>
        <v>0</v>
      </c>
      <c r="H21" s="96"/>
      <c r="I21" s="260"/>
    </row>
    <row r="22" spans="2:9" s="189" customFormat="1" ht="12.75">
      <c r="B22" s="220" t="s">
        <v>393</v>
      </c>
      <c r="C22" s="9"/>
      <c r="D22" s="9"/>
      <c r="E22" s="9"/>
      <c r="F22" s="9"/>
      <c r="G22" s="263"/>
      <c r="H22" s="96"/>
      <c r="I22" s="260"/>
    </row>
    <row r="23" spans="2:9" s="189" customFormat="1" ht="12.75">
      <c r="B23" s="217" t="s">
        <v>389</v>
      </c>
      <c r="C23" s="9"/>
      <c r="D23" s="9"/>
      <c r="E23" s="9"/>
      <c r="F23" s="9"/>
      <c r="G23" s="263"/>
      <c r="H23" s="96"/>
      <c r="I23" s="260"/>
    </row>
    <row r="24" spans="2:9" s="189" customFormat="1" ht="12.75">
      <c r="B24" s="217" t="s">
        <v>390</v>
      </c>
      <c r="C24" s="9"/>
      <c r="D24" s="9"/>
      <c r="E24" s="9"/>
      <c r="F24" s="9"/>
      <c r="G24" s="263"/>
      <c r="H24" s="96"/>
      <c r="I24" s="260"/>
    </row>
    <row r="25" spans="2:9" s="189" customFormat="1" ht="12.75">
      <c r="B25" s="217" t="s">
        <v>818</v>
      </c>
      <c r="C25" s="9"/>
      <c r="D25" s="9"/>
      <c r="E25" s="9"/>
      <c r="F25" s="9"/>
      <c r="G25" s="109">
        <f>'Sheet 1'!D49</f>
        <v>0</v>
      </c>
      <c r="H25" s="96"/>
      <c r="I25" s="260"/>
    </row>
    <row r="26" spans="2:9" s="189" customFormat="1" ht="12.75">
      <c r="B26" s="220" t="s">
        <v>819</v>
      </c>
      <c r="C26" s="9"/>
      <c r="D26" s="9"/>
      <c r="E26" s="9"/>
      <c r="F26" s="9"/>
      <c r="G26" s="109">
        <f>'Sheet 1'!D50</f>
        <v>0</v>
      </c>
      <c r="H26" s="96"/>
      <c r="I26" s="260"/>
    </row>
    <row r="27" spans="2:9" s="189" customFormat="1" ht="12.75">
      <c r="B27" s="220" t="s">
        <v>324</v>
      </c>
      <c r="C27" s="9"/>
      <c r="D27" s="9"/>
      <c r="E27" s="9"/>
      <c r="F27" s="9"/>
      <c r="G27" s="109">
        <f>'Sheet 1'!D52</f>
        <v>0</v>
      </c>
      <c r="H27" s="96"/>
      <c r="I27" s="260"/>
    </row>
    <row r="28" spans="2:9" s="189" customFormat="1" ht="12.75">
      <c r="B28" s="221" t="s">
        <v>836</v>
      </c>
      <c r="C28" s="20"/>
      <c r="D28" s="20"/>
      <c r="E28" s="20"/>
      <c r="F28" s="20"/>
      <c r="G28" s="109">
        <f>'Sheet 1'!D38</f>
        <v>0</v>
      </c>
      <c r="H28" s="264"/>
      <c r="I28" s="109">
        <f>SUM(G14:G28)</f>
        <v>0</v>
      </c>
    </row>
    <row r="29" spans="7:9" s="189" customFormat="1" ht="12.75">
      <c r="G29" s="260"/>
      <c r="H29" s="96"/>
      <c r="I29" s="260"/>
    </row>
    <row r="30" spans="7:9" s="189" customFormat="1" ht="12.75">
      <c r="G30" s="260"/>
      <c r="H30" s="96"/>
      <c r="I30" s="260"/>
    </row>
    <row r="31" spans="1:9" s="189" customFormat="1" ht="12.75">
      <c r="A31" s="15">
        <v>3</v>
      </c>
      <c r="B31" s="210" t="s">
        <v>330</v>
      </c>
      <c r="C31" s="20"/>
      <c r="D31" s="20"/>
      <c r="E31" s="20"/>
      <c r="F31" s="20"/>
      <c r="G31" s="170"/>
      <c r="H31" s="156"/>
      <c r="I31" s="109">
        <f>+I10-I28</f>
        <v>0</v>
      </c>
    </row>
    <row r="32" spans="7:9" s="189" customFormat="1" ht="12.75">
      <c r="G32" s="260"/>
      <c r="H32" s="96"/>
      <c r="I32" s="260"/>
    </row>
    <row r="33" spans="7:9" s="189" customFormat="1" ht="12.75">
      <c r="G33" s="260"/>
      <c r="H33" s="96"/>
      <c r="I33" s="260"/>
    </row>
    <row r="34" spans="1:9" s="189" customFormat="1" ht="12.75">
      <c r="A34" s="15">
        <v>4</v>
      </c>
      <c r="B34" s="39" t="s">
        <v>394</v>
      </c>
      <c r="C34" s="20"/>
      <c r="D34" s="20"/>
      <c r="E34" s="20"/>
      <c r="F34" s="20"/>
      <c r="G34" s="170"/>
      <c r="H34" s="156"/>
      <c r="I34" s="109">
        <f>IF('Details Applicant'!C26&gt;0,+$I$31*12/'Details Applicant'!C26,0)</f>
        <v>0</v>
      </c>
    </row>
    <row r="35" spans="7:9" s="189" customFormat="1" ht="12.75">
      <c r="G35" s="260"/>
      <c r="H35" s="96"/>
      <c r="I35" s="328">
        <f>IF('Details Applicant'!C26&gt;0,('Sheet 2'!K89-'Sheet 2'!G74-'Sheet 2'!G75-'Sheet 2'!G63-'Sheet 2'!G77-'Sheet 2'!G78-'Sheet 2'!G79-'Sheet 2'!G82-'Sheet 2'!G83-'Sheet 2'!G85-'Sheet 2'!G68)*12/'Details Applicant'!C26,0)</f>
        <v>0</v>
      </c>
    </row>
    <row r="36" spans="7:9" s="189" customFormat="1" ht="12.75">
      <c r="G36" s="260"/>
      <c r="H36" s="96"/>
      <c r="I36" s="260"/>
    </row>
    <row r="37" spans="2:9" s="189" customFormat="1" ht="14.25">
      <c r="B37" s="440" t="s">
        <v>263</v>
      </c>
      <c r="G37" s="260"/>
      <c r="H37" s="96"/>
      <c r="I37" s="260"/>
    </row>
    <row r="38" spans="1:9" s="189" customFormat="1" ht="12.75">
      <c r="A38" s="15">
        <v>5</v>
      </c>
      <c r="B38" s="39" t="s">
        <v>264</v>
      </c>
      <c r="C38" s="20"/>
      <c r="D38" s="20"/>
      <c r="E38" s="20"/>
      <c r="F38" s="20"/>
      <c r="G38" s="170"/>
      <c r="H38" s="156"/>
      <c r="I38" s="109">
        <f>I34*13/52</f>
        <v>0</v>
      </c>
    </row>
    <row r="39" spans="7:9" s="189" customFormat="1" ht="12.75">
      <c r="G39" s="260"/>
      <c r="H39" s="96"/>
      <c r="I39" s="328">
        <f>IF(I35&gt;0,0.25*I35,0)</f>
        <v>0</v>
      </c>
    </row>
    <row r="40" spans="7:9" s="189" customFormat="1" ht="12.75">
      <c r="G40" s="260"/>
      <c r="H40" s="96"/>
      <c r="I40" s="260"/>
    </row>
    <row r="41" spans="7:9" s="189" customFormat="1" ht="12.75">
      <c r="G41" s="260"/>
      <c r="H41" s="96"/>
      <c r="I41" s="260"/>
    </row>
    <row r="42" spans="7:9" s="189" customFormat="1" ht="12.75" hidden="1">
      <c r="G42" s="260"/>
      <c r="H42" s="96"/>
      <c r="I42" s="260"/>
    </row>
    <row r="43" spans="7:9" s="189" customFormat="1" ht="12.75" hidden="1">
      <c r="G43" s="260"/>
      <c r="H43" s="96"/>
      <c r="I43" s="260"/>
    </row>
    <row r="44" spans="7:9" s="189" customFormat="1" ht="12.75" hidden="1">
      <c r="G44" s="260"/>
      <c r="H44" s="96"/>
      <c r="I44" s="260"/>
    </row>
    <row r="45" spans="7:9" s="189" customFormat="1" ht="12.75" hidden="1">
      <c r="G45" s="260"/>
      <c r="H45" s="96"/>
      <c r="I45" s="260"/>
    </row>
    <row r="46" spans="7:9" s="189" customFormat="1" ht="12.75" hidden="1">
      <c r="G46" s="260"/>
      <c r="H46" s="96"/>
      <c r="I46" s="260"/>
    </row>
    <row r="47" spans="7:9" s="189" customFormat="1" ht="12.75" hidden="1">
      <c r="G47" s="260"/>
      <c r="H47" s="96"/>
      <c r="I47" s="260"/>
    </row>
    <row r="48" spans="7:9" s="189" customFormat="1" ht="12.75" hidden="1">
      <c r="G48" s="260"/>
      <c r="H48" s="96"/>
      <c r="I48" s="260"/>
    </row>
    <row r="49" spans="7:9" s="189" customFormat="1" ht="12.75" hidden="1">
      <c r="G49" s="260"/>
      <c r="H49" s="96"/>
      <c r="I49" s="260"/>
    </row>
    <row r="50" spans="7:9" s="189" customFormat="1" ht="12.75" hidden="1">
      <c r="G50" s="260"/>
      <c r="H50" s="96"/>
      <c r="I50" s="260"/>
    </row>
    <row r="51" spans="7:9" s="189" customFormat="1" ht="12.75" hidden="1">
      <c r="G51" s="260"/>
      <c r="H51" s="96"/>
      <c r="I51" s="260"/>
    </row>
    <row r="52" spans="7:9" s="189" customFormat="1" ht="12.75" hidden="1">
      <c r="G52" s="260"/>
      <c r="H52" s="96"/>
      <c r="I52" s="260"/>
    </row>
    <row r="53" spans="7:9" s="189" customFormat="1" ht="12.75" hidden="1">
      <c r="G53" s="260"/>
      <c r="H53" s="96"/>
      <c r="I53" s="260"/>
    </row>
    <row r="54" spans="7:9" s="189" customFormat="1" ht="12.75" hidden="1">
      <c r="G54" s="260"/>
      <c r="H54" s="96"/>
      <c r="I54" s="260"/>
    </row>
    <row r="55" spans="7:9" s="189" customFormat="1" ht="12.75" hidden="1">
      <c r="G55" s="260"/>
      <c r="H55" s="96"/>
      <c r="I55" s="260"/>
    </row>
    <row r="56" spans="7:9" s="189" customFormat="1" ht="12.75" hidden="1">
      <c r="G56" s="260"/>
      <c r="H56" s="96"/>
      <c r="I56" s="260"/>
    </row>
  </sheetData>
  <sheetProtection password="C948" sheet="1" objects="1" scenarios="1"/>
  <mergeCells count="1">
    <mergeCell ref="B4:H4"/>
  </mergeCells>
  <conditionalFormatting sqref="E2:I2">
    <cfRule type="expression" priority="1" dxfId="4" stopIfTrue="1">
      <formula>$I$3="NO"</formula>
    </cfRule>
    <cfRule type="expression" priority="2" dxfId="4" stopIfTrue="1">
      <formula>$I$3=0</formula>
    </cfRule>
  </conditionalFormatting>
  <printOptions/>
  <pageMargins left="0.1968503937007874" right="0.2755905511811024" top="0.35433070866141736" bottom="1.1811023622047245" header="0.5118110236220472" footer="0.3937007874015748"/>
  <pageSetup horizontalDpi="600" verticalDpi="600" orientation="portrait" paperSize="9" scale="90" r:id="rId2"/>
  <headerFooter alignWithMargins="0">
    <oddFooter>&amp;L&amp;"Times New Roman,Italic"&amp;8Investment Services Rules for Investment Services Providers
&amp;"Times New Roman,Regular"Part A: The Application Process
Schedule C: Financial Resources Statement&amp;R&amp;"Times New Roman,Regular"&amp;8&amp;A
&amp;P - &amp;N</oddFooter>
  </headerFooter>
  <legacyDrawing r:id="rId1"/>
</worksheet>
</file>

<file path=xl/worksheets/sheet21.xml><?xml version="1.0" encoding="utf-8"?>
<worksheet xmlns="http://schemas.openxmlformats.org/spreadsheetml/2006/main" xmlns:r="http://schemas.openxmlformats.org/officeDocument/2006/relationships">
  <sheetPr codeName="Sheet34"/>
  <dimension ref="A1:IV85"/>
  <sheetViews>
    <sheetView zoomScalePageLayoutView="0" workbookViewId="0" topLeftCell="A1">
      <selection activeCell="F21" sqref="F21"/>
    </sheetView>
  </sheetViews>
  <sheetFormatPr defaultColWidth="0" defaultRowHeight="12.75" zeroHeight="1"/>
  <cols>
    <col min="1" max="1" width="4.421875" style="212" customWidth="1"/>
    <col min="2" max="2" width="11.00390625" style="47" customWidth="1"/>
    <col min="3" max="3" width="11.421875" style="47" customWidth="1"/>
    <col min="4" max="4" width="9.140625" style="47" customWidth="1"/>
    <col min="5" max="5" width="18.00390625" style="47" customWidth="1"/>
    <col min="6" max="6" width="18.57421875" style="47" customWidth="1"/>
    <col min="7" max="7" width="17.28125" style="450" customWidth="1"/>
    <col min="8" max="8" width="2.00390625" style="142" customWidth="1"/>
    <col min="9" max="9" width="15.140625" style="450" customWidth="1"/>
    <col min="10" max="10" width="1.7109375" style="191" customWidth="1"/>
    <col min="11" max="11" width="9.140625" style="555" hidden="1" customWidth="1"/>
    <col min="12" max="12" width="11.00390625" style="555" hidden="1" customWidth="1"/>
    <col min="13" max="13" width="12.28125" style="555" hidden="1" customWidth="1"/>
    <col min="14" max="14" width="15.00390625" style="555" hidden="1" customWidth="1"/>
    <col min="15" max="15" width="9.140625" style="555" hidden="1" customWidth="1"/>
    <col min="16" max="16384" width="9.140625" style="191" hidden="1" customWidth="1"/>
  </cols>
  <sheetData>
    <row r="1" spans="1:10" ht="12.75">
      <c r="A1" s="209"/>
      <c r="B1" s="223"/>
      <c r="G1" s="47"/>
      <c r="H1" s="47"/>
      <c r="I1" s="449"/>
      <c r="J1" s="47"/>
    </row>
    <row r="2" spans="1:10" ht="12.75">
      <c r="A2" s="209"/>
      <c r="B2" s="223"/>
      <c r="E2" s="203"/>
      <c r="F2" s="367"/>
      <c r="G2" s="367"/>
      <c r="H2" s="536" t="s">
        <v>771</v>
      </c>
      <c r="I2" s="396"/>
      <c r="J2" s="47"/>
    </row>
    <row r="3" spans="1:10" ht="12.75">
      <c r="A3" s="209"/>
      <c r="B3" s="223"/>
      <c r="E3" s="203"/>
      <c r="F3" s="423"/>
      <c r="G3" s="423"/>
      <c r="H3" s="423"/>
      <c r="I3" s="368">
        <f>+IF('COVER SHEET'!$B$14="",0,IF('COVER SHEET'!$B$14="Interim Financial Return",0,IF(#REF!="",0,#REF!)))</f>
        <v>0</v>
      </c>
      <c r="J3" s="47"/>
    </row>
    <row r="4" spans="1:256" s="54" customFormat="1" ht="16.5" customHeight="1" thickBot="1">
      <c r="A4" s="209"/>
      <c r="B4" s="553" t="s">
        <v>246</v>
      </c>
      <c r="C4" s="552"/>
      <c r="D4" s="552"/>
      <c r="E4" s="552"/>
      <c r="F4" s="552"/>
      <c r="G4" s="552"/>
      <c r="H4" s="552"/>
      <c r="I4" s="497" t="s">
        <v>36</v>
      </c>
      <c r="J4" s="47"/>
      <c r="K4" s="555"/>
      <c r="L4" s="555"/>
      <c r="M4" s="555"/>
      <c r="N4" s="555"/>
      <c r="O4" s="555"/>
      <c r="P4" s="191"/>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191"/>
      <c r="AP4" s="191"/>
      <c r="AQ4" s="191"/>
      <c r="AR4" s="191"/>
      <c r="AS4" s="191"/>
      <c r="AT4" s="191"/>
      <c r="AU4" s="191"/>
      <c r="AV4" s="191"/>
      <c r="AW4" s="191"/>
      <c r="AX4" s="191"/>
      <c r="AY4" s="191"/>
      <c r="AZ4" s="191"/>
      <c r="BA4" s="191"/>
      <c r="BB4" s="191"/>
      <c r="BC4" s="191"/>
      <c r="BD4" s="191"/>
      <c r="BE4" s="191"/>
      <c r="BF4" s="191"/>
      <c r="BG4" s="191"/>
      <c r="BH4" s="191"/>
      <c r="BI4" s="191"/>
      <c r="BJ4" s="191"/>
      <c r="BK4" s="191"/>
      <c r="BL4" s="191"/>
      <c r="BM4" s="191"/>
      <c r="BN4" s="191"/>
      <c r="BO4" s="191"/>
      <c r="BP4" s="191"/>
      <c r="BQ4" s="191"/>
      <c r="BR4" s="191"/>
      <c r="BS4" s="191"/>
      <c r="BT4" s="191"/>
      <c r="BU4" s="191"/>
      <c r="BV4" s="191"/>
      <c r="BW4" s="191"/>
      <c r="BX4" s="191"/>
      <c r="BY4" s="191"/>
      <c r="BZ4" s="191"/>
      <c r="CA4" s="191"/>
      <c r="CB4" s="191"/>
      <c r="CC4" s="191"/>
      <c r="CD4" s="191"/>
      <c r="CE4" s="191"/>
      <c r="CF4" s="191"/>
      <c r="CG4" s="191"/>
      <c r="CH4" s="191"/>
      <c r="CI4" s="191"/>
      <c r="CJ4" s="191"/>
      <c r="CK4" s="191"/>
      <c r="CL4" s="191"/>
      <c r="CM4" s="191"/>
      <c r="CN4" s="191"/>
      <c r="CO4" s="191"/>
      <c r="CP4" s="191"/>
      <c r="CQ4" s="191"/>
      <c r="CR4" s="191"/>
      <c r="CS4" s="191"/>
      <c r="CT4" s="191"/>
      <c r="CU4" s="191"/>
      <c r="CV4" s="191"/>
      <c r="CW4" s="191"/>
      <c r="CX4" s="191"/>
      <c r="CY4" s="191"/>
      <c r="CZ4" s="191"/>
      <c r="DA4" s="191"/>
      <c r="DB4" s="191"/>
      <c r="DC4" s="191"/>
      <c r="DD4" s="191"/>
      <c r="DE4" s="191"/>
      <c r="DF4" s="191"/>
      <c r="DG4" s="191"/>
      <c r="DH4" s="191"/>
      <c r="DI4" s="191"/>
      <c r="DJ4" s="191"/>
      <c r="DK4" s="191"/>
      <c r="DL4" s="191"/>
      <c r="DM4" s="191"/>
      <c r="DN4" s="191"/>
      <c r="DO4" s="191"/>
      <c r="DP4" s="191"/>
      <c r="DQ4" s="191"/>
      <c r="DR4" s="191"/>
      <c r="DS4" s="191"/>
      <c r="DT4" s="191"/>
      <c r="DU4" s="191"/>
      <c r="DV4" s="191"/>
      <c r="DW4" s="191"/>
      <c r="DX4" s="191"/>
      <c r="DY4" s="191"/>
      <c r="DZ4" s="191"/>
      <c r="EA4" s="191"/>
      <c r="EB4" s="191"/>
      <c r="EC4" s="191"/>
      <c r="ED4" s="191"/>
      <c r="EE4" s="191"/>
      <c r="EF4" s="191"/>
      <c r="EG4" s="191"/>
      <c r="EH4" s="191"/>
      <c r="EI4" s="191"/>
      <c r="EJ4" s="191"/>
      <c r="EK4" s="191"/>
      <c r="EL4" s="191"/>
      <c r="EM4" s="191"/>
      <c r="EN4" s="191"/>
      <c r="EO4" s="191"/>
      <c r="EP4" s="191"/>
      <c r="EQ4" s="191"/>
      <c r="ER4" s="191"/>
      <c r="ES4" s="191"/>
      <c r="ET4" s="191"/>
      <c r="EU4" s="191"/>
      <c r="EV4" s="191"/>
      <c r="EW4" s="191"/>
      <c r="EX4" s="191"/>
      <c r="EY4" s="191"/>
      <c r="EZ4" s="191"/>
      <c r="FA4" s="191"/>
      <c r="FB4" s="191"/>
      <c r="FC4" s="191"/>
      <c r="FD4" s="191"/>
      <c r="FE4" s="191"/>
      <c r="FF4" s="191"/>
      <c r="FG4" s="191"/>
      <c r="FH4" s="191"/>
      <c r="FI4" s="191"/>
      <c r="FJ4" s="191"/>
      <c r="FK4" s="191"/>
      <c r="FL4" s="191"/>
      <c r="FM4" s="191"/>
      <c r="FN4" s="191"/>
      <c r="FO4" s="191"/>
      <c r="FP4" s="191"/>
      <c r="FQ4" s="191"/>
      <c r="FR4" s="191"/>
      <c r="FS4" s="191"/>
      <c r="FT4" s="191"/>
      <c r="FU4" s="191"/>
      <c r="FV4" s="191"/>
      <c r="FW4" s="191"/>
      <c r="FX4" s="191"/>
      <c r="FY4" s="191"/>
      <c r="FZ4" s="191"/>
      <c r="GA4" s="191"/>
      <c r="GB4" s="191"/>
      <c r="GC4" s="191"/>
      <c r="GD4" s="191"/>
      <c r="GE4" s="191"/>
      <c r="GF4" s="191"/>
      <c r="GG4" s="191"/>
      <c r="GH4" s="191"/>
      <c r="GI4" s="191"/>
      <c r="GJ4" s="191"/>
      <c r="GK4" s="191"/>
      <c r="GL4" s="191"/>
      <c r="GM4" s="191"/>
      <c r="GN4" s="191"/>
      <c r="GO4" s="191"/>
      <c r="GP4" s="191"/>
      <c r="GQ4" s="191"/>
      <c r="GR4" s="191"/>
      <c r="GS4" s="191"/>
      <c r="GT4" s="191"/>
      <c r="GU4" s="191"/>
      <c r="GV4" s="191"/>
      <c r="GW4" s="191"/>
      <c r="GX4" s="191"/>
      <c r="GY4" s="191"/>
      <c r="GZ4" s="191"/>
      <c r="HA4" s="191"/>
      <c r="HB4" s="191"/>
      <c r="HC4" s="191"/>
      <c r="HD4" s="191"/>
      <c r="HE4" s="191"/>
      <c r="HF4" s="191"/>
      <c r="HG4" s="191"/>
      <c r="HH4" s="191"/>
      <c r="HI4" s="191"/>
      <c r="HJ4" s="191"/>
      <c r="HK4" s="191"/>
      <c r="HL4" s="191"/>
      <c r="HM4" s="191"/>
      <c r="HN4" s="191"/>
      <c r="HO4" s="191"/>
      <c r="HP4" s="191"/>
      <c r="HQ4" s="191"/>
      <c r="HR4" s="191"/>
      <c r="HS4" s="191"/>
      <c r="HT4" s="191"/>
      <c r="HU4" s="191"/>
      <c r="HV4" s="191"/>
      <c r="HW4" s="191"/>
      <c r="HX4" s="191"/>
      <c r="HY4" s="191"/>
      <c r="HZ4" s="191"/>
      <c r="IA4" s="191"/>
      <c r="IB4" s="191"/>
      <c r="IC4" s="191"/>
      <c r="ID4" s="191"/>
      <c r="IE4" s="191"/>
      <c r="IF4" s="191"/>
      <c r="IG4" s="191"/>
      <c r="IH4" s="191"/>
      <c r="II4" s="191"/>
      <c r="IJ4" s="191"/>
      <c r="IK4" s="191"/>
      <c r="IL4" s="191"/>
      <c r="IM4" s="191"/>
      <c r="IN4" s="191"/>
      <c r="IO4" s="191"/>
      <c r="IP4" s="191"/>
      <c r="IQ4" s="191"/>
      <c r="IR4" s="191"/>
      <c r="IS4" s="191"/>
      <c r="IT4" s="191"/>
      <c r="IU4" s="191"/>
      <c r="IV4" s="191"/>
    </row>
    <row r="5" spans="1:10" ht="12.75">
      <c r="A5" s="209"/>
      <c r="G5" s="47"/>
      <c r="H5" s="47"/>
      <c r="I5" s="449"/>
      <c r="J5" s="47"/>
    </row>
    <row r="6" spans="1:15" s="211" customFormat="1" ht="12.75">
      <c r="A6" s="204"/>
      <c r="B6" s="8" t="s">
        <v>275</v>
      </c>
      <c r="C6" s="7">
        <f>IF('Details Applicant'!C24="","",'Details Applicant'!C24)</f>
      </c>
      <c r="D6" s="189"/>
      <c r="E6" s="189"/>
      <c r="F6" s="9"/>
      <c r="G6" s="9"/>
      <c r="H6" s="189"/>
      <c r="I6" s="216"/>
      <c r="J6" s="189"/>
      <c r="K6" s="556"/>
      <c r="L6" s="556"/>
      <c r="M6" s="556"/>
      <c r="N6" s="556"/>
      <c r="O6" s="556"/>
    </row>
    <row r="7" spans="1:15" s="211" customFormat="1" ht="12.75">
      <c r="A7" s="204"/>
      <c r="B7" s="189"/>
      <c r="C7" s="189"/>
      <c r="D7" s="189"/>
      <c r="E7" s="189"/>
      <c r="F7" s="9"/>
      <c r="G7" s="9"/>
      <c r="H7" s="189"/>
      <c r="I7" s="250"/>
      <c r="J7" s="189"/>
      <c r="K7" s="556"/>
      <c r="L7" s="556"/>
      <c r="M7" s="556"/>
      <c r="N7" s="556"/>
      <c r="O7" s="556"/>
    </row>
    <row r="8" spans="1:15" s="211" customFormat="1" ht="12.75">
      <c r="A8" s="204"/>
      <c r="B8" s="189"/>
      <c r="C8" s="189"/>
      <c r="D8" s="189"/>
      <c r="E8" s="189"/>
      <c r="F8" s="189"/>
      <c r="G8" s="78">
        <f>+IF('Details Applicant'!$C$29="","",'Details Applicant'!$C$29)</f>
      </c>
      <c r="H8" s="204"/>
      <c r="I8" s="78">
        <f>+IF('Details Applicant'!$C$29="","",'Details Applicant'!$C$29)</f>
      </c>
      <c r="J8" s="189"/>
      <c r="K8" s="556"/>
      <c r="L8" s="556"/>
      <c r="M8" s="556"/>
      <c r="N8" s="556"/>
      <c r="O8" s="556"/>
    </row>
    <row r="9" spans="1:15" s="211" customFormat="1" ht="10.5" customHeight="1">
      <c r="A9" s="204"/>
      <c r="B9" s="189"/>
      <c r="C9" s="189"/>
      <c r="D9" s="189"/>
      <c r="E9" s="189"/>
      <c r="F9" s="189"/>
      <c r="G9" s="255"/>
      <c r="H9" s="204"/>
      <c r="I9" s="255"/>
      <c r="J9" s="189"/>
      <c r="K9" s="556"/>
      <c r="L9" s="556"/>
      <c r="M9" s="556"/>
      <c r="N9" s="556"/>
      <c r="O9" s="556"/>
    </row>
    <row r="10" spans="1:15" s="211" customFormat="1" ht="14.25">
      <c r="A10" s="271" t="s">
        <v>382</v>
      </c>
      <c r="B10" s="591" t="s">
        <v>532</v>
      </c>
      <c r="C10" s="20"/>
      <c r="D10" s="20"/>
      <c r="E10" s="20"/>
      <c r="F10" s="20"/>
      <c r="G10" s="170"/>
      <c r="H10" s="156"/>
      <c r="I10" s="109">
        <f>'Sheet 4'!K53</f>
        <v>0</v>
      </c>
      <c r="J10" s="189"/>
      <c r="K10" s="556"/>
      <c r="L10" s="556"/>
      <c r="M10" s="556"/>
      <c r="N10" s="556"/>
      <c r="O10" s="556"/>
    </row>
    <row r="11" spans="1:15" s="211" customFormat="1" ht="12.75">
      <c r="A11" s="218"/>
      <c r="B11" s="225"/>
      <c r="C11" s="9"/>
      <c r="D11" s="9"/>
      <c r="E11" s="9"/>
      <c r="F11" s="9"/>
      <c r="G11" s="113"/>
      <c r="H11" s="105"/>
      <c r="I11" s="113"/>
      <c r="J11" s="189"/>
      <c r="K11" s="556"/>
      <c r="L11" s="556"/>
      <c r="M11" s="556"/>
      <c r="N11" s="556"/>
      <c r="O11" s="556"/>
    </row>
    <row r="12" spans="1:15" s="211" customFormat="1" ht="19.5" customHeight="1">
      <c r="A12" s="271" t="s">
        <v>383</v>
      </c>
      <c r="B12" s="682" t="s">
        <v>265</v>
      </c>
      <c r="C12" s="9"/>
      <c r="D12" s="9"/>
      <c r="E12" s="9"/>
      <c r="F12" s="9"/>
      <c r="G12" s="113"/>
      <c r="H12" s="105"/>
      <c r="I12" s="113"/>
      <c r="J12" s="189"/>
      <c r="K12" s="556"/>
      <c r="L12" s="556"/>
      <c r="M12" s="556"/>
      <c r="N12" s="556"/>
      <c r="O12" s="556"/>
    </row>
    <row r="13" spans="1:15" s="211" customFormat="1" ht="13.5" customHeight="1">
      <c r="A13" s="271"/>
      <c r="B13" s="587"/>
      <c r="C13" s="9"/>
      <c r="D13" s="9"/>
      <c r="E13" s="9"/>
      <c r="F13" s="9"/>
      <c r="G13" s="113"/>
      <c r="H13" s="105"/>
      <c r="I13" s="113"/>
      <c r="J13" s="189"/>
      <c r="K13" s="556"/>
      <c r="L13" s="556"/>
      <c r="M13" s="556"/>
      <c r="N13" s="556"/>
      <c r="O13" s="556"/>
    </row>
    <row r="14" spans="1:15" s="211" customFormat="1" ht="12.75">
      <c r="A14" s="271"/>
      <c r="B14" s="589" t="s">
        <v>267</v>
      </c>
      <c r="C14" s="9"/>
      <c r="D14" s="9"/>
      <c r="E14" s="9"/>
      <c r="F14" s="9"/>
      <c r="G14" s="113"/>
      <c r="H14" s="105"/>
      <c r="I14" s="113"/>
      <c r="J14" s="189"/>
      <c r="K14" s="556"/>
      <c r="L14" s="556"/>
      <c r="M14" s="556"/>
      <c r="N14" s="556"/>
      <c r="O14" s="556"/>
    </row>
    <row r="15" spans="1:15" s="211" customFormat="1" ht="5.25" customHeight="1">
      <c r="A15" s="271"/>
      <c r="B15" s="589"/>
      <c r="C15" s="9"/>
      <c r="D15" s="9"/>
      <c r="E15" s="9"/>
      <c r="F15" s="9"/>
      <c r="G15" s="113"/>
      <c r="H15" s="105"/>
      <c r="I15" s="113"/>
      <c r="J15" s="189"/>
      <c r="K15" s="556"/>
      <c r="L15" s="556"/>
      <c r="M15" s="556"/>
      <c r="N15" s="556"/>
      <c r="O15" s="556"/>
    </row>
    <row r="16" spans="1:15" s="211" customFormat="1" ht="12.75">
      <c r="A16" s="271"/>
      <c r="B16" s="587" t="s">
        <v>66</v>
      </c>
      <c r="C16" s="9"/>
      <c r="D16" s="9"/>
      <c r="E16" s="9"/>
      <c r="F16" s="9"/>
      <c r="G16" s="113"/>
      <c r="H16" s="105"/>
      <c r="I16" s="113"/>
      <c r="J16" s="189"/>
      <c r="K16" s="556"/>
      <c r="L16" s="556"/>
      <c r="M16" s="556"/>
      <c r="N16" s="556"/>
      <c r="O16" s="556"/>
    </row>
    <row r="17" spans="1:15" s="211" customFormat="1" ht="6" customHeight="1">
      <c r="A17" s="271"/>
      <c r="B17" s="587"/>
      <c r="C17" s="9"/>
      <c r="D17" s="9"/>
      <c r="E17" s="9"/>
      <c r="F17" s="9"/>
      <c r="G17" s="113"/>
      <c r="H17" s="105"/>
      <c r="I17" s="113"/>
      <c r="J17" s="189"/>
      <c r="K17" s="556"/>
      <c r="L17" s="556"/>
      <c r="M17" s="556"/>
      <c r="N17" s="556"/>
      <c r="O17" s="556"/>
    </row>
    <row r="18" spans="1:15" s="211" customFormat="1" ht="12.75">
      <c r="A18" s="271"/>
      <c r="B18" s="587"/>
      <c r="C18" s="905">
        <f>IF('Sheet 1'!C283:D283="","",'Sheet 1'!C283:D283)</f>
      </c>
      <c r="D18" s="906"/>
      <c r="E18" s="906"/>
      <c r="F18" s="907"/>
      <c r="G18" s="113"/>
      <c r="H18" s="105"/>
      <c r="I18" s="113"/>
      <c r="J18" s="747">
        <f>IF(C18="",1,0)</f>
        <v>1</v>
      </c>
      <c r="K18" s="556"/>
      <c r="L18" s="556"/>
      <c r="M18" s="554" t="s">
        <v>834</v>
      </c>
      <c r="N18" s="556"/>
      <c r="O18" s="556"/>
    </row>
    <row r="19" spans="1:15" s="211" customFormat="1" ht="12.75">
      <c r="A19" s="271"/>
      <c r="B19" s="587"/>
      <c r="C19" s="9"/>
      <c r="D19" s="9"/>
      <c r="E19" s="9"/>
      <c r="F19" s="9"/>
      <c r="G19" s="113"/>
      <c r="H19" s="105"/>
      <c r="I19" s="113"/>
      <c r="J19" s="747"/>
      <c r="K19" s="556"/>
      <c r="L19" s="556"/>
      <c r="M19" s="554" t="s">
        <v>608</v>
      </c>
      <c r="N19" s="9"/>
      <c r="O19" s="556"/>
    </row>
    <row r="20" spans="1:15" s="211" customFormat="1" ht="12.75">
      <c r="A20" s="218"/>
      <c r="B20" s="554">
        <f>IF(C18="Standardised Approach","    -  Standardised Approach","")</f>
      </c>
      <c r="C20" s="9"/>
      <c r="D20" s="9"/>
      <c r="E20" s="9"/>
      <c r="F20" s="9"/>
      <c r="G20" s="166">
        <f>IF(C18="Standardised Approach",'Sheet 5'!G124,"")</f>
      </c>
      <c r="H20" s="105"/>
      <c r="I20" s="584">
        <f>IF(C18="Standardised Approach",'Sheet 5'!G124,"")</f>
      </c>
      <c r="J20" s="747">
        <f>IF(C17&lt;&gt;"Standardised Approach",0,G20=I20)</f>
        <v>0</v>
      </c>
      <c r="K20" s="556"/>
      <c r="L20" s="556"/>
      <c r="M20" s="554" t="s">
        <v>835</v>
      </c>
      <c r="N20" s="9"/>
      <c r="O20" s="556"/>
    </row>
    <row r="21" spans="1:15" s="211" customFormat="1" ht="12.75">
      <c r="A21" s="218"/>
      <c r="B21" s="554">
        <f>IF(C18="Internal Ratings Based Approach","    -  Internal Ratings Based Approach","")</f>
      </c>
      <c r="C21" s="9"/>
      <c r="D21" s="9"/>
      <c r="E21" s="9"/>
      <c r="F21" s="9"/>
      <c r="G21" s="259"/>
      <c r="H21" s="105"/>
      <c r="I21" s="584"/>
      <c r="J21" s="747">
        <f>IF(C18&lt;&gt;"Internal Ratings Based Approach",0,IF(AND(C18="Internal Ratings Based Approach",G21&gt;0),0,1))</f>
        <v>0</v>
      </c>
      <c r="K21" s="556"/>
      <c r="L21" s="556"/>
      <c r="M21" s="554"/>
      <c r="N21" s="9"/>
      <c r="O21" s="556"/>
    </row>
    <row r="22" spans="1:15" s="211" customFormat="1" ht="12.75">
      <c r="A22" s="218"/>
      <c r="B22" s="554">
        <f>IF(C18="Foundation Internal Ratings Based Approach","   -  Foundation Internal Ratings Based Approach","")</f>
      </c>
      <c r="C22" s="9"/>
      <c r="D22" s="9"/>
      <c r="E22" s="9"/>
      <c r="F22" s="9"/>
      <c r="G22" s="259"/>
      <c r="H22" s="105"/>
      <c r="I22" s="584"/>
      <c r="J22" s="747">
        <f>IF(C18&lt;&gt;"Foundation Internal Ratings Based Approach",0,IF(AND(C18="Foundation Internal Ratings Based Approach",G22&gt;0),0,1))</f>
        <v>0</v>
      </c>
      <c r="K22" s="556"/>
      <c r="L22" s="556"/>
      <c r="M22" s="554"/>
      <c r="N22" s="9"/>
      <c r="O22" s="556"/>
    </row>
    <row r="23" spans="1:15" s="211" customFormat="1" ht="12.75">
      <c r="A23" s="218"/>
      <c r="B23" s="554"/>
      <c r="C23" s="9"/>
      <c r="D23" s="9"/>
      <c r="E23" s="9"/>
      <c r="F23" s="9"/>
      <c r="G23" s="113"/>
      <c r="H23" s="105"/>
      <c r="I23" s="113"/>
      <c r="J23" s="747">
        <f>SUM(J18:J22)</f>
        <v>1</v>
      </c>
      <c r="K23" s="556"/>
      <c r="L23" s="556"/>
      <c r="M23" s="556"/>
      <c r="N23" s="556"/>
      <c r="O23" s="556"/>
    </row>
    <row r="24" spans="1:15" s="211" customFormat="1" ht="12.75">
      <c r="A24" s="218"/>
      <c r="B24" s="554"/>
      <c r="C24" s="9"/>
      <c r="D24" s="9"/>
      <c r="E24" s="9"/>
      <c r="F24" s="9"/>
      <c r="G24" s="113"/>
      <c r="H24" s="105"/>
      <c r="I24" s="113"/>
      <c r="J24" s="189"/>
      <c r="K24" s="556"/>
      <c r="L24" s="556"/>
      <c r="M24" s="556"/>
      <c r="N24" s="556"/>
      <c r="O24" s="556"/>
    </row>
    <row r="25" spans="1:15" s="211" customFormat="1" ht="18.75" customHeight="1">
      <c r="A25" s="271" t="s">
        <v>384</v>
      </c>
      <c r="B25" s="683" t="s">
        <v>266</v>
      </c>
      <c r="C25" s="9"/>
      <c r="D25" s="9"/>
      <c r="E25" s="9"/>
      <c r="F25" s="9"/>
      <c r="G25" s="113"/>
      <c r="H25" s="105"/>
      <c r="I25" s="113"/>
      <c r="J25" s="189"/>
      <c r="K25" s="556"/>
      <c r="L25" s="556"/>
      <c r="M25" s="556"/>
      <c r="N25" s="556"/>
      <c r="O25" s="556"/>
    </row>
    <row r="26" spans="1:15" s="211" customFormat="1" ht="7.5" customHeight="1">
      <c r="A26" s="218"/>
      <c r="B26" s="225"/>
      <c r="C26" s="9"/>
      <c r="D26" s="9"/>
      <c r="E26" s="9"/>
      <c r="F26" s="9"/>
      <c r="G26" s="113"/>
      <c r="H26" s="105"/>
      <c r="I26" s="113"/>
      <c r="J26" s="189"/>
      <c r="K26" s="556"/>
      <c r="L26" s="556"/>
      <c r="M26" s="556"/>
      <c r="N26" s="556"/>
      <c r="O26" s="556"/>
    </row>
    <row r="27" spans="1:15" s="211" customFormat="1" ht="12.75">
      <c r="A27" s="218"/>
      <c r="B27" s="589" t="s">
        <v>268</v>
      </c>
      <c r="C27" s="9"/>
      <c r="D27" s="9"/>
      <c r="E27" s="9"/>
      <c r="F27" s="9"/>
      <c r="G27" s="113"/>
      <c r="H27" s="105"/>
      <c r="I27" s="113"/>
      <c r="J27" s="189"/>
      <c r="K27" s="556"/>
      <c r="L27" s="556"/>
      <c r="M27" s="556"/>
      <c r="N27" s="556"/>
      <c r="O27" s="556"/>
    </row>
    <row r="28" spans="1:15" s="211" customFormat="1" ht="12.75">
      <c r="A28" s="218"/>
      <c r="B28" s="554" t="s">
        <v>332</v>
      </c>
      <c r="C28" s="9"/>
      <c r="D28" s="9"/>
      <c r="E28" s="9"/>
      <c r="F28" s="9"/>
      <c r="G28" s="113"/>
      <c r="H28" s="105"/>
      <c r="I28" s="113"/>
      <c r="J28" s="189"/>
      <c r="K28" s="556"/>
      <c r="L28" s="556"/>
      <c r="M28" s="556"/>
      <c r="N28" s="556"/>
      <c r="O28" s="556"/>
    </row>
    <row r="29" spans="1:15" s="211" customFormat="1" ht="12.75">
      <c r="A29" s="218"/>
      <c r="B29" s="554" t="s">
        <v>334</v>
      </c>
      <c r="C29" s="9"/>
      <c r="D29" s="9"/>
      <c r="E29" s="9"/>
      <c r="F29" s="9"/>
      <c r="G29" s="166">
        <f>'Sheet 6'!N60</f>
        <v>0</v>
      </c>
      <c r="H29" s="105"/>
      <c r="I29" s="113"/>
      <c r="J29" s="189"/>
      <c r="K29" s="556"/>
      <c r="L29" s="556"/>
      <c r="M29" s="556"/>
      <c r="N29" s="556"/>
      <c r="O29" s="556"/>
    </row>
    <row r="30" spans="1:15" s="211" customFormat="1" ht="12.75">
      <c r="A30" s="218"/>
      <c r="B30" s="554" t="s">
        <v>333</v>
      </c>
      <c r="C30" s="9"/>
      <c r="D30" s="9"/>
      <c r="E30" s="9"/>
      <c r="F30" s="9"/>
      <c r="G30" s="166">
        <f>'Sheet 7'!M64</f>
        <v>0</v>
      </c>
      <c r="H30" s="105"/>
      <c r="I30" s="113"/>
      <c r="J30" s="189"/>
      <c r="K30" s="556"/>
      <c r="L30" s="556"/>
      <c r="M30" s="556"/>
      <c r="N30" s="556"/>
      <c r="O30" s="556"/>
    </row>
    <row r="31" spans="1:15" s="211" customFormat="1" ht="12.75">
      <c r="A31" s="218"/>
      <c r="B31" s="554" t="s">
        <v>335</v>
      </c>
      <c r="C31" s="9"/>
      <c r="D31" s="9"/>
      <c r="E31" s="9"/>
      <c r="F31" s="9"/>
      <c r="G31" s="166">
        <f>'Sheet 8'!N52</f>
        <v>0</v>
      </c>
      <c r="H31" s="105"/>
      <c r="I31" s="113"/>
      <c r="J31" s="189"/>
      <c r="K31" s="556"/>
      <c r="L31" s="556"/>
      <c r="M31" s="556"/>
      <c r="N31" s="556"/>
      <c r="O31" s="556"/>
    </row>
    <row r="32" spans="1:15" s="211" customFormat="1" ht="12.75">
      <c r="A32" s="218"/>
      <c r="B32" s="554" t="s">
        <v>269</v>
      </c>
      <c r="C32" s="9"/>
      <c r="D32" s="9"/>
      <c r="E32" s="9"/>
      <c r="F32" s="9"/>
      <c r="G32" s="166">
        <f>'Sheet 9'!I41</f>
        <v>0</v>
      </c>
      <c r="H32" s="105"/>
      <c r="I32" s="113"/>
      <c r="J32" s="189"/>
      <c r="K32" s="556"/>
      <c r="L32" s="556"/>
      <c r="M32" s="556"/>
      <c r="N32" s="556"/>
      <c r="O32" s="556"/>
    </row>
    <row r="33" spans="1:15" s="211" customFormat="1" ht="12.75">
      <c r="A33" s="218"/>
      <c r="B33" s="554" t="s">
        <v>336</v>
      </c>
      <c r="C33" s="9"/>
      <c r="D33" s="9"/>
      <c r="E33" s="9"/>
      <c r="F33" s="9"/>
      <c r="G33" s="451"/>
      <c r="H33" s="105"/>
      <c r="I33" s="113"/>
      <c r="J33" s="189"/>
      <c r="K33" s="556"/>
      <c r="L33" s="556"/>
      <c r="M33" s="556"/>
      <c r="N33" s="556"/>
      <c r="O33" s="556"/>
    </row>
    <row r="34" spans="1:15" s="211" customFormat="1" ht="12.75">
      <c r="A34" s="218"/>
      <c r="B34" s="225"/>
      <c r="C34" s="9"/>
      <c r="D34" s="9"/>
      <c r="E34" s="9"/>
      <c r="F34" s="9"/>
      <c r="G34" s="113"/>
      <c r="H34" s="105"/>
      <c r="I34" s="113"/>
      <c r="J34" s="189"/>
      <c r="K34" s="556"/>
      <c r="L34" s="556"/>
      <c r="M34" s="556"/>
      <c r="N34" s="556"/>
      <c r="O34" s="556"/>
    </row>
    <row r="35" spans="1:15" s="211" customFormat="1" ht="12.75">
      <c r="A35" s="218"/>
      <c r="B35" s="589" t="s">
        <v>270</v>
      </c>
      <c r="C35" s="9"/>
      <c r="D35" s="9"/>
      <c r="E35" s="9"/>
      <c r="F35" s="9"/>
      <c r="G35" s="166">
        <f>'Sheet 10'!I20</f>
        <v>0</v>
      </c>
      <c r="H35" s="105"/>
      <c r="I35" s="113"/>
      <c r="J35" s="189"/>
      <c r="K35" s="556"/>
      <c r="L35" s="556"/>
      <c r="M35" s="556"/>
      <c r="N35" s="556"/>
      <c r="O35" s="556"/>
    </row>
    <row r="36" spans="1:15" s="211" customFormat="1" ht="12.75">
      <c r="A36" s="218"/>
      <c r="B36" s="589" t="s">
        <v>271</v>
      </c>
      <c r="C36" s="9"/>
      <c r="D36" s="9"/>
      <c r="E36" s="9"/>
      <c r="F36" s="9"/>
      <c r="G36" s="451"/>
      <c r="H36" s="105"/>
      <c r="I36" s="113"/>
      <c r="J36" s="189"/>
      <c r="K36" s="556"/>
      <c r="L36" s="556"/>
      <c r="M36" s="556"/>
      <c r="N36" s="556"/>
      <c r="O36" s="556"/>
    </row>
    <row r="37" spans="1:15" s="211" customFormat="1" ht="12.75">
      <c r="A37" s="218"/>
      <c r="B37" s="589" t="s">
        <v>272</v>
      </c>
      <c r="C37" s="9"/>
      <c r="D37" s="9"/>
      <c r="E37" s="9"/>
      <c r="F37" s="9"/>
      <c r="G37" s="166">
        <f>'Sheet 11'!I28</f>
        <v>0</v>
      </c>
      <c r="H37" s="105"/>
      <c r="I37" s="113"/>
      <c r="J37" s="189"/>
      <c r="K37" s="556"/>
      <c r="L37" s="556"/>
      <c r="M37" s="556"/>
      <c r="N37" s="556"/>
      <c r="O37" s="556"/>
    </row>
    <row r="38" spans="1:15" s="211" customFormat="1" ht="12.75">
      <c r="A38" s="218"/>
      <c r="B38" s="589"/>
      <c r="C38" s="9"/>
      <c r="D38" s="9"/>
      <c r="E38" s="9"/>
      <c r="F38" s="9"/>
      <c r="G38" s="170"/>
      <c r="H38" s="105"/>
      <c r="I38" s="113"/>
      <c r="J38" s="189"/>
      <c r="K38" s="556"/>
      <c r="L38" s="556"/>
      <c r="M38" s="556"/>
      <c r="N38" s="556"/>
      <c r="O38" s="556"/>
    </row>
    <row r="39" spans="1:15" s="211" customFormat="1" ht="12.75">
      <c r="A39" s="218"/>
      <c r="B39" s="224" t="s">
        <v>639</v>
      </c>
      <c r="C39" s="20"/>
      <c r="D39" s="20"/>
      <c r="E39" s="20"/>
      <c r="F39" s="21"/>
      <c r="G39" s="166">
        <f>SUM(G29:G37)</f>
        <v>0</v>
      </c>
      <c r="H39" s="105"/>
      <c r="I39" s="113"/>
      <c r="J39" s="189"/>
      <c r="K39" s="556"/>
      <c r="L39" s="556"/>
      <c r="M39" s="556"/>
      <c r="N39" s="556"/>
      <c r="O39" s="556"/>
    </row>
    <row r="40" spans="1:15" s="211" customFormat="1" ht="12.75">
      <c r="A40" s="218"/>
      <c r="B40" s="225"/>
      <c r="C40" s="9"/>
      <c r="D40" s="9"/>
      <c r="E40" s="9"/>
      <c r="F40" s="9"/>
      <c r="G40" s="113"/>
      <c r="H40" s="105"/>
      <c r="I40" s="113"/>
      <c r="J40" s="189"/>
      <c r="K40" s="556"/>
      <c r="L40" s="556"/>
      <c r="M40" s="556"/>
      <c r="N40" s="556"/>
      <c r="O40" s="556"/>
    </row>
    <row r="41" spans="1:15" s="211" customFormat="1" ht="15.75">
      <c r="A41" s="271">
        <v>4</v>
      </c>
      <c r="B41" s="684" t="s">
        <v>492</v>
      </c>
      <c r="C41" s="20"/>
      <c r="D41" s="20"/>
      <c r="E41" s="20"/>
      <c r="F41" s="21"/>
      <c r="G41" s="451"/>
      <c r="H41" s="105"/>
      <c r="I41" s="113"/>
      <c r="J41" s="189"/>
      <c r="K41" s="556"/>
      <c r="L41" s="556"/>
      <c r="M41" s="556"/>
      <c r="N41" s="556"/>
      <c r="O41" s="556"/>
    </row>
    <row r="42" spans="1:15" s="211" customFormat="1" ht="12.75">
      <c r="A42" s="218"/>
      <c r="B42" s="589"/>
      <c r="C42" s="9"/>
      <c r="D42" s="9"/>
      <c r="E42" s="9"/>
      <c r="F42" s="9"/>
      <c r="G42" s="741"/>
      <c r="H42" s="105"/>
      <c r="I42" s="113"/>
      <c r="J42" s="189"/>
      <c r="K42" s="556"/>
      <c r="L42" s="556"/>
      <c r="M42" s="556"/>
      <c r="N42" s="556"/>
      <c r="O42" s="556"/>
    </row>
    <row r="43" spans="1:15" s="211" customFormat="1" ht="15.75">
      <c r="A43" s="271">
        <v>5</v>
      </c>
      <c r="B43" s="684" t="s">
        <v>641</v>
      </c>
      <c r="C43" s="20"/>
      <c r="D43" s="20"/>
      <c r="E43" s="20"/>
      <c r="F43" s="21"/>
      <c r="G43" s="166">
        <f>'Sheet 12'!J53</f>
        <v>0</v>
      </c>
      <c r="H43" s="105"/>
      <c r="I43" s="113"/>
      <c r="J43" s="189"/>
      <c r="K43" s="556"/>
      <c r="L43" s="556"/>
      <c r="M43" s="556"/>
      <c r="N43" s="556"/>
      <c r="O43" s="556"/>
    </row>
    <row r="44" spans="1:15" s="211" customFormat="1" ht="12.75">
      <c r="A44" s="218"/>
      <c r="B44" s="590"/>
      <c r="C44" s="17"/>
      <c r="D44" s="17"/>
      <c r="E44" s="17"/>
      <c r="F44" s="17"/>
      <c r="G44" s="577"/>
      <c r="H44" s="105"/>
      <c r="I44" s="113"/>
      <c r="J44" s="189"/>
      <c r="K44" s="556"/>
      <c r="L44" s="556"/>
      <c r="M44" s="556"/>
      <c r="N44" s="556"/>
      <c r="O44" s="556"/>
    </row>
    <row r="45" spans="1:15" s="211" customFormat="1" ht="15.75">
      <c r="A45" s="271">
        <v>6</v>
      </c>
      <c r="B45" s="684" t="s">
        <v>640</v>
      </c>
      <c r="C45" s="20"/>
      <c r="D45" s="20"/>
      <c r="E45" s="20"/>
      <c r="F45" s="21"/>
      <c r="G45" s="166">
        <f>'Sheet 13'!C40</f>
        <v>0</v>
      </c>
      <c r="H45" s="105"/>
      <c r="I45" s="113"/>
      <c r="J45" s="189"/>
      <c r="K45" s="556"/>
      <c r="L45" s="556"/>
      <c r="M45" s="556"/>
      <c r="N45" s="556"/>
      <c r="O45" s="556"/>
    </row>
    <row r="46" spans="1:15" s="211" customFormat="1" ht="12.75">
      <c r="A46" s="222"/>
      <c r="B46" s="587"/>
      <c r="C46" s="9"/>
      <c r="D46" s="9"/>
      <c r="E46" s="9"/>
      <c r="F46" s="9"/>
      <c r="G46" s="113"/>
      <c r="H46" s="105"/>
      <c r="I46" s="113"/>
      <c r="J46" s="189"/>
      <c r="K46" s="556"/>
      <c r="L46" s="556"/>
      <c r="M46" s="556"/>
      <c r="N46" s="556"/>
      <c r="O46" s="556"/>
    </row>
    <row r="47" spans="1:15" s="211" customFormat="1" ht="15.75">
      <c r="A47" s="271">
        <v>7</v>
      </c>
      <c r="B47" s="683" t="s">
        <v>211</v>
      </c>
      <c r="C47" s="9"/>
      <c r="D47" s="9"/>
      <c r="E47" s="9"/>
      <c r="F47" s="9"/>
      <c r="G47" s="113"/>
      <c r="H47" s="105"/>
      <c r="I47" s="113"/>
      <c r="J47" s="189"/>
      <c r="K47" s="556"/>
      <c r="L47" s="556"/>
      <c r="M47" s="556"/>
      <c r="N47" s="556"/>
      <c r="O47" s="556"/>
    </row>
    <row r="48" spans="1:15" s="211" customFormat="1" ht="3" customHeight="1">
      <c r="A48" s="271"/>
      <c r="B48" s="587"/>
      <c r="C48" s="9"/>
      <c r="D48" s="9"/>
      <c r="E48" s="9"/>
      <c r="F48" s="9"/>
      <c r="G48" s="113"/>
      <c r="H48" s="105"/>
      <c r="I48" s="113"/>
      <c r="J48" s="189"/>
      <c r="K48" s="556"/>
      <c r="L48" s="556"/>
      <c r="M48" s="556"/>
      <c r="N48" s="556"/>
      <c r="O48" s="556"/>
    </row>
    <row r="49" spans="1:15" s="211" customFormat="1" ht="12.75">
      <c r="A49" s="218"/>
      <c r="B49" s="587" t="s">
        <v>638</v>
      </c>
      <c r="C49" s="9"/>
      <c r="D49" s="9"/>
      <c r="E49" s="9"/>
      <c r="F49" s="9"/>
      <c r="G49" s="742"/>
      <c r="H49" s="105"/>
      <c r="I49" s="113"/>
      <c r="J49" s="189"/>
      <c r="K49" s="556"/>
      <c r="L49" s="556"/>
      <c r="M49" s="556">
        <f>IF('Details Applicant'!C18="category 1a",1,IF('Details Applicant'!C18="Category 1b",1,IF('Details Applicant'!C18="Category 1 a &amp; registered under Insurance Mediation Directive",1,IF('Details Applicant'!C18="Category 1b - PII Exemption",1,IF('Details Applicant'!C18="Category 2 or 4",1,IF('Details Applicant'!C18="Category 4",1,0))))))</f>
        <v>0</v>
      </c>
      <c r="N49" s="556"/>
      <c r="O49" s="556"/>
    </row>
    <row r="50" spans="1:15" s="211" customFormat="1" ht="6" customHeight="1">
      <c r="A50" s="218"/>
      <c r="B50" s="587"/>
      <c r="C50" s="9"/>
      <c r="D50" s="9"/>
      <c r="E50" s="9"/>
      <c r="F50" s="9"/>
      <c r="G50" s="742"/>
      <c r="H50" s="105"/>
      <c r="I50" s="113"/>
      <c r="J50" s="189"/>
      <c r="K50" s="556"/>
      <c r="L50" s="556"/>
      <c r="M50" s="556"/>
      <c r="N50" s="556"/>
      <c r="O50" s="556"/>
    </row>
    <row r="51" spans="1:15" s="211" customFormat="1" ht="12.75">
      <c r="A51" s="218"/>
      <c r="B51" s="587"/>
      <c r="C51" s="825"/>
      <c r="D51" s="826"/>
      <c r="E51" s="826"/>
      <c r="F51" s="827"/>
      <c r="G51" s="742"/>
      <c r="H51" s="105"/>
      <c r="I51" s="113"/>
      <c r="J51" s="189"/>
      <c r="K51" s="556"/>
      <c r="L51" s="556"/>
      <c r="M51" s="556"/>
      <c r="N51" s="554" t="s">
        <v>848</v>
      </c>
      <c r="O51" s="556"/>
    </row>
    <row r="52" spans="1:15" s="211" customFormat="1" ht="12.75">
      <c r="A52" s="218"/>
      <c r="B52" s="554"/>
      <c r="C52" s="9"/>
      <c r="D52" s="9"/>
      <c r="E52" s="9"/>
      <c r="F52" s="9"/>
      <c r="G52" s="742"/>
      <c r="H52" s="105"/>
      <c r="I52" s="113"/>
      <c r="J52" s="189"/>
      <c r="K52" s="556"/>
      <c r="L52" s="556"/>
      <c r="M52" s="556"/>
      <c r="N52" s="554" t="s">
        <v>834</v>
      </c>
      <c r="O52" s="556"/>
    </row>
    <row r="53" spans="1:15" s="211" customFormat="1" ht="12.75">
      <c r="A53" s="218"/>
      <c r="B53" s="554">
        <f>IF(C51="Basic Indicator Approach","    -  Basic Indicator Approach","")</f>
      </c>
      <c r="C53" s="9"/>
      <c r="D53" s="9"/>
      <c r="E53" s="9"/>
      <c r="F53" s="9"/>
      <c r="G53" s="259"/>
      <c r="H53" s="105"/>
      <c r="I53" s="113"/>
      <c r="J53" s="189"/>
      <c r="K53" s="556"/>
      <c r="L53" s="556"/>
      <c r="M53" s="556"/>
      <c r="N53" s="554" t="s">
        <v>849</v>
      </c>
      <c r="O53" s="556"/>
    </row>
    <row r="54" spans="1:15" s="211" customFormat="1" ht="12.75">
      <c r="A54" s="218"/>
      <c r="B54" s="554">
        <f>IF(C51="Standardised Approach","    -  Standardised Approach","")</f>
      </c>
      <c r="C54" s="9"/>
      <c r="D54" s="9"/>
      <c r="E54" s="9"/>
      <c r="F54" s="9"/>
      <c r="G54" s="259"/>
      <c r="H54" s="105"/>
      <c r="I54" s="113"/>
      <c r="J54" s="189"/>
      <c r="K54" s="556"/>
      <c r="L54" s="556"/>
      <c r="M54" s="556"/>
      <c r="N54" s="554"/>
      <c r="O54" s="556"/>
    </row>
    <row r="55" spans="1:15" s="211" customFormat="1" ht="12.75">
      <c r="A55" s="218"/>
      <c r="B55" s="554">
        <f>IF(C51="Advanced Measurement Approach","    -  Advanced Measurement Approach","")</f>
      </c>
      <c r="C55" s="9"/>
      <c r="D55" s="9"/>
      <c r="E55" s="9"/>
      <c r="F55" s="9"/>
      <c r="G55" s="259"/>
      <c r="H55" s="105"/>
      <c r="I55" s="113"/>
      <c r="J55" s="189"/>
      <c r="K55" s="556"/>
      <c r="L55" s="556"/>
      <c r="M55" s="556"/>
      <c r="N55" s="554"/>
      <c r="O55" s="556"/>
    </row>
    <row r="56" spans="1:15" s="211" customFormat="1" ht="6" customHeight="1">
      <c r="A56" s="218"/>
      <c r="B56" s="557">
        <f>IF(C51="Foundation Internal Ratings Based Approach","   -  Foundation Internal Ratings Based Approach","")</f>
      </c>
      <c r="C56" s="20"/>
      <c r="D56" s="20"/>
      <c r="E56" s="20"/>
      <c r="F56" s="20"/>
      <c r="G56" s="170"/>
      <c r="H56" s="105"/>
      <c r="I56" s="113"/>
      <c r="J56" s="189"/>
      <c r="K56" s="556"/>
      <c r="L56" s="556"/>
      <c r="M56" s="556"/>
      <c r="O56" s="556"/>
    </row>
    <row r="57" spans="1:15" s="211" customFormat="1" ht="12.75">
      <c r="A57" s="218"/>
      <c r="B57" s="554"/>
      <c r="C57" s="9"/>
      <c r="D57" s="9"/>
      <c r="E57" s="9"/>
      <c r="F57" s="9"/>
      <c r="G57" s="113"/>
      <c r="H57" s="105"/>
      <c r="I57" s="113"/>
      <c r="J57" s="189"/>
      <c r="K57" s="556"/>
      <c r="L57" s="556"/>
      <c r="M57" s="556"/>
      <c r="O57" s="556"/>
    </row>
    <row r="58" spans="1:15" s="211" customFormat="1" ht="6" customHeight="1">
      <c r="A58" s="218"/>
      <c r="B58" s="554"/>
      <c r="C58" s="9"/>
      <c r="D58" s="9"/>
      <c r="E58" s="9"/>
      <c r="F58" s="9"/>
      <c r="G58" s="113"/>
      <c r="H58" s="105"/>
      <c r="I58" s="113"/>
      <c r="J58" s="189"/>
      <c r="K58" s="556"/>
      <c r="L58" s="556"/>
      <c r="M58" s="556"/>
      <c r="O58" s="556"/>
    </row>
    <row r="59" spans="1:15" s="211" customFormat="1" ht="15.75">
      <c r="A59" s="271">
        <v>8</v>
      </c>
      <c r="B59" s="684" t="s">
        <v>821</v>
      </c>
      <c r="C59" s="20"/>
      <c r="D59" s="20"/>
      <c r="E59" s="20"/>
      <c r="F59" s="20"/>
      <c r="G59" s="588"/>
      <c r="H59" s="164"/>
      <c r="I59" s="166">
        <f>SUM(G41:G55)+SUM(G29:G37)+SUM(G20:G23)</f>
        <v>0</v>
      </c>
      <c r="J59" s="189"/>
      <c r="K59" s="556"/>
      <c r="L59" s="556"/>
      <c r="M59" s="556"/>
      <c r="N59" s="556"/>
      <c r="O59" s="556"/>
    </row>
    <row r="60" spans="1:15" s="211" customFormat="1" ht="6" customHeight="1">
      <c r="A60" s="218"/>
      <c r="B60" s="587"/>
      <c r="C60" s="9"/>
      <c r="D60" s="9"/>
      <c r="E60" s="9"/>
      <c r="F60" s="9"/>
      <c r="G60" s="113"/>
      <c r="H60" s="105"/>
      <c r="I60" s="113"/>
      <c r="J60" s="189"/>
      <c r="K60" s="556"/>
      <c r="L60" s="556"/>
      <c r="M60" s="556"/>
      <c r="N60" s="556"/>
      <c r="O60" s="556"/>
    </row>
    <row r="61" spans="1:15" s="211" customFormat="1" ht="12.75">
      <c r="A61" s="218"/>
      <c r="B61" s="554"/>
      <c r="C61" s="9"/>
      <c r="D61" s="9"/>
      <c r="E61" s="9"/>
      <c r="F61" s="9"/>
      <c r="G61" s="113"/>
      <c r="H61" s="105"/>
      <c r="I61" s="113"/>
      <c r="J61" s="189"/>
      <c r="K61" s="556"/>
      <c r="L61" s="556"/>
      <c r="M61" s="556"/>
      <c r="N61" s="556"/>
      <c r="O61" s="556"/>
    </row>
    <row r="62" spans="1:15" s="211" customFormat="1" ht="6" customHeight="1">
      <c r="A62" s="218"/>
      <c r="B62" s="554"/>
      <c r="C62" s="9"/>
      <c r="D62" s="9"/>
      <c r="E62" s="9"/>
      <c r="F62" s="9"/>
      <c r="G62" s="113"/>
      <c r="H62" s="105"/>
      <c r="I62" s="113"/>
      <c r="J62" s="189"/>
      <c r="K62" s="556"/>
      <c r="L62" s="556"/>
      <c r="M62" s="556"/>
      <c r="N62" s="556"/>
      <c r="O62" s="556"/>
    </row>
    <row r="63" spans="1:15" s="211" customFormat="1" ht="15.75" customHeight="1">
      <c r="A63" s="271">
        <v>9</v>
      </c>
      <c r="B63" s="684" t="s">
        <v>263</v>
      </c>
      <c r="C63" s="20"/>
      <c r="D63" s="20"/>
      <c r="E63" s="20"/>
      <c r="F63" s="20"/>
      <c r="G63" s="170"/>
      <c r="H63" s="156"/>
      <c r="I63" s="166">
        <f>'Sheet 14'!I38</f>
        <v>0</v>
      </c>
      <c r="J63" s="189"/>
      <c r="K63" s="556"/>
      <c r="L63" s="556"/>
      <c r="M63" s="556"/>
      <c r="N63" s="556"/>
      <c r="O63" s="556"/>
    </row>
    <row r="64" spans="1:15" s="211" customFormat="1" ht="3.75" customHeight="1">
      <c r="A64" s="218"/>
      <c r="B64" s="225"/>
      <c r="C64" s="9"/>
      <c r="D64" s="9"/>
      <c r="E64" s="9"/>
      <c r="F64" s="9"/>
      <c r="G64" s="113"/>
      <c r="H64" s="105"/>
      <c r="I64" s="113"/>
      <c r="J64" s="189"/>
      <c r="K64" s="556"/>
      <c r="L64" s="556"/>
      <c r="M64" s="556"/>
      <c r="N64" s="556"/>
      <c r="O64" s="556"/>
    </row>
    <row r="65" spans="1:15" s="211" customFormat="1" ht="12.75">
      <c r="A65" s="218"/>
      <c r="B65" s="225"/>
      <c r="C65" s="9"/>
      <c r="D65" s="9"/>
      <c r="E65" s="9"/>
      <c r="F65" s="9"/>
      <c r="G65" s="113"/>
      <c r="H65" s="105"/>
      <c r="I65" s="113"/>
      <c r="J65" s="189"/>
      <c r="K65" s="556"/>
      <c r="L65" s="556"/>
      <c r="M65" s="556"/>
      <c r="N65" s="556"/>
      <c r="O65" s="556"/>
    </row>
    <row r="66" spans="1:15" s="211" customFormat="1" ht="17.25" customHeight="1">
      <c r="A66" s="271">
        <v>10</v>
      </c>
      <c r="B66" s="684" t="s">
        <v>830</v>
      </c>
      <c r="C66" s="20"/>
      <c r="D66" s="20"/>
      <c r="E66" s="20"/>
      <c r="F66" s="20"/>
      <c r="G66" s="66" t="s">
        <v>273</v>
      </c>
      <c r="H66" s="72"/>
      <c r="I66" s="9"/>
      <c r="J66" s="9"/>
      <c r="K66" s="558"/>
      <c r="L66" s="556"/>
      <c r="M66" s="556"/>
      <c r="N66" s="556"/>
      <c r="O66" s="556"/>
    </row>
    <row r="67" spans="1:15" s="211" customFormat="1" ht="12.75">
      <c r="A67" s="271"/>
      <c r="B67" s="592" t="s">
        <v>823</v>
      </c>
      <c r="C67" s="910" t="s">
        <v>824</v>
      </c>
      <c r="D67" s="910"/>
      <c r="E67" s="910"/>
      <c r="F67" s="911"/>
      <c r="G67" s="559">
        <f>IF('Details Applicant'!C32&gt;0,50000*1/'Details Applicant'!C32,0)</f>
        <v>0</v>
      </c>
      <c r="H67" s="105"/>
      <c r="I67" s="105"/>
      <c r="J67" s="9"/>
      <c r="K67" s="558"/>
      <c r="L67" s="556"/>
      <c r="M67" s="556"/>
      <c r="N67" s="556"/>
      <c r="O67" s="556"/>
    </row>
    <row r="68" spans="1:15" s="211" customFormat="1" ht="12.75">
      <c r="A68" s="271"/>
      <c r="B68" s="593" t="s">
        <v>825</v>
      </c>
      <c r="C68" s="908" t="s">
        <v>829</v>
      </c>
      <c r="D68" s="908"/>
      <c r="E68" s="908"/>
      <c r="F68" s="909"/>
      <c r="G68" s="559">
        <f>IF('Details Applicant'!C32&gt;0,25000*1/'Details Applicant'!C32,0)</f>
        <v>0</v>
      </c>
      <c r="H68" s="105"/>
      <c r="I68" s="105"/>
      <c r="J68" s="9"/>
      <c r="K68" s="558"/>
      <c r="L68" s="556"/>
      <c r="M68" s="556"/>
      <c r="N68" s="556"/>
      <c r="O68" s="556"/>
    </row>
    <row r="69" spans="1:15" s="211" customFormat="1" ht="12.75">
      <c r="A69" s="271"/>
      <c r="B69" s="593" t="s">
        <v>825</v>
      </c>
      <c r="C69" s="908" t="s">
        <v>826</v>
      </c>
      <c r="D69" s="908"/>
      <c r="E69" s="908"/>
      <c r="F69" s="909"/>
      <c r="G69" s="559">
        <f>IF('Details Applicant'!C32&gt;0,20000*1/'Details Applicant'!C32,0)</f>
        <v>0</v>
      </c>
      <c r="H69" s="105"/>
      <c r="I69" s="105"/>
      <c r="J69" s="9"/>
      <c r="K69" s="558"/>
      <c r="L69" s="556"/>
      <c r="M69" s="556"/>
      <c r="N69" s="556"/>
      <c r="O69" s="556"/>
    </row>
    <row r="70" spans="1:15" s="211" customFormat="1" ht="12.75">
      <c r="A70" s="271"/>
      <c r="B70" s="593" t="s">
        <v>825</v>
      </c>
      <c r="C70" s="908" t="s">
        <v>827</v>
      </c>
      <c r="D70" s="908"/>
      <c r="E70" s="908"/>
      <c r="F70" s="909"/>
      <c r="G70" s="559">
        <f>IF('Details Applicant'!C32&gt;0,50000*1/'Details Applicant'!C32,0)</f>
        <v>0</v>
      </c>
      <c r="H70" s="105"/>
      <c r="I70" s="105"/>
      <c r="J70" s="9"/>
      <c r="K70" s="558"/>
      <c r="L70" s="556"/>
      <c r="M70" s="556"/>
      <c r="N70" s="556"/>
      <c r="O70" s="556"/>
    </row>
    <row r="71" spans="1:15" s="211" customFormat="1" ht="12.75">
      <c r="A71" s="271"/>
      <c r="B71" s="593" t="s">
        <v>825</v>
      </c>
      <c r="C71" s="908" t="s">
        <v>578</v>
      </c>
      <c r="D71" s="908"/>
      <c r="E71" s="908"/>
      <c r="F71" s="909"/>
      <c r="G71" s="559">
        <f>IF('Details Applicant'!C32&gt;0,125000*1/'Details Applicant'!C32,0)</f>
        <v>0</v>
      </c>
      <c r="H71" s="105"/>
      <c r="I71" s="105"/>
      <c r="J71" s="9"/>
      <c r="K71" s="558"/>
      <c r="L71" s="556"/>
      <c r="M71" s="556"/>
      <c r="N71" s="556"/>
      <c r="O71" s="556"/>
    </row>
    <row r="72" spans="1:15" s="211" customFormat="1" ht="12.75">
      <c r="A72" s="271"/>
      <c r="B72" s="593" t="s">
        <v>825</v>
      </c>
      <c r="C72" s="908" t="s">
        <v>828</v>
      </c>
      <c r="D72" s="908"/>
      <c r="E72" s="908"/>
      <c r="F72" s="909"/>
      <c r="G72" s="559">
        <f>IF('Details Applicant'!C32&gt;0,730000*1/'Details Applicant'!C32,0)</f>
        <v>0</v>
      </c>
      <c r="H72" s="105"/>
      <c r="I72" s="254">
        <f>IF('Details Applicant'!$C$18="Category 1a",G67,IF('Details Applicant'!$C$18="Category 1 a &amp; registered under Insurance Mediation Directive",G68,IF('Details Applicant'!$C$18="Category 1b",G69,IF('Details Applicant'!$C$18="Category 1b - PII EXEMPTION",G70,IF('Details Applicant'!$C$18="Category 2 or 4",G71,IF('Details Applicant'!$C$18="Category 3",G72,IF('Details Applicant'!$C$18="",0)))))))</f>
        <v>0</v>
      </c>
      <c r="J72" s="9"/>
      <c r="K72" s="558"/>
      <c r="L72" s="556" t="s">
        <v>832</v>
      </c>
      <c r="M72" s="556"/>
      <c r="N72" s="556"/>
      <c r="O72" s="556"/>
    </row>
    <row r="73" spans="1:15" s="211" customFormat="1" ht="12.75">
      <c r="A73" s="218"/>
      <c r="B73" s="225"/>
      <c r="C73" s="9"/>
      <c r="D73" s="9"/>
      <c r="E73" s="9"/>
      <c r="F73" s="9"/>
      <c r="G73" s="113"/>
      <c r="H73" s="105"/>
      <c r="I73" s="113"/>
      <c r="J73" s="189"/>
      <c r="K73" s="556"/>
      <c r="L73" s="560"/>
      <c r="M73" s="556"/>
      <c r="N73" s="556"/>
      <c r="O73" s="556"/>
    </row>
    <row r="74" spans="1:15" s="211" customFormat="1" ht="12.75">
      <c r="A74" s="271">
        <v>11</v>
      </c>
      <c r="B74" s="904" t="s">
        <v>911</v>
      </c>
      <c r="C74" s="904"/>
      <c r="D74" s="904"/>
      <c r="E74" s="904"/>
      <c r="F74" s="904"/>
      <c r="G74" s="904"/>
      <c r="H74" s="105"/>
      <c r="I74" s="166">
        <f>IF(M79&gt;0,N79,0)</f>
        <v>0</v>
      </c>
      <c r="J74" s="189"/>
      <c r="K74" s="556"/>
      <c r="L74" s="560">
        <f>IF(AND('Details Applicant'!C18&lt;&gt;"Category 3",'Sheet 15'!I59&gt;'Sheet 15'!I63),'Sheet 15'!I59,IF(AND('Details Applicant'!C18&lt;&gt;"Category 3",'Sheet 15'!I63&gt;'Sheet 15'!I59),'Sheet 15'!I63,0))</f>
        <v>0</v>
      </c>
      <c r="M74" s="556" t="s">
        <v>642</v>
      </c>
      <c r="N74" s="556"/>
      <c r="O74" s="556"/>
    </row>
    <row r="75" spans="1:15" s="211" customFormat="1" ht="12.75">
      <c r="A75" s="218"/>
      <c r="B75" s="225"/>
      <c r="C75" s="9"/>
      <c r="D75" s="9"/>
      <c r="E75" s="9"/>
      <c r="F75" s="9"/>
      <c r="G75" s="113"/>
      <c r="H75" s="105"/>
      <c r="I75" s="113"/>
      <c r="J75" s="189"/>
      <c r="K75" s="556"/>
      <c r="L75" s="560">
        <f>IF(AND('Details Applicant'!C18&lt;&gt;"Category 3",I76&gt;L74),I76,IF(AND('Details Applicant'!C18&lt;&gt;"Category 3",L74&gt;I76),L74,0))</f>
        <v>0</v>
      </c>
      <c r="M75" s="556" t="s">
        <v>643</v>
      </c>
      <c r="N75" s="556"/>
      <c r="O75" s="556"/>
    </row>
    <row r="76" spans="1:15" s="211" customFormat="1" ht="15.75">
      <c r="A76" s="271">
        <v>12</v>
      </c>
      <c r="B76" s="684" t="s">
        <v>912</v>
      </c>
      <c r="C76" s="20"/>
      <c r="D76" s="20"/>
      <c r="E76" s="20"/>
      <c r="F76" s="20"/>
      <c r="G76" s="170"/>
      <c r="H76" s="156"/>
      <c r="I76" s="166">
        <f>SUM(I72+I74)</f>
        <v>0</v>
      </c>
      <c r="J76" s="189"/>
      <c r="K76" s="556"/>
      <c r="L76" s="556" t="s">
        <v>831</v>
      </c>
      <c r="M76" s="556"/>
      <c r="N76" s="556"/>
      <c r="O76" s="556"/>
    </row>
    <row r="77" spans="1:15" s="211" customFormat="1" ht="15.75">
      <c r="A77" s="218"/>
      <c r="B77" s="685"/>
      <c r="C77" s="9"/>
      <c r="D77" s="9"/>
      <c r="E77" s="9"/>
      <c r="F77" s="9"/>
      <c r="G77" s="113"/>
      <c r="H77" s="105"/>
      <c r="I77" s="577"/>
      <c r="J77" s="189"/>
      <c r="K77" s="556"/>
      <c r="L77" s="560">
        <f>IF(AND('Details Applicant'!C18="Category 3",'Sheet 15'!I59&gt;'Sheet 15'!I72),'Sheet 15'!I59,IF(AND('Details Applicant'!C18="Category 3",'Sheet 15'!I72&gt;'Sheet 15'!I59),'Sheet 15'!I72,0))</f>
        <v>0</v>
      </c>
      <c r="M77" s="556"/>
      <c r="N77" s="556"/>
      <c r="O77" s="556"/>
    </row>
    <row r="78" spans="1:15" s="211" customFormat="1" ht="15.75">
      <c r="A78" s="218"/>
      <c r="B78" s="685"/>
      <c r="C78" s="9"/>
      <c r="D78" s="9"/>
      <c r="E78" s="9"/>
      <c r="F78" s="9"/>
      <c r="G78" s="113"/>
      <c r="H78" s="105"/>
      <c r="I78" s="113"/>
      <c r="J78" s="189"/>
      <c r="K78" s="556"/>
      <c r="L78" s="786" t="s">
        <v>537</v>
      </c>
      <c r="M78" s="556" t="s">
        <v>538</v>
      </c>
      <c r="N78" s="556" t="s">
        <v>539</v>
      </c>
      <c r="O78" s="556"/>
    </row>
    <row r="79" spans="1:15" s="211" customFormat="1" ht="15.75">
      <c r="A79" s="271">
        <v>13</v>
      </c>
      <c r="B79" s="685" t="s">
        <v>331</v>
      </c>
      <c r="C79" s="9"/>
      <c r="D79" s="9"/>
      <c r="E79" s="9"/>
      <c r="F79" s="9"/>
      <c r="G79" s="113"/>
      <c r="H79" s="105"/>
      <c r="I79" s="166">
        <f>IF(L75=0,L77,L75)</f>
        <v>0</v>
      </c>
      <c r="J79" s="189"/>
      <c r="K79" s="556"/>
      <c r="L79" s="787">
        <f>IF(AND('Sheet 1'!D298="Y",('Sheet 1'!D301*'Details Applicant'!C32)&gt;250000000),((('Sheet 1'!D301*'Details Applicant'!C32)-250000000)*0.0002),0)</f>
        <v>0</v>
      </c>
      <c r="M79" s="788">
        <f>IF(L79&gt;10000000,10000000,L79)</f>
        <v>0</v>
      </c>
      <c r="N79" s="788">
        <f>IF(M79&gt;0,(M79/'Details Applicant'!C32),0)</f>
        <v>0</v>
      </c>
      <c r="O79" s="556"/>
    </row>
    <row r="80" spans="1:15" s="211" customFormat="1" ht="12.75">
      <c r="A80" s="218"/>
      <c r="B80" s="225"/>
      <c r="C80" s="9"/>
      <c r="D80" s="9"/>
      <c r="E80" s="9"/>
      <c r="F80" s="9"/>
      <c r="G80" s="113"/>
      <c r="H80" s="105"/>
      <c r="I80" s="113"/>
      <c r="J80" s="189"/>
      <c r="K80" s="556"/>
      <c r="L80" s="556"/>
      <c r="M80" s="556"/>
      <c r="N80" s="556"/>
      <c r="O80" s="556"/>
    </row>
    <row r="81" spans="1:15" s="211" customFormat="1" ht="18.75">
      <c r="A81" s="271">
        <v>14</v>
      </c>
      <c r="B81" s="686" t="s">
        <v>833</v>
      </c>
      <c r="C81" s="189"/>
      <c r="D81" s="189"/>
      <c r="E81" s="189"/>
      <c r="F81" s="189"/>
      <c r="G81" s="260"/>
      <c r="H81" s="96"/>
      <c r="I81" s="166">
        <f>I10-I79</f>
        <v>0</v>
      </c>
      <c r="J81" s="189"/>
      <c r="K81" s="556"/>
      <c r="L81" s="556"/>
      <c r="M81" s="556"/>
      <c r="N81" s="556"/>
      <c r="O81" s="556"/>
    </row>
    <row r="82" spans="1:15" s="211" customFormat="1" ht="12.75">
      <c r="A82" s="204"/>
      <c r="B82" s="189"/>
      <c r="C82" s="189"/>
      <c r="D82" s="189"/>
      <c r="E82" s="189"/>
      <c r="F82" s="189"/>
      <c r="G82" s="260"/>
      <c r="H82" s="96"/>
      <c r="I82" s="260"/>
      <c r="J82" s="189"/>
      <c r="K82" s="556"/>
      <c r="L82" s="556"/>
      <c r="M82" s="556"/>
      <c r="N82" s="556"/>
      <c r="O82" s="556"/>
    </row>
    <row r="83" spans="1:15" s="211" customFormat="1" ht="12.75" hidden="1">
      <c r="A83" s="207"/>
      <c r="B83" s="189"/>
      <c r="C83" s="189"/>
      <c r="D83" s="189"/>
      <c r="E83" s="189"/>
      <c r="F83" s="189"/>
      <c r="G83" s="260"/>
      <c r="H83" s="96"/>
      <c r="I83" s="260"/>
      <c r="K83" s="556"/>
      <c r="L83" s="556"/>
      <c r="M83" s="556"/>
      <c r="N83" s="556"/>
      <c r="O83" s="556"/>
    </row>
    <row r="84" spans="1:15" s="211" customFormat="1" ht="12.75" hidden="1">
      <c r="A84" s="207"/>
      <c r="B84" s="189"/>
      <c r="C84" s="189"/>
      <c r="D84" s="189"/>
      <c r="E84" s="189"/>
      <c r="F84" s="189"/>
      <c r="G84" s="260"/>
      <c r="H84" s="96"/>
      <c r="I84" s="260"/>
      <c r="K84" s="556"/>
      <c r="L84" s="556"/>
      <c r="M84" s="556"/>
      <c r="N84" s="556"/>
      <c r="O84" s="556"/>
    </row>
    <row r="85" spans="1:15" s="211" customFormat="1" ht="12.75" hidden="1">
      <c r="A85" s="207"/>
      <c r="B85" s="189"/>
      <c r="C85" s="189"/>
      <c r="D85" s="189"/>
      <c r="E85" s="189"/>
      <c r="F85" s="189"/>
      <c r="G85" s="260"/>
      <c r="H85" s="96"/>
      <c r="I85" s="260"/>
      <c r="K85" s="556"/>
      <c r="L85" s="556"/>
      <c r="M85" s="556"/>
      <c r="N85" s="556"/>
      <c r="O85" s="556"/>
    </row>
  </sheetData>
  <sheetProtection password="C948" sheet="1" objects="1" scenarios="1"/>
  <mergeCells count="9">
    <mergeCell ref="B74:G74"/>
    <mergeCell ref="C18:F18"/>
    <mergeCell ref="C51:F51"/>
    <mergeCell ref="C68:F68"/>
    <mergeCell ref="C67:F67"/>
    <mergeCell ref="C69:F69"/>
    <mergeCell ref="C70:F70"/>
    <mergeCell ref="C71:F71"/>
    <mergeCell ref="C72:F72"/>
  </mergeCells>
  <conditionalFormatting sqref="N51:N55">
    <cfRule type="expression" priority="1" dxfId="43" stopIfTrue="1">
      <formula>$M$49=1</formula>
    </cfRule>
  </conditionalFormatting>
  <conditionalFormatting sqref="G20">
    <cfRule type="expression" priority="2" dxfId="43" stopIfTrue="1">
      <formula>$C$18&lt;&gt;"Standardised Approach"</formula>
    </cfRule>
  </conditionalFormatting>
  <conditionalFormatting sqref="G21">
    <cfRule type="expression" priority="3" dxfId="43" stopIfTrue="1">
      <formula>$C$18&lt;&gt;"Internal Ratings Based Approach"</formula>
    </cfRule>
  </conditionalFormatting>
  <conditionalFormatting sqref="G22">
    <cfRule type="expression" priority="4" dxfId="43" stopIfTrue="1">
      <formula>$C$18&lt;&gt;"Foundation Internal Ratings Based Approach"</formula>
    </cfRule>
  </conditionalFormatting>
  <conditionalFormatting sqref="E2:I2">
    <cfRule type="expression" priority="5" dxfId="4" stopIfTrue="1">
      <formula>$I$3="NO"</formula>
    </cfRule>
    <cfRule type="expression" priority="6" dxfId="4" stopIfTrue="1">
      <formula>$I$3=0</formula>
    </cfRule>
  </conditionalFormatting>
  <conditionalFormatting sqref="I63">
    <cfRule type="expression" priority="7" dxfId="220" stopIfTrue="1">
      <formula>$M$49=0</formula>
    </cfRule>
  </conditionalFormatting>
  <conditionalFormatting sqref="G53">
    <cfRule type="expression" priority="8" dxfId="43" stopIfTrue="1">
      <formula>$C$51&lt;&gt;"Basic Indicator Approach"</formula>
    </cfRule>
  </conditionalFormatting>
  <conditionalFormatting sqref="G54">
    <cfRule type="expression" priority="9" dxfId="43" stopIfTrue="1">
      <formula>$C$51&lt;&gt;"Standardised Approach"</formula>
    </cfRule>
  </conditionalFormatting>
  <conditionalFormatting sqref="G55">
    <cfRule type="expression" priority="10" dxfId="43" stopIfTrue="1">
      <formula>$C$51&lt;&gt;"Advanced Measurement Approach"</formula>
    </cfRule>
  </conditionalFormatting>
  <dataValidations count="4">
    <dataValidation type="list" allowBlank="1" showInputMessage="1" showErrorMessage="1" sqref="C51:F51">
      <formula1>$N$51:$N$53</formula1>
    </dataValidation>
    <dataValidation type="whole" allowBlank="1" showInputMessage="1" showErrorMessage="1" sqref="G33">
      <formula1>0</formula1>
      <formula2>9.99999999999999E+28</formula2>
    </dataValidation>
    <dataValidation type="whole" allowBlank="1" showInputMessage="1" showErrorMessage="1" sqref="G36">
      <formula1>0</formula1>
      <formula2>9.99999999999999E+30</formula2>
    </dataValidation>
    <dataValidation type="whole" allowBlank="1" showInputMessage="1" showErrorMessage="1" sqref="G41">
      <formula1>0</formula1>
      <formula2>9.99999999999999E+29</formula2>
    </dataValidation>
  </dataValidations>
  <printOptions/>
  <pageMargins left="0.1968503937007874" right="0.2755905511811024" top="0.35433070866141736" bottom="1.1811023622047245" header="0.5118110236220472" footer="0.3937007874015748"/>
  <pageSetup horizontalDpi="600" verticalDpi="600" orientation="portrait" paperSize="9" scale="90" r:id="rId2"/>
  <headerFooter alignWithMargins="0">
    <oddFooter>&amp;L&amp;"Times New Roman,Italic"&amp;8Investment Services Rules for Investment Services Providers
&amp;"Times New Roman,Regular"Part A: The Application Process
Schedule C: Financial Resources Statement&amp;R&amp;"Times New Roman,Regular"&amp;8&amp;A
&amp;P - &amp;N</oddFooter>
  </headerFooter>
  <rowBreaks count="1" manualBreakCount="1">
    <brk id="61" max="9" man="1"/>
  </rowBreaks>
  <legacyDrawing r:id="rId1"/>
</worksheet>
</file>

<file path=xl/worksheets/sheet22.xml><?xml version="1.0" encoding="utf-8"?>
<worksheet xmlns="http://schemas.openxmlformats.org/spreadsheetml/2006/main" xmlns:r="http://schemas.openxmlformats.org/officeDocument/2006/relationships">
  <sheetPr codeName="Sheet10"/>
  <dimension ref="A1:L64"/>
  <sheetViews>
    <sheetView zoomScalePageLayoutView="0" workbookViewId="0" topLeftCell="A1">
      <selection activeCell="E4" sqref="E4"/>
    </sheetView>
  </sheetViews>
  <sheetFormatPr defaultColWidth="0" defaultRowHeight="12.75" zeroHeight="1"/>
  <cols>
    <col min="1" max="1" width="3.140625" style="47" bestFit="1" customWidth="1"/>
    <col min="2" max="2" width="10.7109375" style="356" customWidth="1"/>
    <col min="3" max="3" width="23.140625" style="356" customWidth="1"/>
    <col min="4" max="4" width="12.00390625" style="356" customWidth="1"/>
    <col min="5" max="5" width="13.00390625" style="356" customWidth="1"/>
    <col min="6" max="6" width="10.00390625" style="356" customWidth="1"/>
    <col min="7" max="7" width="13.00390625" style="356" customWidth="1"/>
    <col min="8" max="8" width="0.85546875" style="47" customWidth="1"/>
    <col min="9" max="9" width="10.8515625" style="356" customWidth="1"/>
    <col min="10" max="10" width="1.421875" style="47" customWidth="1"/>
    <col min="11" max="16384" width="9.140625" style="356" hidden="1" customWidth="1"/>
  </cols>
  <sheetData>
    <row r="1" spans="2:9" ht="12.75">
      <c r="B1" s="47"/>
      <c r="C1" s="47"/>
      <c r="D1" s="47"/>
      <c r="E1" s="47"/>
      <c r="F1" s="47"/>
      <c r="G1" s="47"/>
      <c r="I1" s="47"/>
    </row>
    <row r="2" spans="2:9" ht="12.75">
      <c r="B2" s="367"/>
      <c r="C2" s="367"/>
      <c r="D2" s="367"/>
      <c r="E2" s="367" t="s">
        <v>771</v>
      </c>
      <c r="F2" s="367"/>
      <c r="G2" s="366"/>
      <c r="I2" s="47"/>
    </row>
    <row r="3" spans="2:7" ht="12.75">
      <c r="B3" s="2"/>
      <c r="C3" s="75"/>
      <c r="D3" s="75"/>
      <c r="E3" s="75"/>
      <c r="F3" s="75"/>
      <c r="G3" s="368" t="e">
        <f>+IF(#REF!="",0,#REF!)</f>
        <v>#REF!</v>
      </c>
    </row>
    <row r="4" spans="2:9" ht="16.5" thickBot="1">
      <c r="B4" s="357" t="s">
        <v>356</v>
      </c>
      <c r="C4" s="136"/>
      <c r="D4" s="136"/>
      <c r="E4" s="136"/>
      <c r="F4" s="136"/>
      <c r="G4" s="136"/>
      <c r="H4" s="136"/>
      <c r="I4" s="136" t="str">
        <f>IF('COVER SHEET'!$B$14="Interim Financial Return","IFR 8","AFR 8")</f>
        <v>AFR 8</v>
      </c>
    </row>
    <row r="5" spans="2:9" ht="12.75">
      <c r="B5" s="47"/>
      <c r="C5" s="47"/>
      <c r="D5" s="47"/>
      <c r="E5" s="47"/>
      <c r="F5" s="47"/>
      <c r="G5" s="47"/>
      <c r="I5" s="372"/>
    </row>
    <row r="6" spans="2:9" ht="12.75">
      <c r="B6" s="358" t="s">
        <v>275</v>
      </c>
      <c r="C6" s="7">
        <f>IF('COVER SHEET'!$C$40="","",'COVER SHEET'!$C$40)</f>
      </c>
      <c r="D6" s="47"/>
      <c r="E6" s="47"/>
      <c r="F6" s="47"/>
      <c r="G6" s="47"/>
      <c r="I6" s="372"/>
    </row>
    <row r="7" spans="2:9" ht="12.75">
      <c r="B7" s="47"/>
      <c r="C7" s="47"/>
      <c r="D7" s="47"/>
      <c r="E7" s="47"/>
      <c r="F7" s="47"/>
      <c r="G7" s="47"/>
      <c r="I7" s="372"/>
    </row>
    <row r="8" spans="2:9" ht="12.75">
      <c r="B8" s="47"/>
      <c r="C8" s="47"/>
      <c r="D8" s="47"/>
      <c r="E8" s="47"/>
      <c r="F8" s="47"/>
      <c r="G8" s="47"/>
      <c r="I8" s="372"/>
    </row>
    <row r="9" spans="2:9" ht="12.75">
      <c r="B9" s="47"/>
      <c r="C9" s="47"/>
      <c r="D9" s="47"/>
      <c r="E9" s="47"/>
      <c r="F9" s="47"/>
      <c r="G9" s="47"/>
      <c r="I9" s="372"/>
    </row>
    <row r="10" spans="1:9" ht="12.75">
      <c r="A10" s="359" t="s">
        <v>382</v>
      </c>
      <c r="B10" s="360" t="s">
        <v>355</v>
      </c>
      <c r="C10" s="47"/>
      <c r="D10" s="47"/>
      <c r="E10" s="47"/>
      <c r="F10" s="47"/>
      <c r="G10" s="73" t="e">
        <f>'Sheet 4'!#REF!</f>
        <v>#REF!</v>
      </c>
      <c r="I10" s="372"/>
    </row>
    <row r="11" spans="2:9" ht="12.75">
      <c r="B11" s="47"/>
      <c r="C11" s="47"/>
      <c r="D11" s="47"/>
      <c r="E11" s="47"/>
      <c r="F11" s="47"/>
      <c r="G11" s="47"/>
      <c r="I11" s="372"/>
    </row>
    <row r="12" spans="1:9" ht="12.75">
      <c r="A12" s="359" t="s">
        <v>383</v>
      </c>
      <c r="B12" s="360" t="s">
        <v>509</v>
      </c>
      <c r="C12" s="47"/>
      <c r="D12" s="47"/>
      <c r="E12" s="47"/>
      <c r="F12" s="47"/>
      <c r="G12" s="73" t="e">
        <f>$G$10*0.1</f>
        <v>#REF!</v>
      </c>
      <c r="I12" s="372"/>
    </row>
    <row r="13" spans="2:9" ht="12.75">
      <c r="B13" s="47"/>
      <c r="C13" s="47"/>
      <c r="D13" s="47"/>
      <c r="E13" s="47"/>
      <c r="F13" s="47"/>
      <c r="G13" s="47"/>
      <c r="I13" s="372"/>
    </row>
    <row r="14" spans="1:9" ht="12.75">
      <c r="A14" s="359" t="s">
        <v>384</v>
      </c>
      <c r="B14" s="361" t="s">
        <v>511</v>
      </c>
      <c r="C14" s="47"/>
      <c r="D14" s="47"/>
      <c r="E14" s="47"/>
      <c r="F14" s="47"/>
      <c r="G14" s="47"/>
      <c r="I14" s="372"/>
    </row>
    <row r="15" spans="1:9" ht="12.75">
      <c r="A15" s="143"/>
      <c r="B15" s="362" t="s">
        <v>510</v>
      </c>
      <c r="C15" s="47"/>
      <c r="D15" s="47"/>
      <c r="E15" s="73" t="e">
        <f>+$G$10*0.2</f>
        <v>#REF!</v>
      </c>
      <c r="F15" s="87"/>
      <c r="G15" s="47"/>
      <c r="I15" s="372"/>
    </row>
    <row r="16" spans="1:9" ht="12.75">
      <c r="A16" s="143"/>
      <c r="B16" s="362" t="s">
        <v>512</v>
      </c>
      <c r="C16" s="47"/>
      <c r="D16" s="47"/>
      <c r="E16" s="73" t="e">
        <f>+$G$10*0.25</f>
        <v>#REF!</v>
      </c>
      <c r="F16" s="87"/>
      <c r="G16" s="47"/>
      <c r="I16" s="372"/>
    </row>
    <row r="17" spans="2:9" ht="12.75">
      <c r="B17" s="47"/>
      <c r="C17" s="47"/>
      <c r="D17" s="47"/>
      <c r="E17" s="47"/>
      <c r="F17" s="47"/>
      <c r="G17" s="47"/>
      <c r="I17" s="372"/>
    </row>
    <row r="18" spans="1:9" ht="12.75">
      <c r="A18" s="359" t="s">
        <v>385</v>
      </c>
      <c r="B18" s="361" t="s">
        <v>513</v>
      </c>
      <c r="C18" s="47"/>
      <c r="D18" s="47"/>
      <c r="E18" s="47"/>
      <c r="F18" s="47"/>
      <c r="G18" s="73" t="e">
        <f>+$G$10*800%</f>
        <v>#REF!</v>
      </c>
      <c r="I18" s="372"/>
    </row>
    <row r="19" spans="2:9" ht="12.75">
      <c r="B19" s="47"/>
      <c r="C19" s="47"/>
      <c r="D19" s="47"/>
      <c r="E19" s="47"/>
      <c r="F19" s="47"/>
      <c r="G19" s="47"/>
      <c r="I19" s="372"/>
    </row>
    <row r="20" spans="2:9" ht="12.75">
      <c r="B20" s="47"/>
      <c r="C20" s="47"/>
      <c r="D20" s="47"/>
      <c r="E20" s="47"/>
      <c r="F20" s="47"/>
      <c r="G20" s="47"/>
      <c r="I20" s="372"/>
    </row>
    <row r="21" spans="2:9" ht="12.75">
      <c r="B21" s="47"/>
      <c r="C21" s="47"/>
      <c r="D21" s="47"/>
      <c r="E21" s="47"/>
      <c r="F21" s="47"/>
      <c r="G21" s="47"/>
      <c r="I21" s="372"/>
    </row>
    <row r="22" spans="2:9" ht="12.75">
      <c r="B22" s="47"/>
      <c r="C22" s="47"/>
      <c r="D22" s="47"/>
      <c r="E22" s="47"/>
      <c r="F22" s="47"/>
      <c r="G22" s="47"/>
      <c r="I22" s="372"/>
    </row>
    <row r="23" spans="2:9" ht="23.25" customHeight="1">
      <c r="B23" s="914" t="s">
        <v>522</v>
      </c>
      <c r="C23" s="915"/>
      <c r="D23" s="186" t="s">
        <v>523</v>
      </c>
      <c r="E23" s="186" t="s">
        <v>524</v>
      </c>
      <c r="F23" s="186" t="s">
        <v>838</v>
      </c>
      <c r="G23" s="186" t="s">
        <v>525</v>
      </c>
      <c r="I23" s="186" t="s">
        <v>837</v>
      </c>
    </row>
    <row r="24" spans="1:9" ht="12.75">
      <c r="A24" s="363">
        <f>+IF(B24&gt;0,1,0)</f>
        <v>0</v>
      </c>
      <c r="B24" s="912"/>
      <c r="C24" s="913"/>
      <c r="D24" s="239"/>
      <c r="E24" s="238"/>
      <c r="F24" s="238"/>
      <c r="G24" s="109">
        <f aca="true" t="shared" si="0" ref="G24:G46">+D24-(D24*E24)</f>
        <v>0</v>
      </c>
      <c r="I24" s="109">
        <f>IF(F24="",0,IF(AND(F24="YES",G24&gt;$E$15),G24-$E$15,IF(AND(F24="NO",G24&gt;$E$16),G24-$E$16,0)))</f>
        <v>0</v>
      </c>
    </row>
    <row r="25" spans="1:12" ht="12.75">
      <c r="A25" s="363">
        <f aca="true" t="shared" si="1" ref="A25:A46">+IF(B25&gt;0,1,0)</f>
        <v>0</v>
      </c>
      <c r="B25" s="912"/>
      <c r="C25" s="913"/>
      <c r="D25" s="239"/>
      <c r="E25" s="238"/>
      <c r="F25" s="238"/>
      <c r="G25" s="109">
        <f t="shared" si="0"/>
        <v>0</v>
      </c>
      <c r="I25" s="109">
        <f>IF(F25="",0,IF(AND(F25="YES",G25&gt;$E$15),G25-$E$15,IF(AND(F25="NO",G25&gt;$E$16),G25-$E$16,0)))</f>
        <v>0</v>
      </c>
      <c r="L25" s="356" t="s">
        <v>449</v>
      </c>
    </row>
    <row r="26" spans="1:12" ht="12.75">
      <c r="A26" s="363">
        <f t="shared" si="1"/>
        <v>0</v>
      </c>
      <c r="B26" s="912"/>
      <c r="C26" s="913"/>
      <c r="D26" s="239"/>
      <c r="E26" s="238"/>
      <c r="F26" s="238"/>
      <c r="G26" s="109">
        <f t="shared" si="0"/>
        <v>0</v>
      </c>
      <c r="I26" s="109">
        <f>IF(F26="",0,IF(AND(F26="YES",G26&gt;$E$15),G26-$E$15,IF(AND(F26="NO",G26&gt;$E$16),G26-$E$16,0)))</f>
        <v>0</v>
      </c>
      <c r="L26" s="356" t="s">
        <v>450</v>
      </c>
    </row>
    <row r="27" spans="1:9" ht="12.75">
      <c r="A27" s="363">
        <f t="shared" si="1"/>
        <v>0</v>
      </c>
      <c r="B27" s="912"/>
      <c r="C27" s="913"/>
      <c r="D27" s="239"/>
      <c r="E27" s="238"/>
      <c r="F27" s="238"/>
      <c r="G27" s="109">
        <f t="shared" si="0"/>
        <v>0</v>
      </c>
      <c r="I27" s="109">
        <f aca="true" t="shared" si="2" ref="I27:I46">IF(F27="",0,IF(AND(F27="YES",G27&gt;$E$15),G27-$E$15,IF(AND(F27="NO",G27&gt;$E$16),G27-$E$16,0)))</f>
        <v>0</v>
      </c>
    </row>
    <row r="28" spans="1:9" ht="12.75">
      <c r="A28" s="363">
        <f t="shared" si="1"/>
        <v>0</v>
      </c>
      <c r="B28" s="912"/>
      <c r="C28" s="913"/>
      <c r="D28" s="239"/>
      <c r="E28" s="238"/>
      <c r="F28" s="238"/>
      <c r="G28" s="109">
        <f t="shared" si="0"/>
        <v>0</v>
      </c>
      <c r="I28" s="109">
        <f t="shared" si="2"/>
        <v>0</v>
      </c>
    </row>
    <row r="29" spans="1:9" ht="12.75">
      <c r="A29" s="363">
        <f t="shared" si="1"/>
        <v>0</v>
      </c>
      <c r="B29" s="912"/>
      <c r="C29" s="913"/>
      <c r="D29" s="239"/>
      <c r="E29" s="238"/>
      <c r="F29" s="238"/>
      <c r="G29" s="109">
        <f t="shared" si="0"/>
        <v>0</v>
      </c>
      <c r="I29" s="109">
        <f t="shared" si="2"/>
        <v>0</v>
      </c>
    </row>
    <row r="30" spans="1:9" ht="12.75">
      <c r="A30" s="363">
        <f t="shared" si="1"/>
        <v>0</v>
      </c>
      <c r="B30" s="912"/>
      <c r="C30" s="913"/>
      <c r="D30" s="239"/>
      <c r="E30" s="238"/>
      <c r="F30" s="238"/>
      <c r="G30" s="109">
        <f t="shared" si="0"/>
        <v>0</v>
      </c>
      <c r="I30" s="109">
        <f t="shared" si="2"/>
        <v>0</v>
      </c>
    </row>
    <row r="31" spans="1:9" ht="12.75">
      <c r="A31" s="363">
        <f t="shared" si="1"/>
        <v>0</v>
      </c>
      <c r="B31" s="912"/>
      <c r="C31" s="913"/>
      <c r="D31" s="239"/>
      <c r="E31" s="238"/>
      <c r="F31" s="238"/>
      <c r="G31" s="109">
        <f t="shared" si="0"/>
        <v>0</v>
      </c>
      <c r="I31" s="109">
        <f t="shared" si="2"/>
        <v>0</v>
      </c>
    </row>
    <row r="32" spans="1:9" ht="12.75">
      <c r="A32" s="363">
        <f t="shared" si="1"/>
        <v>0</v>
      </c>
      <c r="B32" s="912"/>
      <c r="C32" s="913"/>
      <c r="D32" s="239"/>
      <c r="E32" s="238"/>
      <c r="F32" s="238"/>
      <c r="G32" s="109">
        <f t="shared" si="0"/>
        <v>0</v>
      </c>
      <c r="I32" s="109">
        <f t="shared" si="2"/>
        <v>0</v>
      </c>
    </row>
    <row r="33" spans="1:9" ht="12.75">
      <c r="A33" s="363">
        <f t="shared" si="1"/>
        <v>0</v>
      </c>
      <c r="B33" s="912"/>
      <c r="C33" s="913"/>
      <c r="D33" s="239"/>
      <c r="E33" s="238"/>
      <c r="F33" s="238"/>
      <c r="G33" s="109">
        <f t="shared" si="0"/>
        <v>0</v>
      </c>
      <c r="I33" s="109">
        <f t="shared" si="2"/>
        <v>0</v>
      </c>
    </row>
    <row r="34" spans="1:9" ht="12.75">
      <c r="A34" s="363">
        <f t="shared" si="1"/>
        <v>0</v>
      </c>
      <c r="B34" s="912"/>
      <c r="C34" s="913"/>
      <c r="D34" s="239"/>
      <c r="E34" s="238"/>
      <c r="F34" s="238"/>
      <c r="G34" s="109">
        <f t="shared" si="0"/>
        <v>0</v>
      </c>
      <c r="I34" s="109">
        <f t="shared" si="2"/>
        <v>0</v>
      </c>
    </row>
    <row r="35" spans="1:9" ht="12.75">
      <c r="A35" s="363">
        <f t="shared" si="1"/>
        <v>0</v>
      </c>
      <c r="B35" s="912"/>
      <c r="C35" s="913"/>
      <c r="D35" s="239"/>
      <c r="E35" s="238"/>
      <c r="F35" s="238"/>
      <c r="G35" s="109">
        <f t="shared" si="0"/>
        <v>0</v>
      </c>
      <c r="I35" s="109">
        <f t="shared" si="2"/>
        <v>0</v>
      </c>
    </row>
    <row r="36" spans="1:9" ht="12.75">
      <c r="A36" s="363">
        <f t="shared" si="1"/>
        <v>0</v>
      </c>
      <c r="B36" s="912"/>
      <c r="C36" s="913"/>
      <c r="D36" s="239"/>
      <c r="E36" s="238"/>
      <c r="F36" s="238"/>
      <c r="G36" s="109">
        <f t="shared" si="0"/>
        <v>0</v>
      </c>
      <c r="I36" s="109">
        <f t="shared" si="2"/>
        <v>0</v>
      </c>
    </row>
    <row r="37" spans="1:9" ht="12.75">
      <c r="A37" s="363">
        <f t="shared" si="1"/>
        <v>0</v>
      </c>
      <c r="B37" s="912"/>
      <c r="C37" s="913"/>
      <c r="D37" s="239"/>
      <c r="E37" s="238"/>
      <c r="F37" s="238"/>
      <c r="G37" s="109">
        <f t="shared" si="0"/>
        <v>0</v>
      </c>
      <c r="I37" s="109">
        <f t="shared" si="2"/>
        <v>0</v>
      </c>
    </row>
    <row r="38" spans="1:9" ht="12.75">
      <c r="A38" s="363">
        <f t="shared" si="1"/>
        <v>0</v>
      </c>
      <c r="B38" s="912"/>
      <c r="C38" s="913"/>
      <c r="D38" s="239"/>
      <c r="E38" s="238"/>
      <c r="F38" s="238"/>
      <c r="G38" s="109">
        <f t="shared" si="0"/>
        <v>0</v>
      </c>
      <c r="I38" s="109">
        <f t="shared" si="2"/>
        <v>0</v>
      </c>
    </row>
    <row r="39" spans="1:9" ht="12.75">
      <c r="A39" s="363">
        <f t="shared" si="1"/>
        <v>0</v>
      </c>
      <c r="B39" s="912"/>
      <c r="C39" s="913"/>
      <c r="D39" s="239"/>
      <c r="E39" s="238"/>
      <c r="F39" s="238"/>
      <c r="G39" s="109">
        <f t="shared" si="0"/>
        <v>0</v>
      </c>
      <c r="I39" s="109">
        <f t="shared" si="2"/>
        <v>0</v>
      </c>
    </row>
    <row r="40" spans="1:9" ht="12.75">
      <c r="A40" s="363">
        <f t="shared" si="1"/>
        <v>0</v>
      </c>
      <c r="B40" s="912"/>
      <c r="C40" s="913"/>
      <c r="D40" s="239"/>
      <c r="E40" s="238"/>
      <c r="F40" s="238"/>
      <c r="G40" s="109">
        <f t="shared" si="0"/>
        <v>0</v>
      </c>
      <c r="I40" s="109">
        <f t="shared" si="2"/>
        <v>0</v>
      </c>
    </row>
    <row r="41" spans="1:9" ht="12.75">
      <c r="A41" s="363">
        <f t="shared" si="1"/>
        <v>0</v>
      </c>
      <c r="B41" s="912"/>
      <c r="C41" s="913"/>
      <c r="D41" s="239"/>
      <c r="E41" s="238"/>
      <c r="F41" s="238"/>
      <c r="G41" s="109">
        <f t="shared" si="0"/>
        <v>0</v>
      </c>
      <c r="I41" s="109">
        <f t="shared" si="2"/>
        <v>0</v>
      </c>
    </row>
    <row r="42" spans="1:9" ht="12.75">
      <c r="A42" s="363">
        <f t="shared" si="1"/>
        <v>0</v>
      </c>
      <c r="B42" s="912"/>
      <c r="C42" s="913"/>
      <c r="D42" s="239"/>
      <c r="E42" s="238"/>
      <c r="F42" s="238"/>
      <c r="G42" s="109">
        <f t="shared" si="0"/>
        <v>0</v>
      </c>
      <c r="I42" s="109">
        <f t="shared" si="2"/>
        <v>0</v>
      </c>
    </row>
    <row r="43" spans="1:9" ht="12.75">
      <c r="A43" s="363">
        <f t="shared" si="1"/>
        <v>0</v>
      </c>
      <c r="B43" s="912"/>
      <c r="C43" s="913"/>
      <c r="D43" s="239"/>
      <c r="E43" s="238"/>
      <c r="F43" s="238"/>
      <c r="G43" s="109">
        <f t="shared" si="0"/>
        <v>0</v>
      </c>
      <c r="I43" s="109">
        <f t="shared" si="2"/>
        <v>0</v>
      </c>
    </row>
    <row r="44" spans="1:9" ht="12.75">
      <c r="A44" s="363">
        <f t="shared" si="1"/>
        <v>0</v>
      </c>
      <c r="B44" s="912"/>
      <c r="C44" s="913"/>
      <c r="D44" s="239"/>
      <c r="E44" s="238"/>
      <c r="F44" s="238"/>
      <c r="G44" s="109">
        <f t="shared" si="0"/>
        <v>0</v>
      </c>
      <c r="I44" s="109">
        <f t="shared" si="2"/>
        <v>0</v>
      </c>
    </row>
    <row r="45" spans="1:9" ht="12.75">
      <c r="A45" s="363">
        <f t="shared" si="1"/>
        <v>0</v>
      </c>
      <c r="B45" s="912"/>
      <c r="C45" s="913"/>
      <c r="D45" s="239"/>
      <c r="E45" s="238"/>
      <c r="F45" s="238"/>
      <c r="G45" s="109">
        <f t="shared" si="0"/>
        <v>0</v>
      </c>
      <c r="I45" s="109">
        <f t="shared" si="2"/>
        <v>0</v>
      </c>
    </row>
    <row r="46" spans="1:9" ht="12.75">
      <c r="A46" s="363">
        <f t="shared" si="1"/>
        <v>0</v>
      </c>
      <c r="B46" s="912"/>
      <c r="C46" s="913"/>
      <c r="D46" s="239"/>
      <c r="E46" s="238"/>
      <c r="F46" s="238"/>
      <c r="G46" s="109">
        <f t="shared" si="0"/>
        <v>0</v>
      </c>
      <c r="I46" s="109">
        <f t="shared" si="2"/>
        <v>0</v>
      </c>
    </row>
    <row r="47" spans="2:9" ht="13.5" thickBot="1">
      <c r="B47" s="47"/>
      <c r="C47" s="47"/>
      <c r="D47" s="47"/>
      <c r="E47" s="47"/>
      <c r="F47" s="47"/>
      <c r="G47" s="364">
        <f>+SUM(G24:G46)</f>
        <v>0</v>
      </c>
      <c r="I47" s="364">
        <f>+SUM(I24:I46)</f>
        <v>0</v>
      </c>
    </row>
    <row r="48" spans="2:7" ht="13.5" thickTop="1">
      <c r="B48" s="47"/>
      <c r="C48" s="47"/>
      <c r="D48" s="47"/>
      <c r="E48" s="47"/>
      <c r="F48" s="47"/>
      <c r="G48" s="47"/>
    </row>
    <row r="49" spans="2:7" ht="12.75" hidden="1">
      <c r="B49" s="47"/>
      <c r="C49" s="47"/>
      <c r="D49" s="47"/>
      <c r="E49" s="47"/>
      <c r="F49" s="47"/>
      <c r="G49" s="47"/>
    </row>
    <row r="50" spans="2:7" ht="12.75" hidden="1">
      <c r="B50" s="47"/>
      <c r="C50" s="47"/>
      <c r="D50" s="47"/>
      <c r="E50" s="47"/>
      <c r="F50" s="47"/>
      <c r="G50" s="47"/>
    </row>
    <row r="51" spans="2:7" ht="12.75" hidden="1">
      <c r="B51" s="47"/>
      <c r="C51" s="47"/>
      <c r="D51" s="47"/>
      <c r="E51" s="47"/>
      <c r="F51" s="47"/>
      <c r="G51" s="47"/>
    </row>
    <row r="52" spans="2:7" ht="12.75" hidden="1">
      <c r="B52" s="47"/>
      <c r="C52" s="47"/>
      <c r="D52" s="47"/>
      <c r="E52" s="47"/>
      <c r="F52" s="47"/>
      <c r="G52" s="47"/>
    </row>
    <row r="53" spans="2:7" ht="12.75" hidden="1">
      <c r="B53" s="47"/>
      <c r="C53" s="47"/>
      <c r="D53" s="47"/>
      <c r="E53" s="47"/>
      <c r="F53" s="47"/>
      <c r="G53" s="47"/>
    </row>
    <row r="54" spans="2:7" ht="12.75" hidden="1">
      <c r="B54" s="47"/>
      <c r="C54" s="47"/>
      <c r="D54" s="47"/>
      <c r="E54" s="47"/>
      <c r="F54" s="47"/>
      <c r="G54" s="47"/>
    </row>
    <row r="55" spans="2:7" ht="12.75" hidden="1">
      <c r="B55" s="47"/>
      <c r="C55" s="47"/>
      <c r="D55" s="47"/>
      <c r="E55" s="47"/>
      <c r="F55" s="47"/>
      <c r="G55" s="47"/>
    </row>
    <row r="56" spans="2:7" ht="12.75" hidden="1">
      <c r="B56" s="47"/>
      <c r="C56" s="47"/>
      <c r="D56" s="47"/>
      <c r="E56" s="47"/>
      <c r="F56" s="47"/>
      <c r="G56" s="47"/>
    </row>
    <row r="57" spans="2:7" ht="12.75" hidden="1">
      <c r="B57" s="47"/>
      <c r="C57" s="47"/>
      <c r="D57" s="47"/>
      <c r="E57" s="47"/>
      <c r="F57" s="47"/>
      <c r="G57" s="47"/>
    </row>
    <row r="58" spans="2:7" ht="12.75" hidden="1">
      <c r="B58" s="47"/>
      <c r="C58" s="47"/>
      <c r="D58" s="47"/>
      <c r="E58" s="47"/>
      <c r="F58" s="47"/>
      <c r="G58" s="47"/>
    </row>
    <row r="59" spans="2:7" ht="12.75" hidden="1">
      <c r="B59" s="47"/>
      <c r="C59" s="47"/>
      <c r="D59" s="47"/>
      <c r="E59" s="47"/>
      <c r="F59" s="47"/>
      <c r="G59" s="47"/>
    </row>
    <row r="60" spans="2:7" ht="12.75" hidden="1">
      <c r="B60" s="47"/>
      <c r="C60" s="47"/>
      <c r="D60" s="47"/>
      <c r="E60" s="47"/>
      <c r="F60" s="47"/>
      <c r="G60" s="47"/>
    </row>
    <row r="61" spans="2:7" ht="12.75" hidden="1">
      <c r="B61" s="47"/>
      <c r="C61" s="47"/>
      <c r="D61" s="47"/>
      <c r="E61" s="47"/>
      <c r="F61" s="47"/>
      <c r="G61" s="47"/>
    </row>
    <row r="62" spans="2:7" ht="12.75" hidden="1">
      <c r="B62" s="47"/>
      <c r="C62" s="47"/>
      <c r="D62" s="47"/>
      <c r="E62" s="47"/>
      <c r="F62" s="47"/>
      <c r="G62" s="47"/>
    </row>
    <row r="63" spans="2:7" ht="12.75" hidden="1">
      <c r="B63" s="47"/>
      <c r="C63" s="47"/>
      <c r="D63" s="47"/>
      <c r="E63" s="47"/>
      <c r="F63" s="47"/>
      <c r="G63" s="47"/>
    </row>
    <row r="64" spans="2:7" ht="12.75" hidden="1">
      <c r="B64" s="47"/>
      <c r="C64" s="47"/>
      <c r="D64" s="47"/>
      <c r="E64" s="47"/>
      <c r="F64" s="47"/>
      <c r="G64" s="47"/>
    </row>
    <row r="65" s="47" customFormat="1" ht="12.75" hidden="1"/>
    <row r="66" s="47" customFormat="1" ht="12.75" hidden="1"/>
    <row r="67" ht="12.75" hidden="1"/>
    <row r="68" ht="12.75" hidden="1"/>
    <row r="69" ht="12.75" hidden="1"/>
  </sheetData>
  <sheetProtection password="C948" sheet="1" objects="1" scenarios="1"/>
  <mergeCells count="24">
    <mergeCell ref="B43:C43"/>
    <mergeCell ref="B44:C44"/>
    <mergeCell ref="B45:C45"/>
    <mergeCell ref="B46:C46"/>
    <mergeCell ref="B39:C39"/>
    <mergeCell ref="B40:C40"/>
    <mergeCell ref="B41:C41"/>
    <mergeCell ref="B42:C42"/>
    <mergeCell ref="B35:C35"/>
    <mergeCell ref="B36:C36"/>
    <mergeCell ref="B37:C37"/>
    <mergeCell ref="B38:C38"/>
    <mergeCell ref="B31:C31"/>
    <mergeCell ref="B32:C32"/>
    <mergeCell ref="B33:C33"/>
    <mergeCell ref="B34:C34"/>
    <mergeCell ref="B27:C27"/>
    <mergeCell ref="B28:C28"/>
    <mergeCell ref="B29:C29"/>
    <mergeCell ref="B30:C30"/>
    <mergeCell ref="B23:C23"/>
    <mergeCell ref="B24:C24"/>
    <mergeCell ref="B25:C25"/>
    <mergeCell ref="B26:C26"/>
  </mergeCells>
  <conditionalFormatting sqref="E24:F46">
    <cfRule type="cellIs" priority="1" dxfId="42" operator="lessThan" stopIfTrue="1">
      <formula>1</formula>
    </cfRule>
  </conditionalFormatting>
  <conditionalFormatting sqref="B2:G2">
    <cfRule type="expression" priority="2" dxfId="4" stopIfTrue="1">
      <formula>$G$3="NO"</formula>
    </cfRule>
    <cfRule type="expression" priority="3" dxfId="4" stopIfTrue="1">
      <formula>$G$3=0</formula>
    </cfRule>
  </conditionalFormatting>
  <dataValidations count="6">
    <dataValidation type="decimal" allowBlank="1" showInputMessage="1" showErrorMessage="1" promptTitle="LARGE EXPOSURES " prompt="To view prortion exempt press button &quot;View Exempt Exposures&quot; " error="Enter a percentage &lt; 100%" sqref="E24:E46">
      <formula1>0</formula1>
      <formula2>1</formula2>
    </dataValidation>
    <dataValidation allowBlank="1" showInputMessage="1" showErrorMessage="1" promptTitle="LARGE EXPOSURES" prompt="Each Large Exposure must not exceed 25% of own funds. &#10;In the case of connected companies or groups 20% of own funds." sqref="G24:G46"/>
    <dataValidation allowBlank="1" showInputMessage="1" showErrorMessage="1" promptTitle="LARGE EXPOSURES" prompt="The Aggregate of Large Exposures should not exceed 800% of its own fund" sqref="G47 I47"/>
    <dataValidation allowBlank="1" showInputMessage="1" showErrorMessage="1" promptTitle="LARGE EXPOSURE" prompt="Insert the name of Counterparty or group of counterparties" sqref="B24:C46"/>
    <dataValidation type="list" allowBlank="1" showInputMessage="1" showErrorMessage="1" sqref="F24:F46">
      <formula1>$L$25:$L$26</formula1>
    </dataValidation>
    <dataValidation allowBlank="1" showInputMessage="1" showErrorMessage="1" promptTitle="LARGE EXPOSURE" prompt="If Assocaite Company or Group:&#10;&#10;Enter Aggregate Investments in Connected Companies or Groups" sqref="D24:D46"/>
  </dataValidations>
  <printOptions/>
  <pageMargins left="0.35433070866141736" right="0.35433070866141736" top="0.4330708661417323" bottom="0.5905511811023623" header="0.5118110236220472" footer="0.31496062992125984"/>
  <pageSetup horizontalDpi="300" verticalDpi="300" orientation="portrait" paperSize="9" r:id="rId2"/>
  <headerFooter alignWithMargins="0">
    <oddFooter>&amp;L&amp;8&amp;D&amp;C&amp;8&amp;A
LARGE EXPOSURES&amp;R&amp;8&amp;P - &amp;N</oddFooter>
  </headerFooter>
  <legacyDrawing r:id="rId1"/>
</worksheet>
</file>

<file path=xl/worksheets/sheet23.xml><?xml version="1.0" encoding="utf-8"?>
<worksheet xmlns="http://schemas.openxmlformats.org/spreadsheetml/2006/main" xmlns:r="http://schemas.openxmlformats.org/officeDocument/2006/relationships">
  <sheetPr codeName="Sheet15"/>
  <dimension ref="A1:M30"/>
  <sheetViews>
    <sheetView zoomScalePageLayoutView="0" workbookViewId="0" topLeftCell="A1">
      <selection activeCell="A1" sqref="A1"/>
    </sheetView>
  </sheetViews>
  <sheetFormatPr defaultColWidth="0" defaultRowHeight="12.75" zeroHeight="1"/>
  <cols>
    <col min="1" max="1" width="2.28125" style="284" customWidth="1"/>
    <col min="2" max="2" width="19.140625" style="279" customWidth="1"/>
    <col min="3" max="3" width="16.57421875" style="279" customWidth="1"/>
    <col min="4" max="4" width="2.421875" style="279" customWidth="1"/>
    <col min="5" max="5" width="17.57421875" style="279" customWidth="1"/>
    <col min="6" max="6" width="15.7109375" style="279" customWidth="1"/>
    <col min="7" max="7" width="1.28515625" style="279" customWidth="1"/>
    <col min="8" max="8" width="7.8515625" style="279" customWidth="1"/>
    <col min="9" max="9" width="1.1484375" style="279" customWidth="1"/>
    <col min="10" max="10" width="7.8515625" style="279" customWidth="1"/>
    <col min="11" max="11" width="1.7109375" style="279" customWidth="1"/>
    <col min="12" max="12" width="14.421875" style="279" customWidth="1"/>
    <col min="13" max="13" width="1.57421875" style="9" customWidth="1"/>
    <col min="14" max="16384" width="9.140625" style="279" hidden="1" customWidth="1"/>
  </cols>
  <sheetData>
    <row r="1" spans="1:12" ht="12.75">
      <c r="A1" s="51"/>
      <c r="B1" s="9"/>
      <c r="C1" s="9"/>
      <c r="D1" s="9"/>
      <c r="E1" s="9"/>
      <c r="F1" s="9"/>
      <c r="G1" s="9"/>
      <c r="H1" s="9"/>
      <c r="I1" s="9"/>
      <c r="J1" s="9"/>
      <c r="K1" s="9"/>
      <c r="L1" s="9"/>
    </row>
    <row r="2" spans="1:12" ht="12.75">
      <c r="A2" s="51"/>
      <c r="B2" s="9"/>
      <c r="C2" s="9"/>
      <c r="D2" s="9"/>
      <c r="E2" s="9"/>
      <c r="F2" s="203"/>
      <c r="G2" s="203"/>
      <c r="H2" s="203"/>
      <c r="I2" s="367"/>
      <c r="J2" s="536"/>
      <c r="K2" s="367" t="s">
        <v>771</v>
      </c>
      <c r="L2" s="366"/>
    </row>
    <row r="3" spans="1:12" ht="12.75">
      <c r="A3" s="51"/>
      <c r="B3" s="9"/>
      <c r="C3" s="9"/>
      <c r="D3" s="9"/>
      <c r="E3" s="9"/>
      <c r="F3" s="9"/>
      <c r="G3" s="9"/>
      <c r="H3" s="9"/>
      <c r="I3" s="9"/>
      <c r="J3" s="9"/>
      <c r="K3" s="9"/>
      <c r="L3" s="368">
        <f>+IF('COVER SHEET'!$B$14="",0,IF('COVER SHEET'!$B$14="Interim Financial Return",0,IF(#REF!="",0,#REF!)))</f>
        <v>0</v>
      </c>
    </row>
    <row r="4" spans="1:12" ht="16.5" thickBot="1">
      <c r="A4" s="51"/>
      <c r="B4" s="514" t="s">
        <v>637</v>
      </c>
      <c r="C4" s="280"/>
      <c r="D4" s="280"/>
      <c r="E4" s="280"/>
      <c r="F4" s="280"/>
      <c r="G4" s="280"/>
      <c r="H4" s="280"/>
      <c r="I4" s="280"/>
      <c r="J4" s="280"/>
      <c r="K4" s="280"/>
      <c r="L4" s="497" t="s">
        <v>37</v>
      </c>
    </row>
    <row r="5" spans="1:12" ht="12.75">
      <c r="A5" s="51"/>
      <c r="B5" s="9"/>
      <c r="C5" s="9"/>
      <c r="D5" s="9"/>
      <c r="E5" s="9"/>
      <c r="F5" s="9"/>
      <c r="G5" s="9"/>
      <c r="H5" s="9"/>
      <c r="I5" s="9"/>
      <c r="J5" s="9"/>
      <c r="K5" s="9"/>
      <c r="L5" s="230">
        <v>0</v>
      </c>
    </row>
    <row r="6" spans="1:12" ht="12.75">
      <c r="A6" s="51"/>
      <c r="B6" s="9"/>
      <c r="C6" s="9"/>
      <c r="D6" s="9"/>
      <c r="E6" s="9"/>
      <c r="F6" s="9"/>
      <c r="G6" s="9"/>
      <c r="H6" s="9"/>
      <c r="I6" s="9"/>
      <c r="J6" s="9"/>
      <c r="K6" s="9"/>
      <c r="L6" s="230"/>
    </row>
    <row r="7" spans="1:12" ht="12.75">
      <c r="A7" s="51"/>
      <c r="B7" s="9"/>
      <c r="C7" s="9"/>
      <c r="D7" s="9"/>
      <c r="E7" s="9"/>
      <c r="F7" s="9"/>
      <c r="G7" s="9"/>
      <c r="H7" s="9"/>
      <c r="I7" s="9"/>
      <c r="J7" s="9"/>
      <c r="K7" s="9"/>
      <c r="L7" s="230"/>
    </row>
    <row r="8" spans="1:12" ht="12.75">
      <c r="A8" s="51"/>
      <c r="B8" s="9" t="s">
        <v>40</v>
      </c>
      <c r="C8" s="9"/>
      <c r="D8" s="9"/>
      <c r="E8" s="9"/>
      <c r="F8" s="9"/>
      <c r="G8" s="9"/>
      <c r="H8" s="9"/>
      <c r="I8" s="9"/>
      <c r="J8" s="9"/>
      <c r="K8" s="9"/>
      <c r="L8" s="230"/>
    </row>
    <row r="9" spans="1:12" ht="12.75">
      <c r="A9" s="51"/>
      <c r="B9" s="9"/>
      <c r="C9" s="9"/>
      <c r="D9" s="9"/>
      <c r="E9" s="9"/>
      <c r="F9" s="9"/>
      <c r="G9" s="9"/>
      <c r="H9" s="9"/>
      <c r="I9" s="9"/>
      <c r="J9" s="9"/>
      <c r="K9" s="9"/>
      <c r="L9" s="230"/>
    </row>
    <row r="10" spans="1:12" ht="12.75">
      <c r="A10" s="51"/>
      <c r="B10" s="9" t="s">
        <v>38</v>
      </c>
      <c r="C10" s="781"/>
      <c r="D10" s="9"/>
      <c r="E10" s="9" t="s">
        <v>39</v>
      </c>
      <c r="F10" s="9"/>
      <c r="G10" s="9"/>
      <c r="H10" s="9"/>
      <c r="I10" s="9"/>
      <c r="J10" s="9"/>
      <c r="K10" s="9"/>
      <c r="L10" s="230"/>
    </row>
    <row r="11" spans="1:12" ht="12.75">
      <c r="A11" s="51"/>
      <c r="B11" s="9"/>
      <c r="C11" s="780"/>
      <c r="D11" s="9"/>
      <c r="E11" s="9"/>
      <c r="F11" s="9"/>
      <c r="G11" s="9"/>
      <c r="H11" s="9"/>
      <c r="I11" s="9"/>
      <c r="J11" s="9"/>
      <c r="K11" s="9"/>
      <c r="L11" s="230"/>
    </row>
    <row r="12" spans="1:12" ht="12.75">
      <c r="A12" s="51"/>
      <c r="B12" s="9"/>
      <c r="C12" s="9"/>
      <c r="D12" s="9"/>
      <c r="E12" s="9"/>
      <c r="F12" s="9"/>
      <c r="G12" s="9"/>
      <c r="H12" s="9"/>
      <c r="I12" s="9"/>
      <c r="J12" s="9"/>
      <c r="K12" s="9"/>
      <c r="L12" s="230"/>
    </row>
    <row r="13" spans="1:12" ht="12.75">
      <c r="A13" s="51"/>
      <c r="B13" s="9"/>
      <c r="C13" s="9"/>
      <c r="D13" s="9"/>
      <c r="E13" s="9"/>
      <c r="F13" s="9"/>
      <c r="G13" s="9"/>
      <c r="H13" s="9"/>
      <c r="I13" s="9"/>
      <c r="J13" s="9"/>
      <c r="K13" s="9"/>
      <c r="L13" s="230"/>
    </row>
    <row r="14" spans="1:12" ht="12.75">
      <c r="A14" s="51"/>
      <c r="B14" s="9"/>
      <c r="C14" s="9"/>
      <c r="D14" s="9"/>
      <c r="E14" s="9"/>
      <c r="F14" s="9"/>
      <c r="G14" s="9"/>
      <c r="H14" s="9"/>
      <c r="I14" s="9"/>
      <c r="J14" s="9"/>
      <c r="K14" s="9"/>
      <c r="L14" s="230"/>
    </row>
    <row r="15" spans="1:12" ht="12.75">
      <c r="A15" s="51"/>
      <c r="B15" s="9" t="s">
        <v>41</v>
      </c>
      <c r="C15" s="9"/>
      <c r="D15" s="9"/>
      <c r="E15" s="9"/>
      <c r="F15" s="9"/>
      <c r="G15" s="9"/>
      <c r="H15" s="9"/>
      <c r="I15" s="9"/>
      <c r="J15" s="9"/>
      <c r="K15" s="9"/>
      <c r="L15" s="230"/>
    </row>
    <row r="16" spans="1:12" ht="16.5" customHeight="1">
      <c r="A16" s="51"/>
      <c r="B16" s="9"/>
      <c r="C16" s="9"/>
      <c r="D16" s="9"/>
      <c r="E16" s="9"/>
      <c r="F16" s="9"/>
      <c r="G16" s="9"/>
      <c r="H16" s="9"/>
      <c r="I16" s="9"/>
      <c r="J16" s="9"/>
      <c r="K16" s="9"/>
      <c r="L16" s="230"/>
    </row>
    <row r="17" spans="1:12" ht="12.75">
      <c r="A17" s="51"/>
      <c r="B17" s="773" t="s">
        <v>625</v>
      </c>
      <c r="C17" s="232"/>
      <c r="D17" s="233"/>
      <c r="E17" s="234"/>
      <c r="F17" s="30"/>
      <c r="G17" s="9"/>
      <c r="H17" s="9"/>
      <c r="I17" s="9"/>
      <c r="J17" s="9"/>
      <c r="K17" s="9"/>
      <c r="L17" s="230"/>
    </row>
    <row r="18" spans="1:12" ht="12.75">
      <c r="A18" s="51"/>
      <c r="B18" s="9"/>
      <c r="C18" s="5" t="s">
        <v>626</v>
      </c>
      <c r="D18" s="5"/>
      <c r="E18" s="5"/>
      <c r="F18" s="5"/>
      <c r="G18" s="9"/>
      <c r="H18" s="9"/>
      <c r="I18" s="9"/>
      <c r="J18" s="9"/>
      <c r="K18" s="9"/>
      <c r="L18" s="230"/>
    </row>
    <row r="19" spans="1:12" ht="12.75">
      <c r="A19" s="51"/>
      <c r="B19" s="9"/>
      <c r="C19" s="5"/>
      <c r="D19" s="5"/>
      <c r="E19" s="5"/>
      <c r="F19" s="5"/>
      <c r="G19" s="9"/>
      <c r="H19" s="9"/>
      <c r="I19" s="9"/>
      <c r="J19" s="9"/>
      <c r="K19" s="9"/>
      <c r="L19" s="230"/>
    </row>
    <row r="20" spans="1:12" ht="12.75">
      <c r="A20" s="51"/>
      <c r="B20" s="773" t="s">
        <v>624</v>
      </c>
      <c r="C20" s="825"/>
      <c r="D20" s="826"/>
      <c r="E20" s="827"/>
      <c r="F20" s="784"/>
      <c r="G20" s="9"/>
      <c r="H20" s="9"/>
      <c r="I20" s="9"/>
      <c r="J20" s="9"/>
      <c r="K20" s="9"/>
      <c r="L20" s="9"/>
    </row>
    <row r="21" spans="1:13" s="771" customFormat="1" ht="12.75">
      <c r="A21" s="772"/>
      <c r="B21" s="283"/>
      <c r="C21" s="283"/>
      <c r="D21" s="283"/>
      <c r="E21" s="283"/>
      <c r="F21" s="283"/>
      <c r="G21" s="283"/>
      <c r="H21" s="283"/>
      <c r="I21" s="283"/>
      <c r="J21" s="283"/>
      <c r="K21" s="283"/>
      <c r="L21" s="283"/>
      <c r="M21" s="283"/>
    </row>
    <row r="22" spans="1:13" s="771" customFormat="1" ht="12.75">
      <c r="A22" s="772"/>
      <c r="B22" s="283"/>
      <c r="C22" s="283"/>
      <c r="D22" s="283"/>
      <c r="E22" s="283"/>
      <c r="F22" s="283"/>
      <c r="G22" s="283"/>
      <c r="H22" s="283"/>
      <c r="I22" s="283"/>
      <c r="J22" s="283"/>
      <c r="K22" s="283"/>
      <c r="L22" s="283"/>
      <c r="M22" s="283"/>
    </row>
    <row r="23" spans="1:13" s="771" customFormat="1" ht="12.75">
      <c r="A23" s="772"/>
      <c r="B23" s="283"/>
      <c r="C23" s="283"/>
      <c r="D23" s="283"/>
      <c r="E23" s="283"/>
      <c r="F23" s="283"/>
      <c r="G23" s="283"/>
      <c r="H23" s="283"/>
      <c r="I23" s="283"/>
      <c r="J23" s="283"/>
      <c r="K23" s="283"/>
      <c r="L23" s="283"/>
      <c r="M23" s="283"/>
    </row>
    <row r="24" spans="1:13" s="771" customFormat="1" ht="15.75">
      <c r="A24" s="772"/>
      <c r="B24" s="773" t="s">
        <v>770</v>
      </c>
      <c r="C24" s="782"/>
      <c r="D24" s="283"/>
      <c r="E24" s="283"/>
      <c r="F24" s="283"/>
      <c r="G24" s="283"/>
      <c r="H24" s="283"/>
      <c r="I24" s="283"/>
      <c r="J24" s="283"/>
      <c r="K24" s="283"/>
      <c r="L24" s="283"/>
      <c r="M24" s="283"/>
    </row>
    <row r="25" spans="1:13" s="771" customFormat="1" ht="12.75">
      <c r="A25" s="772"/>
      <c r="B25" s="283"/>
      <c r="C25" s="283"/>
      <c r="D25" s="283"/>
      <c r="E25" s="283"/>
      <c r="F25" s="283"/>
      <c r="G25" s="283"/>
      <c r="H25" s="283"/>
      <c r="I25" s="283"/>
      <c r="J25" s="283"/>
      <c r="K25" s="283"/>
      <c r="L25" s="283"/>
      <c r="M25" s="283"/>
    </row>
    <row r="26" spans="1:13" s="771" customFormat="1" ht="12.75" hidden="1">
      <c r="A26" s="772"/>
      <c r="B26" s="283"/>
      <c r="C26" s="283"/>
      <c r="D26" s="283"/>
      <c r="E26" s="283"/>
      <c r="F26" s="283"/>
      <c r="G26" s="283"/>
      <c r="H26" s="283"/>
      <c r="I26" s="283"/>
      <c r="J26" s="283"/>
      <c r="K26" s="283"/>
      <c r="L26" s="283"/>
      <c r="M26" s="283"/>
    </row>
    <row r="27" spans="1:13" s="771" customFormat="1" ht="12.75" hidden="1">
      <c r="A27" s="772"/>
      <c r="B27" s="283"/>
      <c r="C27" s="283"/>
      <c r="D27" s="283"/>
      <c r="E27" s="283"/>
      <c r="F27" s="283"/>
      <c r="G27" s="283"/>
      <c r="H27" s="283"/>
      <c r="I27" s="283"/>
      <c r="J27" s="283"/>
      <c r="K27" s="283"/>
      <c r="L27" s="283"/>
      <c r="M27" s="283"/>
    </row>
    <row r="28" spans="1:13" s="771" customFormat="1" ht="12.75" hidden="1">
      <c r="A28" s="772"/>
      <c r="B28" s="283"/>
      <c r="C28" s="283"/>
      <c r="D28" s="283"/>
      <c r="E28" s="283"/>
      <c r="F28" s="283"/>
      <c r="G28" s="283"/>
      <c r="H28" s="283"/>
      <c r="I28" s="283"/>
      <c r="J28" s="283"/>
      <c r="K28" s="283"/>
      <c r="L28" s="283"/>
      <c r="M28" s="283"/>
    </row>
    <row r="29" spans="1:13" s="771" customFormat="1" ht="12.75" hidden="1">
      <c r="A29" s="772"/>
      <c r="B29" s="283"/>
      <c r="C29" s="283"/>
      <c r="D29" s="283"/>
      <c r="E29" s="283"/>
      <c r="F29" s="283"/>
      <c r="G29" s="283"/>
      <c r="H29" s="283"/>
      <c r="I29" s="283"/>
      <c r="J29" s="283"/>
      <c r="K29" s="283"/>
      <c r="L29" s="283"/>
      <c r="M29" s="283"/>
    </row>
    <row r="30" spans="1:13" ht="12.75" hidden="1">
      <c r="A30" s="772"/>
      <c r="B30" s="283"/>
      <c r="C30" s="283"/>
      <c r="D30" s="283"/>
      <c r="E30" s="283"/>
      <c r="F30" s="283"/>
      <c r="G30" s="283"/>
      <c r="H30" s="283"/>
      <c r="I30" s="283"/>
      <c r="J30" s="283"/>
      <c r="K30" s="283"/>
      <c r="L30" s="283"/>
      <c r="M30" s="283"/>
    </row>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sheetData>
  <sheetProtection password="C948" sheet="1" objects="1" scenarios="1"/>
  <mergeCells count="1">
    <mergeCell ref="C20:E20"/>
  </mergeCells>
  <conditionalFormatting sqref="F2:L2">
    <cfRule type="expression" priority="1" dxfId="4" stopIfTrue="1">
      <formula>$L$3="NO"</formula>
    </cfRule>
    <cfRule type="expression" priority="2" dxfId="4" stopIfTrue="1">
      <formula>$L$3=0</formula>
    </cfRule>
  </conditionalFormatting>
  <dataValidations count="1">
    <dataValidation type="date" allowBlank="1" showInputMessage="1" showErrorMessage="1" errorTitle="COVER SHEET" error="Insert date in the form dd/mm/yy&#10;" sqref="C24">
      <formula1>36892</formula1>
      <formula2>72686</formula2>
    </dataValidation>
  </dataValidations>
  <printOptions/>
  <pageMargins left="0.1968503937007874" right="0.2755905511811024" top="0.35433070866141736" bottom="1.1811023622047245" header="0.5118110236220472" footer="0.3937007874015748"/>
  <pageSetup horizontalDpi="600" verticalDpi="600" orientation="portrait" paperSize="9" scale="90" r:id="rId2"/>
  <headerFooter alignWithMargins="0">
    <oddFooter>&amp;L&amp;"Times New Roman,Italic"&amp;8Investment Services Rules for Investment Services Providers
&amp;"Times New Roman,Regular"Part A: The Application Process
Schedule C: Financial Resources Statement&amp;R&amp;"Times New Roman,Regular"&amp;8&amp;A
&amp;P - &amp;N</oddFooter>
  </headerFooter>
  <legacyDrawing r:id="rId1"/>
</worksheet>
</file>

<file path=xl/worksheets/sheet24.xml><?xml version="1.0" encoding="utf-8"?>
<worksheet xmlns="http://schemas.openxmlformats.org/spreadsheetml/2006/main" xmlns:r="http://schemas.openxmlformats.org/officeDocument/2006/relationships">
  <sheetPr codeName="Sheet14"/>
  <dimension ref="A2:U1176"/>
  <sheetViews>
    <sheetView zoomScalePageLayoutView="0" workbookViewId="0" topLeftCell="A1">
      <selection activeCell="B1" sqref="B1"/>
    </sheetView>
  </sheetViews>
  <sheetFormatPr defaultColWidth="0" defaultRowHeight="12.75" zeroHeight="1"/>
  <cols>
    <col min="1" max="1" width="2.00390625" style="47" customWidth="1"/>
    <col min="2" max="2" width="11.421875" style="353" customWidth="1"/>
    <col min="3" max="3" width="8.140625" style="617" customWidth="1"/>
    <col min="4" max="4" width="2.8515625" style="47" customWidth="1"/>
    <col min="5" max="5" width="11.00390625" style="139" customWidth="1"/>
    <col min="6" max="6" width="15.421875" style="353" customWidth="1"/>
    <col min="7" max="7" width="7.8515625" style="47" customWidth="1"/>
    <col min="8" max="8" width="13.57421875" style="47" customWidth="1"/>
    <col min="9" max="9" width="0.9921875" style="47" customWidth="1"/>
    <col min="10" max="10" width="1.57421875" style="47" customWidth="1"/>
    <col min="11" max="11" width="1.7109375" style="47" customWidth="1"/>
    <col min="12" max="12" width="13.00390625" style="708" customWidth="1"/>
    <col min="13" max="13" width="2.28125" style="47" customWidth="1"/>
    <col min="14" max="14" width="9.140625" style="677" customWidth="1"/>
    <col min="15" max="19" width="9.140625" style="47" customWidth="1"/>
    <col min="20" max="20" width="2.57421875" style="47" customWidth="1"/>
    <col min="21" max="21" width="26.7109375" style="47" customWidth="1"/>
    <col min="22" max="22" width="3.140625" style="47" customWidth="1"/>
    <col min="23" max="255" width="9.140625" style="47" hidden="1" customWidth="1"/>
    <col min="256" max="16384" width="3.421875" style="47" hidden="1" customWidth="1"/>
  </cols>
  <sheetData>
    <row r="1" ht="10.5" customHeight="1"/>
    <row r="2" spans="4:19" ht="15.75">
      <c r="D2" s="203"/>
      <c r="E2" s="203"/>
      <c r="F2" s="606"/>
      <c r="G2" s="367"/>
      <c r="H2" s="367"/>
      <c r="R2" s="536" t="s">
        <v>771</v>
      </c>
      <c r="S2" s="366"/>
    </row>
    <row r="3" spans="4:19" ht="8.25" customHeight="1">
      <c r="D3" s="9"/>
      <c r="E3" s="9"/>
      <c r="F3" s="354"/>
      <c r="G3" s="9"/>
      <c r="H3" s="9"/>
      <c r="I3" s="9"/>
      <c r="S3" s="368">
        <f>IF('COVER SHEET'!$B$14="",0,IF('COVER SHEET'!$B$14="Interim Financial Return",0,IF(#REF!="",0,#REF!)))</f>
        <v>0</v>
      </c>
    </row>
    <row r="4" spans="1:21" s="2" customFormat="1" ht="16.5" thickBot="1">
      <c r="A4" s="1"/>
      <c r="B4" s="514" t="s">
        <v>452</v>
      </c>
      <c r="C4" s="618"/>
      <c r="D4" s="4"/>
      <c r="E4" s="138"/>
      <c r="F4" s="607"/>
      <c r="G4" s="4"/>
      <c r="H4" s="4"/>
      <c r="I4" s="4"/>
      <c r="J4" s="136"/>
      <c r="K4" s="4"/>
      <c r="L4" s="709"/>
      <c r="M4" s="4"/>
      <c r="N4" s="680"/>
      <c r="O4" s="4"/>
      <c r="P4" s="4"/>
      <c r="Q4" s="4"/>
      <c r="R4" s="4"/>
      <c r="S4" s="4"/>
      <c r="T4" s="4"/>
      <c r="U4" s="4"/>
    </row>
    <row r="5" ht="15.75">
      <c r="N5" s="353"/>
    </row>
    <row r="6" spans="2:21" s="137" customFormat="1" ht="21" customHeight="1">
      <c r="B6" s="919" t="s">
        <v>349</v>
      </c>
      <c r="C6" s="921"/>
      <c r="E6" s="919" t="s">
        <v>350</v>
      </c>
      <c r="F6" s="920"/>
      <c r="G6" s="920"/>
      <c r="H6" s="921"/>
      <c r="L6" s="710"/>
      <c r="N6" s="919" t="s">
        <v>341</v>
      </c>
      <c r="O6" s="920"/>
      <c r="P6" s="920"/>
      <c r="Q6" s="920"/>
      <c r="R6" s="920"/>
      <c r="S6" s="920"/>
      <c r="T6" s="920"/>
      <c r="U6" s="921"/>
    </row>
    <row r="7" spans="7:10" ht="15.75">
      <c r="G7" s="2"/>
      <c r="H7" s="294"/>
      <c r="I7" s="295"/>
      <c r="J7" s="2"/>
    </row>
    <row r="8" spans="2:14" ht="15.75">
      <c r="B8" s="689" t="s">
        <v>607</v>
      </c>
      <c r="G8" s="2"/>
      <c r="H8" s="294"/>
      <c r="I8" s="295"/>
      <c r="J8" s="2"/>
      <c r="L8" s="711" t="str">
        <f>E78</f>
        <v>ERROR</v>
      </c>
      <c r="N8" s="678" t="str">
        <f>IF(L8="ERROR","KINDLY INPUT THE APPLICANT'S NAME","")</f>
        <v>KINDLY INPUT THE APPLICANT'S NAME</v>
      </c>
    </row>
    <row r="9" spans="7:10" ht="15.75">
      <c r="G9" s="2"/>
      <c r="H9" s="294"/>
      <c r="I9" s="295"/>
      <c r="J9" s="2"/>
    </row>
    <row r="10" spans="2:14" s="696" customFormat="1" ht="17.25" customHeight="1">
      <c r="B10" s="689" t="s">
        <v>473</v>
      </c>
      <c r="C10" s="690"/>
      <c r="D10" s="691"/>
      <c r="E10" s="689"/>
      <c r="F10" s="692"/>
      <c r="G10" s="691"/>
      <c r="H10" s="693"/>
      <c r="I10" s="692"/>
      <c r="L10" s="711" t="str">
        <f>E80</f>
        <v>ERROR</v>
      </c>
      <c r="N10" s="697" t="str">
        <f>IF(L10="ERROR","CHECK THAT ENTRIES IN DETAILS APPLICANT SHEET ARE CORRECTLY INPUTTED.","")</f>
        <v>CHECK THAT ENTRIES IN DETAILS APPLICANT SHEET ARE CORRECTLY INPUTTED.</v>
      </c>
    </row>
    <row r="11" spans="2:14" s="696" customFormat="1" ht="11.25" customHeight="1">
      <c r="B11" s="689"/>
      <c r="C11" s="690"/>
      <c r="D11" s="691"/>
      <c r="E11" s="689"/>
      <c r="F11" s="692"/>
      <c r="G11" s="692"/>
      <c r="H11" s="693"/>
      <c r="I11" s="692"/>
      <c r="L11" s="712"/>
      <c r="N11" s="697"/>
    </row>
    <row r="12" spans="2:14" s="696" customFormat="1" ht="14.25">
      <c r="B12" s="689" t="s">
        <v>901</v>
      </c>
      <c r="C12" s="690"/>
      <c r="D12" s="691"/>
      <c r="E12" s="689"/>
      <c r="F12" s="692"/>
      <c r="G12" s="692"/>
      <c r="H12" s="693"/>
      <c r="I12" s="692"/>
      <c r="L12" s="711" t="str">
        <f>IF(G138&gt;0,"ERROR","OK")</f>
        <v>ERROR</v>
      </c>
      <c r="N12" s="697" t="str">
        <f>IF(L12="ERROR","CHECK THAT RELEVANT ENTRIES HAVE BEEN COMPLETED","")</f>
        <v>CHECK THAT RELEVANT ENTRIES HAVE BEEN COMPLETED</v>
      </c>
    </row>
    <row r="13" spans="2:14" s="696" customFormat="1" ht="11.25" customHeight="1">
      <c r="B13" s="689"/>
      <c r="C13" s="690"/>
      <c r="D13" s="691"/>
      <c r="E13" s="689"/>
      <c r="F13" s="692"/>
      <c r="G13" s="692"/>
      <c r="H13" s="693"/>
      <c r="I13" s="692"/>
      <c r="L13" s="712"/>
      <c r="N13" s="697"/>
    </row>
    <row r="14" spans="2:14" s="696" customFormat="1" ht="14.25">
      <c r="B14" s="689" t="s">
        <v>899</v>
      </c>
      <c r="C14" s="690"/>
      <c r="D14" s="691"/>
      <c r="E14" s="689"/>
      <c r="F14" s="692"/>
      <c r="G14" s="692"/>
      <c r="H14" s="693"/>
      <c r="I14" s="692"/>
      <c r="L14" s="711" t="str">
        <f>IF(G144&gt;0,"ERROR","OK")</f>
        <v>ERROR</v>
      </c>
      <c r="N14" s="697" t="str">
        <f>IF(L14="ERROR","CHECK THAT RELEVANT ENTRIES HAVE BEEN COMPLETED","")</f>
        <v>CHECK THAT RELEVANT ENTRIES HAVE BEEN COMPLETED</v>
      </c>
    </row>
    <row r="15" spans="2:14" s="696" customFormat="1" ht="11.25" customHeight="1">
      <c r="B15" s="689"/>
      <c r="C15" s="690"/>
      <c r="D15" s="691"/>
      <c r="E15" s="689"/>
      <c r="F15" s="692"/>
      <c r="G15" s="692"/>
      <c r="H15" s="693"/>
      <c r="I15" s="692"/>
      <c r="L15" s="712"/>
      <c r="N15" s="697"/>
    </row>
    <row r="16" spans="2:14" s="696" customFormat="1" ht="14.25" customHeight="1">
      <c r="B16" s="689" t="s">
        <v>437</v>
      </c>
      <c r="C16" s="690" t="str">
        <f>+'Sheet 1'!J4</f>
        <v>FRS 1</v>
      </c>
      <c r="D16" s="691"/>
      <c r="E16" s="689" t="str">
        <f>CONTENTS!E11</f>
        <v>INPUT SHEET - MANDATORY</v>
      </c>
      <c r="F16" s="692"/>
      <c r="G16" s="691"/>
      <c r="H16" s="693"/>
      <c r="I16" s="692"/>
      <c r="L16" s="711" t="str">
        <f>+IF(G84&gt;0,"ERROR","OK")</f>
        <v>ERROR</v>
      </c>
      <c r="N16" s="697">
        <f>IF(L82="ERROR","CHECK SHEET 1 - TRIAL BALANCE","")</f>
      </c>
    </row>
    <row r="17" spans="2:14" s="696" customFormat="1" ht="15">
      <c r="B17" s="689"/>
      <c r="C17" s="690"/>
      <c r="D17" s="691"/>
      <c r="E17" s="689"/>
      <c r="F17" s="692"/>
      <c r="G17" s="694"/>
      <c r="H17" s="693"/>
      <c r="I17" s="692"/>
      <c r="L17" s="713"/>
      <c r="N17" s="697">
        <f>IF(E83="ERROR","CHECK SHEET 1 - SECURED LIABILITIES","")</f>
      </c>
    </row>
    <row r="18" spans="2:14" s="696" customFormat="1" ht="15">
      <c r="B18" s="689"/>
      <c r="C18" s="690"/>
      <c r="D18" s="691"/>
      <c r="E18" s="689"/>
      <c r="F18" s="692"/>
      <c r="G18" s="692"/>
      <c r="H18" s="693"/>
      <c r="I18" s="692"/>
      <c r="L18" s="712"/>
      <c r="N18" s="697" t="str">
        <f>IF(E84="ERROR","KINDLY INPUT THE DETAILS OF THE ASSUMPTIONS ON WHICH THE FIGURES IN THE FRS ARE BASED","")</f>
        <v>KINDLY INPUT THE DETAILS OF THE ASSUMPTIONS ON WHICH THE FIGURES IN THE FRS ARE BASED</v>
      </c>
    </row>
    <row r="19" spans="2:14" s="696" customFormat="1" ht="15">
      <c r="B19" s="689"/>
      <c r="C19" s="690"/>
      <c r="D19" s="691"/>
      <c r="E19" s="689"/>
      <c r="F19" s="691"/>
      <c r="G19" s="691"/>
      <c r="H19" s="691"/>
      <c r="I19" s="691"/>
      <c r="L19" s="712"/>
      <c r="N19" s="697"/>
    </row>
    <row r="20" spans="2:14" s="696" customFormat="1" ht="15.75" customHeight="1">
      <c r="B20" s="689" t="s">
        <v>438</v>
      </c>
      <c r="C20" s="690" t="str">
        <f>+'Sheet 2'!K4</f>
        <v>FRS 2</v>
      </c>
      <c r="D20" s="691"/>
      <c r="E20" s="689" t="str">
        <f>CONTENTS!E13</f>
        <v>PROJECT INCOME STATEMENT </v>
      </c>
      <c r="F20" s="691"/>
      <c r="G20" s="691"/>
      <c r="H20" s="691"/>
      <c r="I20" s="691"/>
      <c r="L20" s="711" t="str">
        <f>IF(AND(E86="OK",E87="OK"),"OK","ERROR")</f>
        <v>OK</v>
      </c>
      <c r="N20" s="697">
        <f>IF(E86="ERROR","CHECK SHEET 2 - ITEMS IN THE INCOME STATEMENT.","")</f>
      </c>
    </row>
    <row r="21" spans="2:14" s="696" customFormat="1" ht="15">
      <c r="B21" s="689"/>
      <c r="C21" s="690"/>
      <c r="D21" s="691"/>
      <c r="E21" s="689"/>
      <c r="F21" s="691"/>
      <c r="G21" s="691"/>
      <c r="H21" s="691"/>
      <c r="I21" s="691"/>
      <c r="L21" s="712"/>
      <c r="N21" s="697">
        <f>IF(E87="ERROR","CHECK SHEET 2 - SECTIONS 8 AND/ OR 19","")</f>
      </c>
    </row>
    <row r="22" spans="2:14" s="696" customFormat="1" ht="15">
      <c r="B22" s="689"/>
      <c r="C22" s="690"/>
      <c r="D22" s="691"/>
      <c r="E22" s="689"/>
      <c r="F22" s="691"/>
      <c r="G22" s="691"/>
      <c r="H22" s="691"/>
      <c r="I22" s="691"/>
      <c r="L22" s="712"/>
      <c r="N22" s="697"/>
    </row>
    <row r="23" spans="2:14" s="696" customFormat="1" ht="15.75" customHeight="1">
      <c r="B23" s="689" t="s">
        <v>439</v>
      </c>
      <c r="C23" s="690" t="str">
        <f>+'Sheet 3'!J4</f>
        <v>FRS 3</v>
      </c>
      <c r="D23" s="691"/>
      <c r="E23" s="689" t="str">
        <f>CONTENTS!E15</f>
        <v>OPENING BALANCE SHEET </v>
      </c>
      <c r="F23" s="691"/>
      <c r="G23" s="691"/>
      <c r="H23" s="691"/>
      <c r="I23" s="691"/>
      <c r="L23" s="711" t="str">
        <f>IF($E$91="ERROR","ERROR",IF($E$89="ERROR","ERROR",IF($E$90="ERROR","ERROR",IF(AND($E$89="ERROR",$E$90="OK"),"ERROR",IF(AND($E$90="OK",$E$89="ERROR"),"ERROR","OK")))))</f>
        <v>OK</v>
      </c>
      <c r="N23" s="697">
        <f>IF(E89="ERROR","CHECK SHEET 3 - TOTAL ASSETS/ LIABILITIES","")</f>
      </c>
    </row>
    <row r="24" spans="2:14" s="696" customFormat="1" ht="15">
      <c r="B24" s="689"/>
      <c r="C24" s="690"/>
      <c r="D24" s="691"/>
      <c r="E24" s="689"/>
      <c r="F24" s="691"/>
      <c r="G24" s="691"/>
      <c r="H24" s="691"/>
      <c r="I24" s="691"/>
      <c r="L24" s="713"/>
      <c r="N24" s="697">
        <f>IF(E90="ERROR","CHECK SHEET 3 - CAPITAL &amp; RESERVES","")</f>
      </c>
    </row>
    <row r="25" spans="2:14" s="696" customFormat="1" ht="15">
      <c r="B25" s="689"/>
      <c r="C25" s="690"/>
      <c r="D25" s="691"/>
      <c r="E25" s="689"/>
      <c r="F25" s="691"/>
      <c r="G25" s="691"/>
      <c r="H25" s="691"/>
      <c r="I25" s="691"/>
      <c r="L25" s="713"/>
      <c r="N25" s="697">
        <f>IF(E91="ERROR","CHECK SHEET 3 - SECTION 12","")</f>
      </c>
    </row>
    <row r="26" spans="2:14" s="696" customFormat="1" ht="15">
      <c r="B26" s="689"/>
      <c r="C26" s="690"/>
      <c r="D26" s="691"/>
      <c r="E26" s="689"/>
      <c r="F26" s="691"/>
      <c r="G26" s="691"/>
      <c r="H26" s="691"/>
      <c r="I26" s="691"/>
      <c r="L26" s="712"/>
      <c r="N26" s="697"/>
    </row>
    <row r="27" spans="2:14" s="696" customFormat="1" ht="15.75" customHeight="1">
      <c r="B27" s="689" t="s">
        <v>440</v>
      </c>
      <c r="C27" s="690" t="str">
        <f>+'Sheet 4'!K4</f>
        <v>FRS 4</v>
      </c>
      <c r="D27" s="691"/>
      <c r="E27" s="689" t="str">
        <f>CONTENTS!E17</f>
        <v>TOTAL OWN FUNDS CALCULATION</v>
      </c>
      <c r="F27" s="691"/>
      <c r="G27" s="691"/>
      <c r="H27" s="691"/>
      <c r="I27" s="691"/>
      <c r="L27" s="711" t="str">
        <f>IF(G93=0,"OK","ERROR")</f>
        <v>OK</v>
      </c>
      <c r="N27" s="697">
        <f>IF(E93="ERROR"," CHECK SHEET 4 -  TOTAL OWN FUNDS","")</f>
      </c>
    </row>
    <row r="28" spans="2:14" s="696" customFormat="1" ht="15">
      <c r="B28" s="689"/>
      <c r="C28" s="690"/>
      <c r="D28" s="691"/>
      <c r="E28" s="689"/>
      <c r="F28" s="691"/>
      <c r="G28" s="691"/>
      <c r="H28" s="691"/>
      <c r="I28" s="691"/>
      <c r="L28" s="712"/>
      <c r="N28" s="697"/>
    </row>
    <row r="29" spans="2:14" s="696" customFormat="1" ht="15">
      <c r="B29" s="689" t="s">
        <v>441</v>
      </c>
      <c r="C29" s="690" t="str">
        <f>'Sheet 5'!H5</f>
        <v>FRS 5</v>
      </c>
      <c r="D29" s="691"/>
      <c r="E29" s="828" t="s">
        <v>213</v>
      </c>
      <c r="F29" s="828"/>
      <c r="G29" s="828"/>
      <c r="H29" s="828"/>
      <c r="I29" s="828"/>
      <c r="J29" s="698"/>
      <c r="L29" s="711" t="str">
        <f>IF(E97="ERROR","ERROR","OK")</f>
        <v>OK</v>
      </c>
      <c r="N29" s="697">
        <f>IF(E97="ERROR","CHECK SHEET 5 - CREDIT/COUNTERPARTY RISK EXPOSURES","")</f>
      </c>
    </row>
    <row r="30" spans="2:14" s="696" customFormat="1" ht="15">
      <c r="B30" s="689"/>
      <c r="C30" s="690"/>
      <c r="D30" s="691"/>
      <c r="E30" s="689" t="s">
        <v>214</v>
      </c>
      <c r="F30" s="691"/>
      <c r="G30" s="691"/>
      <c r="H30" s="691"/>
      <c r="I30" s="691"/>
      <c r="L30" s="712"/>
      <c r="N30" s="697"/>
    </row>
    <row r="31" spans="2:14" s="696" customFormat="1" ht="11.25" customHeight="1">
      <c r="B31" s="689"/>
      <c r="C31" s="690"/>
      <c r="D31" s="691"/>
      <c r="E31" s="689"/>
      <c r="F31" s="691"/>
      <c r="G31" s="691"/>
      <c r="H31" s="691"/>
      <c r="I31" s="691"/>
      <c r="L31" s="712"/>
      <c r="N31" s="697"/>
    </row>
    <row r="32" spans="2:14" s="696" customFormat="1" ht="15">
      <c r="B32" s="689" t="s">
        <v>442</v>
      </c>
      <c r="C32" s="690" t="str">
        <f>'Sheet 6'!N5</f>
        <v>FRS 6</v>
      </c>
      <c r="D32" s="691"/>
      <c r="E32" s="828" t="s">
        <v>352</v>
      </c>
      <c r="F32" s="828"/>
      <c r="G32" s="828"/>
      <c r="H32" s="828"/>
      <c r="I32" s="828"/>
      <c r="J32" s="698"/>
      <c r="L32" s="711" t="str">
        <f>IF(G102&gt;0,"ERROR","OK")</f>
        <v>OK</v>
      </c>
      <c r="N32" s="697">
        <f>IF(E89="ERROR"," CHECK SHEET 6 -  CHECK BALANCE SHEET VALUE OF TRADED DEBT INSTRUMENTS","")</f>
      </c>
    </row>
    <row r="33" spans="2:14" s="696" customFormat="1" ht="15">
      <c r="B33" s="689"/>
      <c r="C33" s="690"/>
      <c r="D33" s="691"/>
      <c r="E33" s="828" t="s">
        <v>351</v>
      </c>
      <c r="F33" s="828"/>
      <c r="G33" s="828"/>
      <c r="H33" s="828"/>
      <c r="I33" s="828"/>
      <c r="J33" s="698"/>
      <c r="L33" s="712"/>
      <c r="N33" s="697">
        <f>IF(E90="ERROR"," CHECK SHEET 6 -  CHECK BALANCE SHEET VALUE OF TRADED DEBT INSTRUMENTS","")</f>
      </c>
    </row>
    <row r="34" spans="2:14" s="696" customFormat="1" ht="15">
      <c r="B34" s="689"/>
      <c r="C34" s="690"/>
      <c r="D34" s="691"/>
      <c r="E34" s="689"/>
      <c r="F34" s="691"/>
      <c r="G34" s="691"/>
      <c r="H34" s="691"/>
      <c r="I34" s="691"/>
      <c r="L34" s="712"/>
      <c r="N34" s="697">
        <f>IF(E91="ERROR"," CHECK SHEET 6 -  DELETE ANY NETTING BALANCES ","")</f>
      </c>
    </row>
    <row r="35" spans="2:14" s="696" customFormat="1" ht="15">
      <c r="B35" s="689"/>
      <c r="C35" s="690"/>
      <c r="D35" s="691"/>
      <c r="E35" s="689"/>
      <c r="F35" s="691"/>
      <c r="G35" s="691"/>
      <c r="H35" s="691"/>
      <c r="I35" s="691"/>
      <c r="L35" s="712"/>
      <c r="N35" s="697"/>
    </row>
    <row r="36" spans="2:14" s="696" customFormat="1" ht="15" customHeight="1">
      <c r="B36" s="689" t="s">
        <v>443</v>
      </c>
      <c r="C36" s="690" t="str">
        <f>'Sheet 7'!O5</f>
        <v>FRS 7</v>
      </c>
      <c r="D36" s="691"/>
      <c r="E36" s="828" t="s">
        <v>352</v>
      </c>
      <c r="F36" s="828"/>
      <c r="G36" s="828"/>
      <c r="H36" s="828"/>
      <c r="I36" s="828"/>
      <c r="J36" s="698"/>
      <c r="L36" s="711" t="str">
        <f>IF(G105&gt;0,"ERROR","OK")</f>
        <v>OK</v>
      </c>
      <c r="N36" s="697">
        <f>IF(E104="ERROR"," CHECK SHEET 6 -  CHECK BALANCE SHEET VALUE OF TRADED DEBT INSTRUMENTS","")</f>
      </c>
    </row>
    <row r="37" spans="2:14" s="696" customFormat="1" ht="15">
      <c r="B37" s="689"/>
      <c r="C37" s="690"/>
      <c r="D37" s="691"/>
      <c r="E37" s="828" t="s">
        <v>353</v>
      </c>
      <c r="F37" s="828"/>
      <c r="G37" s="828"/>
      <c r="H37" s="828"/>
      <c r="I37" s="828"/>
      <c r="J37" s="698"/>
      <c r="L37" s="713"/>
      <c r="N37" s="697">
        <f>IF(E105="ERROR"," CHECK SHEET 6 -  CHECK BALANCE SHEET VALUE OF TRADED DEBT INSTRUMENTS","")</f>
      </c>
    </row>
    <row r="38" spans="2:14" s="696" customFormat="1" ht="11.25" customHeight="1">
      <c r="B38" s="689"/>
      <c r="C38" s="690"/>
      <c r="D38" s="691"/>
      <c r="E38" s="689"/>
      <c r="F38" s="691"/>
      <c r="G38" s="691"/>
      <c r="H38" s="691"/>
      <c r="I38" s="691"/>
      <c r="L38" s="712"/>
      <c r="N38" s="697"/>
    </row>
    <row r="39" spans="2:14" s="696" customFormat="1" ht="15">
      <c r="B39" s="689" t="s">
        <v>444</v>
      </c>
      <c r="C39" s="690" t="str">
        <f>'Sheet 8'!N5</f>
        <v>FRS 8</v>
      </c>
      <c r="D39" s="691"/>
      <c r="E39" s="828" t="s">
        <v>217</v>
      </c>
      <c r="F39" s="828"/>
      <c r="G39" s="828"/>
      <c r="H39" s="828"/>
      <c r="I39" s="828"/>
      <c r="J39" s="698"/>
      <c r="L39" s="711" t="str">
        <f>IF(G109&gt;0,"ERROR","OK")</f>
        <v>OK</v>
      </c>
      <c r="N39" s="697">
        <f>IF(E107="ERROR"," CHECK SHEET 6 -  CHECK BALANCE SHEET VALUE OF TRADED DEBT INSTRUMENTS","")</f>
      </c>
    </row>
    <row r="40" spans="2:14" s="696" customFormat="1" ht="15">
      <c r="B40" s="689"/>
      <c r="C40" s="690"/>
      <c r="D40" s="691"/>
      <c r="E40" s="828" t="s">
        <v>218</v>
      </c>
      <c r="F40" s="828"/>
      <c r="G40" s="828"/>
      <c r="H40" s="828"/>
      <c r="I40" s="828"/>
      <c r="J40" s="698"/>
      <c r="L40" s="713"/>
      <c r="N40" s="697">
        <f>IF(E108="ERROR"," CHECK SHEET 6 -  CHECK BALANCE SHEET VALUE OF TRADED DEBT INSTRUMENTS","")</f>
      </c>
    </row>
    <row r="41" spans="2:14" s="696" customFormat="1" ht="15">
      <c r="B41" s="689"/>
      <c r="C41" s="690"/>
      <c r="D41" s="691"/>
      <c r="E41" s="695"/>
      <c r="F41" s="695"/>
      <c r="G41" s="695"/>
      <c r="H41" s="695"/>
      <c r="I41" s="695"/>
      <c r="J41" s="698"/>
      <c r="L41" s="713"/>
      <c r="N41" s="697">
        <f>IF(E109="ERROR"," CHECK SHEET 6 -  DELETE ANY NETTING BALANCES ","")</f>
      </c>
    </row>
    <row r="42" spans="2:14" s="696" customFormat="1" ht="15">
      <c r="B42" s="689"/>
      <c r="C42" s="690"/>
      <c r="D42" s="691"/>
      <c r="E42" s="689"/>
      <c r="F42" s="691"/>
      <c r="G42" s="691"/>
      <c r="H42" s="691"/>
      <c r="I42" s="691"/>
      <c r="L42" s="713"/>
      <c r="N42" s="697"/>
    </row>
    <row r="43" spans="2:14" s="696" customFormat="1" ht="15">
      <c r="B43" s="689" t="s">
        <v>445</v>
      </c>
      <c r="C43" s="690" t="str">
        <f>'Sheet 9'!I6</f>
        <v>FRS 9</v>
      </c>
      <c r="D43" s="691"/>
      <c r="E43" s="828" t="s">
        <v>221</v>
      </c>
      <c r="F43" s="828"/>
      <c r="G43" s="828"/>
      <c r="H43" s="828"/>
      <c r="I43" s="828"/>
      <c r="J43" s="698"/>
      <c r="L43" s="711" t="str">
        <f>IF(G113&gt;0,"ERROR","OK")</f>
        <v>OK</v>
      </c>
      <c r="N43" s="697">
        <f>IF(E111="ERROR"," CHECK SHEET 6 -  CHECK BALANCE SHEET VALUE OF TRADED DEBT INSTRUMENTS","")</f>
      </c>
    </row>
    <row r="44" spans="2:14" s="696" customFormat="1" ht="15">
      <c r="B44" s="689"/>
      <c r="C44" s="690"/>
      <c r="D44" s="691"/>
      <c r="E44" s="828" t="s">
        <v>220</v>
      </c>
      <c r="F44" s="828"/>
      <c r="G44" s="828"/>
      <c r="H44" s="828"/>
      <c r="I44" s="828"/>
      <c r="J44" s="698"/>
      <c r="L44" s="713"/>
      <c r="N44" s="697">
        <f>IF(E112="ERROR"," CHECK SHEET 6 -  CHECK BALANCE SHEET VALUE OF TRADED DEBT INSTRUMENTS","")</f>
      </c>
    </row>
    <row r="45" spans="2:14" s="696" customFormat="1" ht="15">
      <c r="B45" s="689"/>
      <c r="C45" s="690"/>
      <c r="D45" s="691"/>
      <c r="E45" s="695"/>
      <c r="F45" s="695"/>
      <c r="G45" s="695"/>
      <c r="H45" s="695"/>
      <c r="I45" s="695"/>
      <c r="J45" s="698"/>
      <c r="L45" s="713"/>
      <c r="N45" s="697">
        <f>IF(E113="ERROR"," CHECK SHEET 6 -  DELETE ANY NETTING BALANCES ","")</f>
      </c>
    </row>
    <row r="46" spans="2:14" s="696" customFormat="1" ht="15">
      <c r="B46" s="689"/>
      <c r="C46" s="690"/>
      <c r="D46" s="691"/>
      <c r="E46" s="689"/>
      <c r="F46" s="691"/>
      <c r="G46" s="691"/>
      <c r="H46" s="691"/>
      <c r="I46" s="691"/>
      <c r="L46" s="713"/>
      <c r="N46" s="697"/>
    </row>
    <row r="47" spans="2:14" s="696" customFormat="1" ht="14.25">
      <c r="B47" s="689" t="s">
        <v>446</v>
      </c>
      <c r="C47" s="690" t="str">
        <f>'Sheet 10'!I5</f>
        <v>FRS 10</v>
      </c>
      <c r="D47" s="691"/>
      <c r="E47" s="828" t="str">
        <f>CONTENTS!E29</f>
        <v>TRADING BOOK BUSINESS - SETTLEMENT RISK COMPONENT</v>
      </c>
      <c r="F47" s="828"/>
      <c r="G47" s="828"/>
      <c r="H47" s="828"/>
      <c r="I47" s="828"/>
      <c r="L47" s="711" t="str">
        <f>IF(G116&gt;0,"ERROR","OK")</f>
        <v>OK</v>
      </c>
      <c r="N47" s="697">
        <f>IF(E115="ERROR"," CHECK SHEET 6 -  CHECK BALANCE SHEET VALUE OF TRADED DEBT INSTRUMENTS","")</f>
      </c>
    </row>
    <row r="48" spans="2:14" s="696" customFormat="1" ht="11.25" customHeight="1">
      <c r="B48" s="689"/>
      <c r="C48" s="690"/>
      <c r="D48" s="691"/>
      <c r="E48" s="689"/>
      <c r="F48" s="691"/>
      <c r="G48" s="691"/>
      <c r="H48" s="691"/>
      <c r="I48" s="691"/>
      <c r="L48" s="712"/>
      <c r="N48" s="697">
        <f>IF(E116="ERROR"," CHECK SHEET 6 -  CHECK BALANCE SHEET VALUE OF TRADED DEBT INSTRUMENTS","")</f>
      </c>
    </row>
    <row r="49" spans="2:14" s="696" customFormat="1" ht="11.25" customHeight="1">
      <c r="B49" s="689"/>
      <c r="C49" s="690"/>
      <c r="D49" s="691"/>
      <c r="E49" s="689"/>
      <c r="F49" s="691"/>
      <c r="G49" s="691"/>
      <c r="H49" s="691"/>
      <c r="I49" s="691"/>
      <c r="L49" s="712"/>
      <c r="N49" s="697"/>
    </row>
    <row r="50" spans="2:14" s="696" customFormat="1" ht="14.25">
      <c r="B50" s="689" t="s">
        <v>447</v>
      </c>
      <c r="C50" s="690" t="str">
        <f>'Sheet 11'!I5</f>
        <v>FRS 11</v>
      </c>
      <c r="D50" s="691"/>
      <c r="E50" s="689" t="str">
        <f>CONTENTS!E31</f>
        <v>TRADING BOOK BUSINESS - FREE DELIVERIES</v>
      </c>
      <c r="F50" s="691"/>
      <c r="G50" s="691"/>
      <c r="H50" s="691"/>
      <c r="I50" s="691"/>
      <c r="L50" s="711" t="str">
        <f>IF(G119&gt;0,"ERROR","OK")</f>
        <v>OK</v>
      </c>
      <c r="N50" s="697">
        <f>IF(E118="ERROR"," CHECK SHEET 6 -  CHECK BALANCE SHEET VALUE OF TRADED DEBT INSTRUMENTS","")</f>
      </c>
    </row>
    <row r="51" spans="2:14" s="696" customFormat="1" ht="11.25" customHeight="1">
      <c r="B51" s="689"/>
      <c r="C51" s="690"/>
      <c r="D51" s="691"/>
      <c r="E51" s="689"/>
      <c r="F51" s="691"/>
      <c r="G51" s="691"/>
      <c r="H51" s="691"/>
      <c r="I51" s="691"/>
      <c r="L51" s="713"/>
      <c r="N51" s="697">
        <f>IF(E119="ERROR"," CHECK SHEET 6 -  CHECK BALANCE SHEET VALUE OF TRADED DEBT INSTRUMENTS","")</f>
      </c>
    </row>
    <row r="52" spans="2:14" s="696" customFormat="1" ht="14.25">
      <c r="B52" s="689" t="s">
        <v>448</v>
      </c>
      <c r="C52" s="690" t="str">
        <f>'Sheet 12'!J4</f>
        <v>FRS 12</v>
      </c>
      <c r="D52" s="691"/>
      <c r="E52" s="689" t="str">
        <f>CONTENTS!E33</f>
        <v>LARGE EXPOSURES RISK COMPONENT</v>
      </c>
      <c r="F52" s="691"/>
      <c r="G52" s="691"/>
      <c r="H52" s="691"/>
      <c r="I52" s="691"/>
      <c r="L52" s="711" t="str">
        <f>IF(G121&gt;0,"ERROR","OK")</f>
        <v>OK</v>
      </c>
      <c r="N52" s="697">
        <f>IF(E121="ERROR","CHECK SHEET 12 - INPUT ALL DETAILS ON LARGE EXPOSURES","")</f>
      </c>
    </row>
    <row r="53" spans="2:14" s="696" customFormat="1" ht="10.5" customHeight="1">
      <c r="B53" s="689"/>
      <c r="C53" s="690"/>
      <c r="D53" s="691"/>
      <c r="E53" s="689"/>
      <c r="F53" s="691"/>
      <c r="G53" s="691"/>
      <c r="H53" s="691"/>
      <c r="I53" s="691"/>
      <c r="L53" s="712"/>
      <c r="N53" s="697"/>
    </row>
    <row r="54" spans="2:14" s="696" customFormat="1" ht="10.5" customHeight="1">
      <c r="B54" s="689"/>
      <c r="C54" s="690"/>
      <c r="D54" s="691"/>
      <c r="E54" s="689"/>
      <c r="F54" s="691"/>
      <c r="G54" s="691"/>
      <c r="H54" s="691"/>
      <c r="I54" s="691"/>
      <c r="L54" s="712"/>
      <c r="N54" s="697"/>
    </row>
    <row r="55" spans="2:14" s="696" customFormat="1" ht="14.25">
      <c r="B55" s="689" t="s">
        <v>451</v>
      </c>
      <c r="C55" s="690" t="str">
        <f>'Sheet 13'!N4</f>
        <v>FRS 13</v>
      </c>
      <c r="D55" s="691"/>
      <c r="E55" s="689" t="str">
        <f>CONTENTS!E35</f>
        <v>FOREIGN EXCHANGE RISK - WHERE APPLICABLE</v>
      </c>
      <c r="F55" s="691"/>
      <c r="G55" s="691"/>
      <c r="H55" s="691"/>
      <c r="I55" s="691"/>
      <c r="L55" s="711" t="str">
        <f>IF(G124&gt;0,"ERROR","OK")</f>
        <v>OK</v>
      </c>
      <c r="N55" s="697">
        <f>IF(E123="ERROR","CHECK SHEET 10 - INSERT ASSETS AND LIABILITIES THAT ARE DENOMINATED IN A FOREIGN CURRENCY","")</f>
      </c>
    </row>
    <row r="56" spans="2:14" s="696" customFormat="1" ht="10.5" customHeight="1">
      <c r="B56" s="689"/>
      <c r="C56" s="690"/>
      <c r="D56" s="691"/>
      <c r="E56" s="689"/>
      <c r="F56" s="691"/>
      <c r="G56" s="691"/>
      <c r="H56" s="691"/>
      <c r="I56" s="691"/>
      <c r="L56" s="712"/>
      <c r="N56" s="697">
        <f>IF(E124="ERROR","CHECK SHEET 10 -  INPUT THE RELEVANT RATES OF EXCHANGE","")</f>
      </c>
    </row>
    <row r="57" spans="2:14" s="696" customFormat="1" ht="10.5" customHeight="1">
      <c r="B57" s="689"/>
      <c r="C57" s="690"/>
      <c r="D57" s="691"/>
      <c r="E57" s="689"/>
      <c r="F57" s="691"/>
      <c r="G57" s="691"/>
      <c r="H57" s="691"/>
      <c r="I57" s="691"/>
      <c r="L57" s="712"/>
      <c r="N57" s="697"/>
    </row>
    <row r="58" spans="2:14" s="696" customFormat="1" ht="14.25">
      <c r="B58" s="689" t="s">
        <v>507</v>
      </c>
      <c r="C58" s="690" t="str">
        <f>'Sheet 14'!I4</f>
        <v>FRS 14</v>
      </c>
      <c r="D58" s="691"/>
      <c r="E58" s="689" t="str">
        <f>CONTENTS!E37</f>
        <v>FIXED OVERHEAD REQUIREMENT</v>
      </c>
      <c r="F58" s="691"/>
      <c r="G58" s="691"/>
      <c r="H58" s="691"/>
      <c r="I58" s="691"/>
      <c r="L58" s="711" t="str">
        <f>IF(G127&gt;0,"ERROR","OK")</f>
        <v>OK</v>
      </c>
      <c r="N58" s="697">
        <f>IF(E126="ERROR","CHECK SHEET 13 - CHECK ITEMS OF EXPENDITURE","")</f>
      </c>
    </row>
    <row r="59" spans="2:14" s="696" customFormat="1" ht="15">
      <c r="B59" s="689"/>
      <c r="C59" s="690"/>
      <c r="D59" s="691"/>
      <c r="E59" s="689"/>
      <c r="F59" s="691"/>
      <c r="G59" s="691"/>
      <c r="H59" s="691"/>
      <c r="I59" s="691"/>
      <c r="L59" s="712"/>
      <c r="N59" s="697">
        <f>IF(E127="ERROR","SHEET 13 - CHECK PRO-RATED ANNUALISED RELEVANT EXPENDITURE","")</f>
      </c>
    </row>
    <row r="60" spans="2:14" s="696" customFormat="1" ht="15">
      <c r="B60" s="689"/>
      <c r="C60" s="690"/>
      <c r="D60" s="691"/>
      <c r="E60" s="689"/>
      <c r="F60" s="691"/>
      <c r="G60" s="691"/>
      <c r="H60" s="691"/>
      <c r="I60" s="691"/>
      <c r="L60" s="712"/>
      <c r="N60" s="697"/>
    </row>
    <row r="61" spans="2:14" s="696" customFormat="1" ht="14.25">
      <c r="B61" s="689" t="s">
        <v>767</v>
      </c>
      <c r="C61" s="690" t="str">
        <f>'Sheet 15'!I4</f>
        <v>FRS 15</v>
      </c>
      <c r="D61" s="691"/>
      <c r="E61" s="689" t="str">
        <f>CONTENTS!E39</f>
        <v>FINANCIAL RESOURCES REQUIREMENT</v>
      </c>
      <c r="F61" s="691"/>
      <c r="G61" s="691"/>
      <c r="H61" s="691"/>
      <c r="I61" s="691"/>
      <c r="L61" s="711" t="str">
        <f>IF(G131&gt;0,"ERROR","OK")</f>
        <v>ERROR</v>
      </c>
      <c r="N61" s="697" t="str">
        <f>IF(E129="ERROR","KINDLY INPUT THE APPROPIATE CREDIT/ COUNTERPARTY RISK COMPONENT ","")</f>
        <v>KINDLY INPUT THE APPROPIATE CREDIT/ COUNTERPARTY RISK COMPONENT </v>
      </c>
    </row>
    <row r="62" spans="2:14" s="696" customFormat="1" ht="15">
      <c r="B62" s="689"/>
      <c r="C62" s="690"/>
      <c r="D62" s="691"/>
      <c r="E62" s="689"/>
      <c r="F62" s="691"/>
      <c r="G62" s="691"/>
      <c r="H62" s="691"/>
      <c r="I62" s="691"/>
      <c r="L62" s="712"/>
      <c r="N62" s="697">
        <f>IF(E130="ERROR","KINDLY INPUT THE POSITION RISK COMPONENT &amp; COUNTERPARTY RISK COMPONENT FOR DERIVATIVE INSTRUMENTS","")</f>
      </c>
    </row>
    <row r="63" spans="2:14" s="696" customFormat="1" ht="15">
      <c r="B63" s="689"/>
      <c r="C63" s="690"/>
      <c r="D63" s="691"/>
      <c r="E63" s="689"/>
      <c r="F63" s="691"/>
      <c r="G63" s="691"/>
      <c r="H63" s="691"/>
      <c r="I63" s="691"/>
      <c r="L63" s="712"/>
      <c r="N63" s="697">
        <f>IF(E131="ERROR","KINDLY INPUT THE COMMODITIES INSTRUMENTS - RISK COMPONENT","")</f>
      </c>
    </row>
    <row r="64" spans="2:14" s="696" customFormat="1" ht="14.25">
      <c r="B64" s="689" t="s">
        <v>842</v>
      </c>
      <c r="C64" s="690" t="str">
        <f>+'Sheet 16'!L4</f>
        <v>FRS 16</v>
      </c>
      <c r="D64" s="691"/>
      <c r="E64" s="689" t="str">
        <f>CONTENTS!E41</f>
        <v>DECLARATION - MANDATORY</v>
      </c>
      <c r="F64" s="691"/>
      <c r="G64" s="691"/>
      <c r="H64" s="691"/>
      <c r="I64" s="691"/>
      <c r="L64" s="711" t="str">
        <f>IF(G135&gt;0,"ERROR","OK")</f>
        <v>ERROR</v>
      </c>
      <c r="N64" s="697" t="str">
        <f>IF(L64="ERROR","KINDLY INPUT THE RELEVANT DETAILS","")</f>
        <v>KINDLY INPUT THE RELEVANT DETAILS</v>
      </c>
    </row>
    <row r="65" spans="2:14" s="696" customFormat="1" ht="15">
      <c r="B65" s="689"/>
      <c r="C65" s="690"/>
      <c r="D65" s="691"/>
      <c r="E65" s="689"/>
      <c r="F65" s="691"/>
      <c r="G65" s="691"/>
      <c r="H65" s="691"/>
      <c r="I65" s="691"/>
      <c r="L65" s="713"/>
      <c r="N65" s="697"/>
    </row>
    <row r="66" spans="2:14" ht="15.75" hidden="1">
      <c r="B66" s="601"/>
      <c r="L66" s="714"/>
      <c r="N66" s="678"/>
    </row>
    <row r="67" spans="2:14" ht="15.75" hidden="1">
      <c r="B67" s="601"/>
      <c r="D67" s="140"/>
      <c r="N67" s="678"/>
    </row>
    <row r="68" spans="2:14" ht="15.75" hidden="1">
      <c r="B68" s="605"/>
      <c r="D68" s="140"/>
      <c r="N68" s="678"/>
    </row>
    <row r="69" spans="2:14" ht="15.75" hidden="1">
      <c r="B69" s="601"/>
      <c r="D69" s="140"/>
      <c r="N69" s="678"/>
    </row>
    <row r="70" spans="2:14" ht="15.75" hidden="1">
      <c r="B70" s="601"/>
      <c r="D70" s="140"/>
      <c r="N70" s="678"/>
    </row>
    <row r="71" spans="2:14" ht="8.25" customHeight="1" hidden="1">
      <c r="B71" s="601"/>
      <c r="D71" s="140"/>
      <c r="N71" s="678"/>
    </row>
    <row r="72" spans="2:14" ht="8.25" customHeight="1" hidden="1">
      <c r="B72" s="601"/>
      <c r="D72" s="140"/>
      <c r="N72" s="678"/>
    </row>
    <row r="73" ht="15.75" hidden="1">
      <c r="B73" s="601"/>
    </row>
    <row r="74" ht="14.25" customHeight="1" hidden="1"/>
    <row r="75" ht="15.75" hidden="1"/>
    <row r="76" spans="2:19" s="614" customFormat="1" ht="45" hidden="1">
      <c r="B76" s="616" t="s">
        <v>191</v>
      </c>
      <c r="C76" s="619" t="s">
        <v>192</v>
      </c>
      <c r="E76" s="681" t="s">
        <v>193</v>
      </c>
      <c r="F76" s="615"/>
      <c r="H76" s="916" t="s">
        <v>194</v>
      </c>
      <c r="I76" s="917"/>
      <c r="J76" s="917"/>
      <c r="K76" s="917"/>
      <c r="L76" s="917"/>
      <c r="M76" s="917"/>
      <c r="N76" s="917"/>
      <c r="O76" s="917"/>
      <c r="P76" s="917"/>
      <c r="Q76" s="917"/>
      <c r="R76" s="917"/>
      <c r="S76" s="918"/>
    </row>
    <row r="77" ht="15.75" hidden="1"/>
    <row r="78" spans="2:8" ht="15.75" hidden="1">
      <c r="B78" s="610" t="s">
        <v>607</v>
      </c>
      <c r="C78" s="621">
        <v>1</v>
      </c>
      <c r="E78" s="778" t="str">
        <f>IF('COVER SHEET'!B37="","ERROR","OK")</f>
        <v>ERROR</v>
      </c>
      <c r="H78" s="47" t="s">
        <v>474</v>
      </c>
    </row>
    <row r="79" spans="2:3" ht="15.75" hidden="1">
      <c r="B79" s="610"/>
      <c r="C79" s="621"/>
    </row>
    <row r="80" spans="2:8" ht="15.75" hidden="1">
      <c r="B80" s="602" t="s">
        <v>473</v>
      </c>
      <c r="C80" s="620">
        <v>1</v>
      </c>
      <c r="D80" s="609"/>
      <c r="E80" s="621" t="str">
        <f>IF('Details Applicant'!D62&gt;0,"ERROR","OK")</f>
        <v>ERROR</v>
      </c>
      <c r="F80" s="354"/>
      <c r="H80" s="47" t="s">
        <v>195</v>
      </c>
    </row>
    <row r="81" spans="2:6" ht="15.75" hidden="1">
      <c r="B81" s="603"/>
      <c r="C81" s="620"/>
      <c r="D81" s="609"/>
      <c r="E81" s="2"/>
      <c r="F81" s="354"/>
    </row>
    <row r="82" spans="2:8" ht="15.75" hidden="1">
      <c r="B82" s="603" t="s">
        <v>190</v>
      </c>
      <c r="C82" s="620">
        <v>1</v>
      </c>
      <c r="D82" s="609"/>
      <c r="E82" s="621" t="str">
        <f>IF('Sheet 1'!D219&gt;'Sheet 1'!D219,"ERROR","OK")</f>
        <v>OK</v>
      </c>
      <c r="F82" s="354">
        <f>IF(E82="OK",0,1)</f>
        <v>0</v>
      </c>
      <c r="H82" s="47" t="s">
        <v>196</v>
      </c>
    </row>
    <row r="83" spans="2:8" ht="15.75" hidden="1">
      <c r="B83" s="603"/>
      <c r="C83" s="620">
        <v>2</v>
      </c>
      <c r="D83" s="609"/>
      <c r="E83" s="621" t="str">
        <f>+IF('Sheet 1'!$D$259&gt;'Sheet 1'!$D$257,"ERROR",IF('Sheet 1'!$D$264&gt;'Sheet 1'!$D$262,"ERROR","OK"))</f>
        <v>OK</v>
      </c>
      <c r="F83" s="354">
        <f>IF(E83="OK",0,1)</f>
        <v>0</v>
      </c>
      <c r="H83" s="47" t="s">
        <v>197</v>
      </c>
    </row>
    <row r="84" spans="2:8" ht="15.75" hidden="1">
      <c r="B84" s="603"/>
      <c r="C84" s="620">
        <v>3</v>
      </c>
      <c r="D84" s="609"/>
      <c r="E84" s="621" t="str">
        <f>IF('Sheet 1'!B239="","ERROR","OK")</f>
        <v>ERROR</v>
      </c>
      <c r="F84" s="354">
        <f>IF(E84="OK",0,1)</f>
        <v>1</v>
      </c>
      <c r="G84" s="47">
        <f>SUM(F82:F84)</f>
        <v>1</v>
      </c>
      <c r="H84" s="47" t="s">
        <v>485</v>
      </c>
    </row>
    <row r="85" spans="2:6" ht="15.75" hidden="1">
      <c r="B85" s="603"/>
      <c r="C85" s="620"/>
      <c r="D85" s="609"/>
      <c r="E85" s="2"/>
      <c r="F85" s="354"/>
    </row>
    <row r="86" spans="2:8" ht="15.75" hidden="1">
      <c r="B86" s="603" t="s">
        <v>198</v>
      </c>
      <c r="C86" s="620">
        <v>1</v>
      </c>
      <c r="D86" s="609"/>
      <c r="E86" s="621" t="str">
        <f>IF('Sheet 2'!K122='Sheet 2'!K124,"OK","ERROR")</f>
        <v>OK</v>
      </c>
      <c r="F86" s="354"/>
      <c r="H86" s="47" t="s">
        <v>201</v>
      </c>
    </row>
    <row r="87" spans="2:8" ht="15.75" hidden="1">
      <c r="B87" s="603"/>
      <c r="C87" s="620">
        <v>2</v>
      </c>
      <c r="D87" s="609"/>
      <c r="E87" s="621" t="str">
        <f>IF(AND('Sheet 2'!K44&gt;0,'Sheet 2'!B54=""),"ERROR",IF(AND('Sheet 2'!B127="",'Sheet 2'!G68&gt;0),"ERROR","OK"))</f>
        <v>OK</v>
      </c>
      <c r="F87" s="354">
        <f>IF(AND(E86="OK",E87="OK"),0,1)</f>
        <v>0</v>
      </c>
      <c r="G87" s="47">
        <f>IF(E83="OK",0,1)</f>
        <v>0</v>
      </c>
      <c r="H87" s="47" t="s">
        <v>202</v>
      </c>
    </row>
    <row r="88" spans="2:6" ht="15.75" hidden="1">
      <c r="B88" s="603"/>
      <c r="C88" s="620"/>
      <c r="D88" s="609"/>
      <c r="E88" s="2"/>
      <c r="F88" s="354"/>
    </row>
    <row r="89" spans="2:8" ht="15.75" hidden="1">
      <c r="B89" s="603" t="s">
        <v>203</v>
      </c>
      <c r="C89" s="620">
        <v>1</v>
      </c>
      <c r="D89" s="609"/>
      <c r="E89" s="621" t="str">
        <f>IF('Sheet 3'!J53='Sheet 3'!J54,"OK","ERROR")</f>
        <v>OK</v>
      </c>
      <c r="F89" s="354"/>
      <c r="H89" s="47" t="s">
        <v>205</v>
      </c>
    </row>
    <row r="90" spans="2:8" ht="15.75" hidden="1">
      <c r="B90" s="603"/>
      <c r="C90" s="620">
        <v>2</v>
      </c>
      <c r="D90" s="609"/>
      <c r="E90" s="621" t="str">
        <f>IF('Sheet 3'!J63='Sheet 3'!J66,"OK","ERROR")</f>
        <v>OK</v>
      </c>
      <c r="F90" s="354"/>
      <c r="H90" s="47" t="s">
        <v>204</v>
      </c>
    </row>
    <row r="91" spans="2:8" ht="15.75" hidden="1">
      <c r="B91" s="603"/>
      <c r="C91" s="620">
        <v>3</v>
      </c>
      <c r="D91" s="609"/>
      <c r="E91" s="621" t="str">
        <f>IF(AND('Sheet 3'!B69="",('Sheet 3'!G20+'Sheet 3'!G21+'Sheet 3'!G32+'Sheet 3'!G33+'Sheet 3'!G45+'Sheet 3'!G46)&gt;0),"ERROR","OK")</f>
        <v>OK</v>
      </c>
      <c r="F91" s="354"/>
      <c r="H91" s="47" t="s">
        <v>206</v>
      </c>
    </row>
    <row r="92" spans="2:6" ht="15.75" hidden="1">
      <c r="B92" s="603"/>
      <c r="C92" s="620"/>
      <c r="D92" s="609"/>
      <c r="E92" s="2"/>
      <c r="F92" s="354"/>
    </row>
    <row r="93" spans="2:8" ht="15.75" hidden="1">
      <c r="B93" s="603" t="s">
        <v>207</v>
      </c>
      <c r="C93" s="620">
        <v>1</v>
      </c>
      <c r="D93" s="609"/>
      <c r="E93" s="621" t="str">
        <f>IF('Sheet 4'!G86&gt;0,"ERROR","OK")</f>
        <v>OK</v>
      </c>
      <c r="F93" s="354">
        <f>IF(E93="OK",0,1)</f>
        <v>0</v>
      </c>
      <c r="G93" s="47">
        <f>F93</f>
        <v>0</v>
      </c>
      <c r="H93" s="47" t="s">
        <v>489</v>
      </c>
    </row>
    <row r="94" spans="2:6" ht="15.75" hidden="1">
      <c r="B94" s="603"/>
      <c r="C94" s="620"/>
      <c r="D94" s="609"/>
      <c r="E94" s="2"/>
      <c r="F94" s="354"/>
    </row>
    <row r="95" spans="2:6" ht="15.75" hidden="1">
      <c r="B95" s="603"/>
      <c r="C95" s="620"/>
      <c r="D95" s="609"/>
      <c r="E95" s="2"/>
      <c r="F95" s="354"/>
    </row>
    <row r="96" spans="2:6" ht="15.75" hidden="1">
      <c r="B96" s="603"/>
      <c r="C96" s="620"/>
      <c r="D96" s="609"/>
      <c r="E96" s="2"/>
      <c r="F96" s="354"/>
    </row>
    <row r="97" spans="2:8" ht="15.75" hidden="1">
      <c r="B97" s="603" t="s">
        <v>208</v>
      </c>
      <c r="C97" s="620">
        <v>1</v>
      </c>
      <c r="D97" s="609"/>
      <c r="E97" s="621" t="str">
        <f>IF('Sheet 5'!D120=0,"OK","ERROR")</f>
        <v>OK</v>
      </c>
      <c r="F97" s="354"/>
      <c r="H97" s="47" t="s">
        <v>210</v>
      </c>
    </row>
    <row r="98" spans="2:6" ht="15.75" hidden="1">
      <c r="B98" s="603"/>
      <c r="C98" s="620"/>
      <c r="D98" s="609"/>
      <c r="E98" s="2"/>
      <c r="F98" s="354"/>
    </row>
    <row r="99" spans="2:6" ht="15.75" hidden="1">
      <c r="B99" s="603"/>
      <c r="C99" s="620"/>
      <c r="D99" s="609"/>
      <c r="E99" s="2"/>
      <c r="F99" s="354"/>
    </row>
    <row r="100" spans="2:8" ht="15.75" hidden="1">
      <c r="B100" s="603" t="s">
        <v>209</v>
      </c>
      <c r="C100" s="620">
        <v>1</v>
      </c>
      <c r="D100" s="609"/>
      <c r="E100" s="621" t="str">
        <f>IF('Sheet 6'!C56=0,"OK","ERROR")</f>
        <v>OK</v>
      </c>
      <c r="F100" s="354">
        <f>IF(E100="OK",0,1)</f>
        <v>0</v>
      </c>
      <c r="H100" s="47" t="s">
        <v>229</v>
      </c>
    </row>
    <row r="101" spans="2:8" ht="15.75" hidden="1">
      <c r="B101" s="603"/>
      <c r="C101" s="620">
        <v>2</v>
      </c>
      <c r="D101" s="609"/>
      <c r="E101" s="621" t="str">
        <f>IF('Sheet 6'!E57=0,"OK","ERROR")</f>
        <v>OK</v>
      </c>
      <c r="F101" s="354">
        <f>IF(E101="OK",0,1)</f>
        <v>0</v>
      </c>
      <c r="H101" s="47" t="s">
        <v>230</v>
      </c>
    </row>
    <row r="102" spans="2:8" ht="15.75" hidden="1">
      <c r="B102" s="603"/>
      <c r="C102" s="620">
        <v>3</v>
      </c>
      <c r="D102" s="609"/>
      <c r="E102" s="621" t="str">
        <f>IF(AND('Sheet 6'!N57=0,'Sheet 6'!N58=0,'Sheet 6'!N59&lt;&gt;0),"ERROR","OK")</f>
        <v>OK</v>
      </c>
      <c r="F102" s="354">
        <f>IF(E102="OK",0,1)</f>
        <v>0</v>
      </c>
      <c r="G102" s="47">
        <f>SUM(F100:F102)</f>
        <v>0</v>
      </c>
      <c r="H102" s="47" t="s">
        <v>212</v>
      </c>
    </row>
    <row r="103" spans="2:6" ht="15.75" hidden="1">
      <c r="B103" s="603"/>
      <c r="C103" s="620"/>
      <c r="D103" s="609"/>
      <c r="E103" s="2"/>
      <c r="F103" s="354"/>
    </row>
    <row r="104" spans="2:8" ht="15.75" hidden="1">
      <c r="B104" s="603" t="s">
        <v>215</v>
      </c>
      <c r="C104" s="620">
        <v>1</v>
      </c>
      <c r="D104" s="609"/>
      <c r="E104" s="621" t="str">
        <f>IF('Sheet 7'!C56=0,"OK","ERROR")</f>
        <v>OK</v>
      </c>
      <c r="F104" s="354">
        <f>IF(E104="OK",0,1)</f>
        <v>0</v>
      </c>
      <c r="H104" s="47" t="s">
        <v>227</v>
      </c>
    </row>
    <row r="105" spans="2:8" ht="15.75" hidden="1">
      <c r="B105" s="603"/>
      <c r="C105" s="620">
        <v>2</v>
      </c>
      <c r="D105" s="609"/>
      <c r="E105" s="621" t="str">
        <f>IF('Sheet 7'!F56=0,"OK","ERROR")</f>
        <v>OK</v>
      </c>
      <c r="F105" s="354">
        <f>IF(E105="OK",0,1)</f>
        <v>0</v>
      </c>
      <c r="G105" s="47">
        <f>SUM(F104:F105)</f>
        <v>0</v>
      </c>
      <c r="H105" s="47" t="s">
        <v>228</v>
      </c>
    </row>
    <row r="106" spans="2:6" ht="15.75" hidden="1">
      <c r="B106" s="603"/>
      <c r="C106" s="620"/>
      <c r="D106" s="609"/>
      <c r="E106" s="2"/>
      <c r="F106" s="354"/>
    </row>
    <row r="107" spans="2:8" ht="15.75" hidden="1">
      <c r="B107" s="603" t="s">
        <v>216</v>
      </c>
      <c r="C107" s="620">
        <v>1</v>
      </c>
      <c r="D107" s="609"/>
      <c r="E107" s="621" t="str">
        <f>IF('Sheet 8'!C44=0,"OK","ERROR")</f>
        <v>OK</v>
      </c>
      <c r="F107" s="354">
        <f>IF(E107="OK",0,1)</f>
        <v>0</v>
      </c>
      <c r="H107" s="47" t="s">
        <v>226</v>
      </c>
    </row>
    <row r="108" spans="2:8" ht="15.75" hidden="1">
      <c r="B108" s="603"/>
      <c r="C108" s="620">
        <v>2</v>
      </c>
      <c r="D108" s="609"/>
      <c r="E108" s="621" t="str">
        <f>IF('Sheet 8'!H44=0,"OK","ERROR")</f>
        <v>OK</v>
      </c>
      <c r="F108" s="354">
        <f aca="true" t="shared" si="0" ref="F108:F144">IF(E108="OK",0,1)</f>
        <v>0</v>
      </c>
      <c r="H108" s="47" t="s">
        <v>225</v>
      </c>
    </row>
    <row r="109" spans="2:8" ht="15.75" hidden="1">
      <c r="B109" s="603"/>
      <c r="C109" s="620">
        <v>3</v>
      </c>
      <c r="D109" s="609"/>
      <c r="E109" s="621" t="str">
        <f>IF(AND('Sheet 8'!G26=0,'Sheet 8'!G28&lt;&gt;0),"ERROR",IF(AND('Sheet 8'!G45=0,'Sheet 8'!G47&lt;&gt;0),"ERROR","OK"))</f>
        <v>OK</v>
      </c>
      <c r="F109" s="354">
        <f t="shared" si="0"/>
        <v>0</v>
      </c>
      <c r="G109" s="47">
        <f>SUM(F107:F109)</f>
        <v>0</v>
      </c>
      <c r="H109" s="47" t="s">
        <v>212</v>
      </c>
    </row>
    <row r="110" spans="2:6" ht="15.75" hidden="1">
      <c r="B110" s="603"/>
      <c r="C110" s="620"/>
      <c r="D110" s="609"/>
      <c r="E110" s="2"/>
      <c r="F110" s="354"/>
    </row>
    <row r="111" spans="2:8" ht="15.75" hidden="1">
      <c r="B111" s="603" t="s">
        <v>219</v>
      </c>
      <c r="C111" s="620">
        <v>1</v>
      </c>
      <c r="D111" s="609"/>
      <c r="E111" s="621" t="str">
        <f>IF('Sheet 9'!C35=0,"OK","ERROR")</f>
        <v>OK</v>
      </c>
      <c r="F111" s="354">
        <f t="shared" si="0"/>
        <v>0</v>
      </c>
      <c r="H111" s="47" t="s">
        <v>223</v>
      </c>
    </row>
    <row r="112" spans="2:8" ht="15.75" hidden="1">
      <c r="B112" s="603"/>
      <c r="C112" s="620">
        <v>2</v>
      </c>
      <c r="D112" s="609"/>
      <c r="E112" s="621" t="str">
        <f>IF('Sheet 9'!F35=0,"OK","ERROR")</f>
        <v>OK</v>
      </c>
      <c r="F112" s="354">
        <f t="shared" si="0"/>
        <v>0</v>
      </c>
      <c r="H112" s="47" t="s">
        <v>224</v>
      </c>
    </row>
    <row r="113" spans="2:8" ht="15.75" hidden="1">
      <c r="B113" s="603"/>
      <c r="C113" s="620">
        <v>3</v>
      </c>
      <c r="D113" s="609"/>
      <c r="E113" s="621" t="str">
        <f>IF(AND('Sheet 9'!I37=0,'Sheet 9'!I38=0,'Sheet 9'!I39&lt;&gt;0),"ERROR","OK")</f>
        <v>OK</v>
      </c>
      <c r="F113" s="354">
        <f t="shared" si="0"/>
        <v>0</v>
      </c>
      <c r="G113" s="47">
        <f>SUM(F111:F113)</f>
        <v>0</v>
      </c>
      <c r="H113" s="47" t="s">
        <v>212</v>
      </c>
    </row>
    <row r="114" spans="2:6" ht="15.75" hidden="1">
      <c r="B114" s="603"/>
      <c r="C114" s="620"/>
      <c r="D114" s="609"/>
      <c r="E114" s="2"/>
      <c r="F114" s="354"/>
    </row>
    <row r="115" spans="2:8" ht="15.75" hidden="1">
      <c r="B115" s="603" t="s">
        <v>231</v>
      </c>
      <c r="C115" s="620">
        <v>1</v>
      </c>
      <c r="D115" s="609"/>
      <c r="E115" s="621" t="str">
        <f>IF('Sheet 10'!C18=0,"OK","ERROR")</f>
        <v>OK</v>
      </c>
      <c r="F115" s="354">
        <f t="shared" si="0"/>
        <v>0</v>
      </c>
      <c r="H115" s="47" t="s">
        <v>232</v>
      </c>
    </row>
    <row r="116" spans="2:8" ht="15.75" hidden="1">
      <c r="B116" s="603"/>
      <c r="C116" s="620"/>
      <c r="D116" s="609"/>
      <c r="E116" s="621" t="str">
        <f>IF('Sheet 10'!F18=0,"OK","ERROR")</f>
        <v>OK</v>
      </c>
      <c r="F116" s="354">
        <f t="shared" si="0"/>
        <v>0</v>
      </c>
      <c r="G116" s="47">
        <f>SUM(F115:F116)</f>
        <v>0</v>
      </c>
      <c r="H116" s="47" t="s">
        <v>233</v>
      </c>
    </row>
    <row r="117" spans="2:6" ht="15.75" hidden="1">
      <c r="B117" s="603"/>
      <c r="C117" s="620"/>
      <c r="D117" s="609"/>
      <c r="E117" s="2"/>
      <c r="F117" s="354"/>
    </row>
    <row r="118" spans="2:8" ht="15.75" hidden="1">
      <c r="B118" s="603" t="s">
        <v>234</v>
      </c>
      <c r="C118" s="620">
        <v>1</v>
      </c>
      <c r="D118" s="609"/>
      <c r="E118" s="621" t="str">
        <f>IF('Sheet 11'!C27=0,"OK","ERROR")</f>
        <v>OK</v>
      </c>
      <c r="F118" s="354">
        <f t="shared" si="0"/>
        <v>0</v>
      </c>
      <c r="H118" s="47" t="s">
        <v>235</v>
      </c>
    </row>
    <row r="119" spans="2:8" ht="15.75" hidden="1">
      <c r="B119" s="603"/>
      <c r="C119" s="620">
        <v>2</v>
      </c>
      <c r="D119" s="609"/>
      <c r="E119" s="621" t="str">
        <f>IF('Sheet 11'!F27=0,"OK","ERROR")</f>
        <v>OK</v>
      </c>
      <c r="F119" s="354">
        <f t="shared" si="0"/>
        <v>0</v>
      </c>
      <c r="G119" s="47">
        <f>SUM(F118:F119)</f>
        <v>0</v>
      </c>
      <c r="H119" s="47" t="s">
        <v>236</v>
      </c>
    </row>
    <row r="120" spans="2:6" ht="15.75" hidden="1">
      <c r="B120" s="603"/>
      <c r="C120" s="620"/>
      <c r="D120" s="609"/>
      <c r="E120" s="2"/>
      <c r="F120" s="354"/>
    </row>
    <row r="121" spans="2:8" ht="15.75" hidden="1">
      <c r="B121" s="603" t="s">
        <v>238</v>
      </c>
      <c r="C121" s="620">
        <v>1</v>
      </c>
      <c r="D121" s="609"/>
      <c r="E121" s="621" t="str">
        <f>IF('Sheet 12'!K49=0,"OK","ERROR")</f>
        <v>OK</v>
      </c>
      <c r="F121" s="354">
        <f t="shared" si="0"/>
        <v>0</v>
      </c>
      <c r="G121" s="47">
        <f>F121</f>
        <v>0</v>
      </c>
      <c r="H121" s="47" t="s">
        <v>237</v>
      </c>
    </row>
    <row r="122" spans="2:6" ht="15.75" hidden="1">
      <c r="B122" s="603"/>
      <c r="C122" s="620"/>
      <c r="D122" s="609"/>
      <c r="E122" s="2"/>
      <c r="F122" s="354"/>
    </row>
    <row r="123" spans="2:8" ht="15.75" hidden="1">
      <c r="B123" s="603" t="s">
        <v>239</v>
      </c>
      <c r="C123" s="620">
        <v>1</v>
      </c>
      <c r="D123" s="609"/>
      <c r="E123" s="621" t="str">
        <f>IF(AND('Sheet 1'!D253="Y",SUM('Sheet 13'!C13:N29)=0),"ERROR","OK")</f>
        <v>OK</v>
      </c>
      <c r="F123" s="354">
        <f t="shared" si="0"/>
        <v>0</v>
      </c>
      <c r="H123" s="47" t="s">
        <v>240</v>
      </c>
    </row>
    <row r="124" spans="2:8" ht="15.75" hidden="1">
      <c r="B124" s="603"/>
      <c r="C124" s="620">
        <v>2</v>
      </c>
      <c r="D124" s="609"/>
      <c r="E124" s="621" t="str">
        <f>IF('Sheet 13'!O37=0,"OK","ERROR")</f>
        <v>OK</v>
      </c>
      <c r="F124" s="354">
        <f t="shared" si="0"/>
        <v>0</v>
      </c>
      <c r="G124" s="47">
        <f>SUM(F123:F124)</f>
        <v>0</v>
      </c>
      <c r="H124" s="47" t="s">
        <v>241</v>
      </c>
    </row>
    <row r="125" spans="2:6" ht="15.75" hidden="1">
      <c r="B125" s="603"/>
      <c r="C125" s="620"/>
      <c r="D125" s="609"/>
      <c r="E125" s="2"/>
      <c r="F125" s="354"/>
    </row>
    <row r="126" spans="2:8" ht="15.75" hidden="1">
      <c r="B126" s="603" t="s">
        <v>247</v>
      </c>
      <c r="C126" s="620">
        <v>1</v>
      </c>
      <c r="D126" s="609"/>
      <c r="E126" s="621" t="str">
        <f>IF('Sheet 14'!I34='Sheet 14'!I35,"OK","ERROR")</f>
        <v>OK</v>
      </c>
      <c r="F126" s="354">
        <f t="shared" si="0"/>
        <v>0</v>
      </c>
      <c r="H126" s="47" t="s">
        <v>242</v>
      </c>
    </row>
    <row r="127" spans="2:8" ht="15.75" hidden="1">
      <c r="B127" s="603"/>
      <c r="C127" s="620">
        <v>2</v>
      </c>
      <c r="D127" s="609"/>
      <c r="E127" s="621" t="str">
        <f>IF('Sheet 14'!I38='Sheet 14'!I39,"OK","ERROR")</f>
        <v>OK</v>
      </c>
      <c r="F127" s="354">
        <f t="shared" si="0"/>
        <v>0</v>
      </c>
      <c r="G127" s="47">
        <f>SUM(F126:F127)</f>
        <v>0</v>
      </c>
      <c r="H127" s="47" t="s">
        <v>243</v>
      </c>
    </row>
    <row r="128" spans="2:6" ht="15.75" hidden="1">
      <c r="B128" s="603"/>
      <c r="C128" s="620"/>
      <c r="D128" s="609"/>
      <c r="E128" s="2"/>
      <c r="F128" s="354"/>
    </row>
    <row r="129" spans="2:8" ht="15.75" hidden="1">
      <c r="B129" s="603" t="s">
        <v>248</v>
      </c>
      <c r="C129" s="620">
        <v>1</v>
      </c>
      <c r="D129" s="609"/>
      <c r="E129" s="621" t="str">
        <f>IF('Sheet 15'!J23=0,"OK","ERROR")</f>
        <v>ERROR</v>
      </c>
      <c r="F129" s="354">
        <f t="shared" si="0"/>
        <v>1</v>
      </c>
      <c r="H129" s="47" t="s">
        <v>67</v>
      </c>
    </row>
    <row r="130" spans="2:8" ht="15.75" hidden="1">
      <c r="B130" s="603"/>
      <c r="C130" s="620">
        <v>2</v>
      </c>
      <c r="D130" s="609"/>
      <c r="E130" s="621" t="str">
        <f>IF(AND('Sheet 1'!D291="Y",'Sheet 15'!G33=0,'Sheet 15'!G36=0),"ERROR","OK")</f>
        <v>OK</v>
      </c>
      <c r="F130" s="354">
        <f t="shared" si="0"/>
        <v>0</v>
      </c>
      <c r="H130" s="47" t="s">
        <v>249</v>
      </c>
    </row>
    <row r="131" spans="2:8" ht="15.75" hidden="1">
      <c r="B131" s="603"/>
      <c r="C131" s="620">
        <v>3</v>
      </c>
      <c r="D131" s="609"/>
      <c r="E131" s="621" t="str">
        <f>IF(AND('Sheet 1'!D295="Y",'Sheet 15'!G41=0),"ERROR","OK")</f>
        <v>OK</v>
      </c>
      <c r="F131" s="354">
        <f t="shared" si="0"/>
        <v>0</v>
      </c>
      <c r="G131" s="47">
        <f>SUM(F129:F131)</f>
        <v>1</v>
      </c>
      <c r="H131" s="47" t="s">
        <v>250</v>
      </c>
    </row>
    <row r="132" spans="2:6" ht="15.75" hidden="1">
      <c r="B132" s="603"/>
      <c r="C132" s="620"/>
      <c r="D132" s="609"/>
      <c r="E132" s="2"/>
      <c r="F132" s="354"/>
    </row>
    <row r="133" spans="2:8" ht="15.75" hidden="1">
      <c r="B133" s="603" t="s">
        <v>96</v>
      </c>
      <c r="C133" s="620">
        <v>1</v>
      </c>
      <c r="D133" s="609"/>
      <c r="E133" s="621" t="str">
        <f>IF('Sheet 16'!C10="","ERROR","OK")</f>
        <v>ERROR</v>
      </c>
      <c r="F133" s="354">
        <f t="shared" si="0"/>
        <v>1</v>
      </c>
      <c r="H133" s="47" t="s">
        <v>855</v>
      </c>
    </row>
    <row r="134" spans="2:8" ht="15.75" hidden="1">
      <c r="B134" s="603"/>
      <c r="C134" s="620">
        <v>2</v>
      </c>
      <c r="D134" s="609"/>
      <c r="E134" s="621" t="str">
        <f>IF('Sheet 16'!C20="","ERROR","OK")</f>
        <v>ERROR</v>
      </c>
      <c r="F134" s="354">
        <f t="shared" si="0"/>
        <v>1</v>
      </c>
      <c r="H134" s="47" t="s">
        <v>476</v>
      </c>
    </row>
    <row r="135" spans="2:8" ht="15.75" hidden="1">
      <c r="B135" s="603"/>
      <c r="C135" s="620">
        <v>3</v>
      </c>
      <c r="D135" s="609"/>
      <c r="E135" s="621" t="str">
        <f>IF('Sheet 16'!C24="","ERROR","OK")</f>
        <v>ERROR</v>
      </c>
      <c r="F135" s="354">
        <f t="shared" si="0"/>
        <v>1</v>
      </c>
      <c r="G135" s="47">
        <f>SUM(F133:F135)</f>
        <v>3</v>
      </c>
      <c r="H135" s="47" t="s">
        <v>477</v>
      </c>
    </row>
    <row r="136" spans="2:6" ht="15.75" hidden="1">
      <c r="B136" s="603"/>
      <c r="C136" s="620"/>
      <c r="D136" s="609"/>
      <c r="E136" s="2"/>
      <c r="F136" s="354"/>
    </row>
    <row r="137" spans="2:8" ht="15.75" hidden="1">
      <c r="B137" s="603" t="s">
        <v>475</v>
      </c>
      <c r="C137" s="620">
        <v>1</v>
      </c>
      <c r="D137" s="609"/>
      <c r="E137" s="621" t="str">
        <f>IF('Page 1'!C30="","ERROR","OK")</f>
        <v>ERROR</v>
      </c>
      <c r="F137" s="354">
        <f t="shared" si="0"/>
        <v>1</v>
      </c>
      <c r="H137" s="47" t="s">
        <v>483</v>
      </c>
    </row>
    <row r="138" spans="2:8" ht="15.75" hidden="1">
      <c r="B138" s="603"/>
      <c r="C138" s="620">
        <v>2</v>
      </c>
      <c r="D138" s="609"/>
      <c r="E138" s="621" t="str">
        <f>IF('Page 1'!C36="","ERROR","OK")</f>
        <v>ERROR</v>
      </c>
      <c r="F138" s="354">
        <f t="shared" si="0"/>
        <v>1</v>
      </c>
      <c r="G138" s="47">
        <f>SUM(F137:F138)</f>
        <v>2</v>
      </c>
      <c r="H138" s="47" t="s">
        <v>484</v>
      </c>
    </row>
    <row r="139" spans="2:6" ht="15.75" hidden="1">
      <c r="B139" s="603"/>
      <c r="C139" s="620"/>
      <c r="D139" s="609"/>
      <c r="E139" s="2"/>
      <c r="F139" s="354"/>
    </row>
    <row r="140" spans="2:8" ht="15.75" hidden="1">
      <c r="B140" s="603" t="s">
        <v>482</v>
      </c>
      <c r="C140" s="620">
        <v>1</v>
      </c>
      <c r="D140" s="609"/>
      <c r="E140" s="621" t="str">
        <f>IF('Page 2'!L7="","ERROR","OK")</f>
        <v>ERROR</v>
      </c>
      <c r="F140" s="354">
        <f t="shared" si="0"/>
        <v>1</v>
      </c>
      <c r="H140" s="47" t="s">
        <v>478</v>
      </c>
    </row>
    <row r="141" spans="2:8" ht="15.75" hidden="1">
      <c r="B141" s="603"/>
      <c r="C141" s="620">
        <v>2</v>
      </c>
      <c r="D141" s="609"/>
      <c r="E141" s="621" t="str">
        <f>IF('Page 2'!L28="","ERROR","OK")</f>
        <v>ERROR</v>
      </c>
      <c r="F141" s="354">
        <f t="shared" si="0"/>
        <v>1</v>
      </c>
      <c r="H141" s="47" t="s">
        <v>479</v>
      </c>
    </row>
    <row r="142" spans="2:8" ht="15.75" hidden="1">
      <c r="B142" s="603"/>
      <c r="C142" s="620">
        <v>3</v>
      </c>
      <c r="D142" s="609"/>
      <c r="E142" s="621" t="str">
        <f>IF('Page 2'!L37="","ERROR","OK")</f>
        <v>ERROR</v>
      </c>
      <c r="F142" s="354">
        <f t="shared" si="0"/>
        <v>1</v>
      </c>
      <c r="H142" s="47" t="s">
        <v>480</v>
      </c>
    </row>
    <row r="143" spans="2:8" ht="15.75" hidden="1">
      <c r="B143" s="603"/>
      <c r="C143" s="620">
        <v>4</v>
      </c>
      <c r="D143" s="609"/>
      <c r="E143" s="621" t="str">
        <f>IF('Page 2'!L47="","ERROR","OK")</f>
        <v>ERROR</v>
      </c>
      <c r="F143" s="354">
        <f t="shared" si="0"/>
        <v>1</v>
      </c>
      <c r="H143" s="47" t="s">
        <v>479</v>
      </c>
    </row>
    <row r="144" spans="2:8" ht="15.75" hidden="1">
      <c r="B144" s="603"/>
      <c r="C144" s="620">
        <v>5</v>
      </c>
      <c r="D144" s="609"/>
      <c r="E144" s="621" t="str">
        <f>IF('Page 2'!G57="","ERROR","OK")</f>
        <v>ERROR</v>
      </c>
      <c r="F144" s="354">
        <f t="shared" si="0"/>
        <v>1</v>
      </c>
      <c r="G144" s="47">
        <f>SUM(F140:F144)</f>
        <v>5</v>
      </c>
      <c r="H144" s="47" t="s">
        <v>481</v>
      </c>
    </row>
    <row r="145" spans="2:6" ht="15.75" hidden="1">
      <c r="B145" s="603"/>
      <c r="C145" s="620"/>
      <c r="D145" s="609"/>
      <c r="E145" s="2"/>
      <c r="F145" s="354"/>
    </row>
    <row r="146" spans="2:6" ht="15.75" hidden="1">
      <c r="B146" s="603"/>
      <c r="C146" s="620"/>
      <c r="D146" s="609"/>
      <c r="E146" s="2"/>
      <c r="F146" s="354"/>
    </row>
    <row r="147" spans="2:6" ht="15.75" hidden="1">
      <c r="B147" s="603"/>
      <c r="C147" s="620"/>
      <c r="D147" s="609"/>
      <c r="E147" s="2"/>
      <c r="F147" s="354"/>
    </row>
    <row r="148" spans="2:6" ht="15.75" hidden="1">
      <c r="B148" s="603"/>
      <c r="C148" s="620"/>
      <c r="D148" s="609"/>
      <c r="E148" s="2"/>
      <c r="F148" s="354"/>
    </row>
    <row r="149" spans="2:6" ht="15.75" hidden="1">
      <c r="B149" s="603"/>
      <c r="C149" s="620"/>
      <c r="D149" s="609"/>
      <c r="E149" s="2"/>
      <c r="F149" s="354"/>
    </row>
    <row r="150" spans="2:6" ht="15.75" hidden="1">
      <c r="B150" s="603"/>
      <c r="C150" s="620"/>
      <c r="D150" s="609"/>
      <c r="E150" s="2"/>
      <c r="F150" s="354"/>
    </row>
    <row r="151" spans="2:6" ht="15.75" hidden="1">
      <c r="B151" s="603"/>
      <c r="C151" s="620"/>
      <c r="D151" s="609"/>
      <c r="E151" s="2"/>
      <c r="F151" s="354"/>
    </row>
    <row r="152" spans="2:6" ht="15.75" hidden="1">
      <c r="B152" s="603"/>
      <c r="C152" s="620"/>
      <c r="D152" s="609"/>
      <c r="E152" s="2"/>
      <c r="F152" s="354"/>
    </row>
    <row r="153" spans="2:6" ht="15.75" hidden="1">
      <c r="B153" s="603"/>
      <c r="C153" s="620"/>
      <c r="D153" s="609"/>
      <c r="E153" s="2"/>
      <c r="F153" s="354"/>
    </row>
    <row r="154" spans="2:6" ht="15.75" hidden="1">
      <c r="B154" s="603"/>
      <c r="C154" s="620"/>
      <c r="D154" s="609"/>
      <c r="E154" s="2"/>
      <c r="F154" s="354"/>
    </row>
    <row r="155" spans="2:6" ht="15.75" hidden="1">
      <c r="B155" s="603"/>
      <c r="C155" s="620"/>
      <c r="D155" s="609"/>
      <c r="E155" s="2"/>
      <c r="F155" s="354"/>
    </row>
    <row r="156" spans="2:6" ht="15.75" hidden="1">
      <c r="B156" s="603"/>
      <c r="C156" s="620"/>
      <c r="D156" s="609"/>
      <c r="E156" s="2"/>
      <c r="F156" s="354"/>
    </row>
    <row r="157" spans="2:6" ht="15.75" hidden="1">
      <c r="B157" s="603"/>
      <c r="C157" s="620"/>
      <c r="D157" s="609"/>
      <c r="E157" s="2"/>
      <c r="F157" s="354"/>
    </row>
    <row r="158" spans="2:6" ht="15.75" hidden="1">
      <c r="B158" s="603"/>
      <c r="C158" s="620"/>
      <c r="D158" s="609"/>
      <c r="E158" s="2"/>
      <c r="F158" s="354"/>
    </row>
    <row r="159" spans="2:6" ht="15.75" hidden="1">
      <c r="B159" s="603"/>
      <c r="C159" s="620"/>
      <c r="D159" s="609"/>
      <c r="E159" s="2"/>
      <c r="F159" s="354"/>
    </row>
    <row r="160" spans="2:6" ht="15.75" hidden="1">
      <c r="B160" s="603"/>
      <c r="C160" s="620"/>
      <c r="D160" s="609"/>
      <c r="E160" s="2"/>
      <c r="F160" s="354"/>
    </row>
    <row r="161" spans="2:6" ht="15.75" hidden="1">
      <c r="B161" s="603"/>
      <c r="C161" s="620"/>
      <c r="D161" s="609"/>
      <c r="E161" s="2"/>
      <c r="F161" s="354"/>
    </row>
    <row r="162" spans="2:6" ht="15.75" hidden="1">
      <c r="B162" s="603"/>
      <c r="C162" s="620"/>
      <c r="D162" s="609"/>
      <c r="E162" s="2"/>
      <c r="F162" s="354"/>
    </row>
    <row r="163" spans="2:6" ht="15.75" hidden="1">
      <c r="B163" s="603"/>
      <c r="C163" s="620"/>
      <c r="D163" s="609"/>
      <c r="E163" s="2"/>
      <c r="F163" s="354"/>
    </row>
    <row r="164" spans="2:6" ht="15.75" hidden="1">
      <c r="B164" s="603"/>
      <c r="C164" s="620"/>
      <c r="D164" s="609"/>
      <c r="E164" s="2"/>
      <c r="F164" s="354"/>
    </row>
    <row r="165" spans="2:6" ht="15.75" hidden="1">
      <c r="B165" s="603"/>
      <c r="C165" s="620"/>
      <c r="D165" s="609"/>
      <c r="E165" s="2"/>
      <c r="F165" s="354"/>
    </row>
    <row r="166" spans="2:6" ht="15.75" hidden="1">
      <c r="B166" s="603"/>
      <c r="C166" s="620"/>
      <c r="D166" s="609"/>
      <c r="E166" s="2"/>
      <c r="F166" s="354"/>
    </row>
    <row r="167" spans="2:6" ht="15.75" hidden="1">
      <c r="B167" s="603"/>
      <c r="C167" s="620"/>
      <c r="D167" s="609"/>
      <c r="E167" s="2"/>
      <c r="F167" s="354"/>
    </row>
    <row r="168" spans="2:6" ht="15.75" hidden="1">
      <c r="B168" s="603"/>
      <c r="C168" s="620"/>
      <c r="D168" s="609"/>
      <c r="E168" s="2"/>
      <c r="F168" s="354"/>
    </row>
    <row r="169" spans="2:6" ht="15.75" hidden="1">
      <c r="B169" s="603"/>
      <c r="C169" s="620"/>
      <c r="D169" s="609"/>
      <c r="E169" s="2"/>
      <c r="F169" s="354"/>
    </row>
    <row r="170" spans="2:6" ht="15.75" hidden="1">
      <c r="B170" s="603"/>
      <c r="C170" s="620"/>
      <c r="D170" s="609"/>
      <c r="E170" s="2"/>
      <c r="F170" s="354"/>
    </row>
    <row r="171" spans="2:6" ht="15.75" hidden="1">
      <c r="B171" s="603"/>
      <c r="C171" s="620"/>
      <c r="D171" s="609"/>
      <c r="E171" s="2"/>
      <c r="F171" s="354"/>
    </row>
    <row r="172" spans="2:6" ht="15.75" hidden="1">
      <c r="B172" s="603"/>
      <c r="C172" s="620"/>
      <c r="D172" s="609"/>
      <c r="E172" s="2"/>
      <c r="F172" s="354"/>
    </row>
    <row r="173" spans="2:6" ht="15.75" hidden="1">
      <c r="B173" s="603"/>
      <c r="C173" s="620"/>
      <c r="D173" s="609"/>
      <c r="E173" s="2"/>
      <c r="F173" s="354"/>
    </row>
    <row r="174" spans="2:6" ht="15.75" hidden="1">
      <c r="B174" s="603"/>
      <c r="C174" s="620"/>
      <c r="D174" s="609"/>
      <c r="E174" s="2"/>
      <c r="F174" s="354"/>
    </row>
    <row r="175" spans="2:6" ht="15.75" hidden="1">
      <c r="B175" s="603"/>
      <c r="C175" s="620"/>
      <c r="D175" s="609"/>
      <c r="E175" s="2"/>
      <c r="F175" s="354"/>
    </row>
    <row r="176" spans="2:6" ht="15.75" hidden="1">
      <c r="B176" s="603"/>
      <c r="C176" s="620"/>
      <c r="D176" s="609"/>
      <c r="E176" s="2"/>
      <c r="F176" s="354"/>
    </row>
    <row r="177" spans="2:6" ht="15.75" hidden="1">
      <c r="B177" s="603"/>
      <c r="C177" s="620"/>
      <c r="D177" s="609"/>
      <c r="E177" s="2"/>
      <c r="F177" s="354"/>
    </row>
    <row r="178" spans="2:6" ht="15.75" hidden="1">
      <c r="B178" s="603"/>
      <c r="C178" s="620"/>
      <c r="D178" s="609"/>
      <c r="E178" s="2"/>
      <c r="F178" s="354"/>
    </row>
    <row r="179" spans="2:6" ht="15.75" hidden="1">
      <c r="B179" s="603"/>
      <c r="C179" s="620"/>
      <c r="D179" s="609"/>
      <c r="E179" s="2"/>
      <c r="F179" s="354"/>
    </row>
    <row r="180" spans="2:6" ht="15.75" hidden="1">
      <c r="B180" s="603"/>
      <c r="C180" s="620"/>
      <c r="D180" s="609"/>
      <c r="E180" s="2"/>
      <c r="F180" s="354"/>
    </row>
    <row r="181" spans="2:6" ht="15.75" hidden="1">
      <c r="B181" s="603"/>
      <c r="C181" s="620"/>
      <c r="D181" s="609"/>
      <c r="E181" s="2"/>
      <c r="F181" s="354"/>
    </row>
    <row r="182" spans="2:6" ht="15.75" hidden="1">
      <c r="B182" s="603"/>
      <c r="C182" s="620"/>
      <c r="D182" s="609"/>
      <c r="E182" s="2"/>
      <c r="F182" s="354"/>
    </row>
    <row r="183" spans="2:6" ht="15.75" hidden="1">
      <c r="B183" s="603"/>
      <c r="C183" s="620"/>
      <c r="D183" s="609"/>
      <c r="E183" s="2"/>
      <c r="F183" s="354"/>
    </row>
    <row r="184" spans="2:6" ht="15.75" hidden="1">
      <c r="B184" s="603"/>
      <c r="C184" s="620"/>
      <c r="D184" s="609"/>
      <c r="E184" s="2"/>
      <c r="F184" s="354"/>
    </row>
    <row r="185" spans="2:6" ht="15.75" hidden="1">
      <c r="B185" s="603"/>
      <c r="C185" s="620"/>
      <c r="D185" s="609"/>
      <c r="E185" s="2"/>
      <c r="F185" s="354"/>
    </row>
    <row r="186" spans="2:6" ht="15.75" hidden="1">
      <c r="B186" s="603"/>
      <c r="C186" s="620"/>
      <c r="D186" s="609"/>
      <c r="E186" s="2"/>
      <c r="F186" s="354"/>
    </row>
    <row r="187" spans="2:6" ht="15.75" hidden="1">
      <c r="B187" s="603"/>
      <c r="C187" s="620"/>
      <c r="D187" s="609"/>
      <c r="E187" s="2"/>
      <c r="F187" s="354"/>
    </row>
    <row r="188" spans="2:6" ht="15.75" hidden="1">
      <c r="B188" s="603"/>
      <c r="C188" s="620"/>
      <c r="D188" s="609"/>
      <c r="E188" s="2"/>
      <c r="F188" s="354"/>
    </row>
    <row r="189" spans="2:6" ht="15.75" hidden="1">
      <c r="B189" s="603"/>
      <c r="C189" s="620"/>
      <c r="D189" s="609"/>
      <c r="E189" s="2"/>
      <c r="F189" s="354"/>
    </row>
    <row r="190" spans="2:6" ht="15.75" hidden="1">
      <c r="B190" s="603"/>
      <c r="C190" s="620"/>
      <c r="D190" s="609"/>
      <c r="E190" s="2"/>
      <c r="F190" s="354"/>
    </row>
    <row r="191" spans="2:6" ht="15.75" hidden="1">
      <c r="B191" s="603"/>
      <c r="C191" s="620"/>
      <c r="D191" s="609"/>
      <c r="E191" s="2"/>
      <c r="F191" s="354"/>
    </row>
    <row r="192" spans="2:6" ht="15.75" hidden="1">
      <c r="B192" s="603"/>
      <c r="C192" s="620"/>
      <c r="D192" s="609"/>
      <c r="E192" s="2"/>
      <c r="F192" s="354"/>
    </row>
    <row r="193" spans="2:6" ht="15.75" hidden="1">
      <c r="B193" s="603"/>
      <c r="C193" s="620"/>
      <c r="D193" s="609"/>
      <c r="E193" s="2"/>
      <c r="F193" s="354"/>
    </row>
    <row r="194" spans="2:6" ht="15.75" hidden="1">
      <c r="B194" s="603"/>
      <c r="C194" s="620"/>
      <c r="D194" s="609"/>
      <c r="E194" s="2"/>
      <c r="F194" s="354"/>
    </row>
    <row r="195" spans="2:6" ht="15.75" hidden="1">
      <c r="B195" s="603"/>
      <c r="C195" s="620"/>
      <c r="D195" s="609"/>
      <c r="E195" s="2"/>
      <c r="F195" s="354"/>
    </row>
    <row r="196" spans="2:6" ht="15.75" hidden="1">
      <c r="B196" s="603"/>
      <c r="C196" s="620"/>
      <c r="D196" s="609"/>
      <c r="E196" s="2"/>
      <c r="F196" s="354"/>
    </row>
    <row r="197" spans="2:6" ht="15.75" hidden="1">
      <c r="B197" s="603"/>
      <c r="C197" s="620"/>
      <c r="D197" s="609"/>
      <c r="E197" s="2"/>
      <c r="F197" s="354"/>
    </row>
    <row r="198" spans="2:6" ht="15.75" hidden="1">
      <c r="B198" s="603"/>
      <c r="C198" s="620"/>
      <c r="D198" s="609"/>
      <c r="E198" s="2"/>
      <c r="F198" s="354"/>
    </row>
    <row r="199" spans="2:6" ht="15.75" hidden="1">
      <c r="B199" s="603"/>
      <c r="C199" s="620"/>
      <c r="D199" s="609"/>
      <c r="E199" s="2"/>
      <c r="F199" s="354"/>
    </row>
    <row r="200" spans="2:6" ht="15.75" hidden="1">
      <c r="B200" s="603"/>
      <c r="C200" s="620"/>
      <c r="D200" s="609"/>
      <c r="E200" s="2"/>
      <c r="F200" s="354"/>
    </row>
    <row r="201" spans="2:6" ht="15.75" hidden="1">
      <c r="B201" s="603"/>
      <c r="C201" s="620"/>
      <c r="D201" s="609"/>
      <c r="E201" s="2"/>
      <c r="F201" s="354"/>
    </row>
    <row r="202" spans="2:6" ht="15.75" hidden="1">
      <c r="B202" s="603"/>
      <c r="C202" s="620"/>
      <c r="D202" s="609"/>
      <c r="E202" s="2"/>
      <c r="F202" s="354"/>
    </row>
    <row r="203" spans="2:6" ht="15.75" hidden="1">
      <c r="B203" s="603"/>
      <c r="C203" s="620"/>
      <c r="D203" s="609"/>
      <c r="E203" s="2"/>
      <c r="F203" s="354"/>
    </row>
    <row r="204" spans="2:6" ht="15.75" hidden="1">
      <c r="B204" s="603"/>
      <c r="C204" s="620"/>
      <c r="D204" s="609"/>
      <c r="E204" s="2"/>
      <c r="F204" s="354"/>
    </row>
    <row r="205" spans="2:6" ht="15.75" hidden="1">
      <c r="B205" s="603"/>
      <c r="C205" s="620"/>
      <c r="D205" s="609"/>
      <c r="E205" s="2"/>
      <c r="F205" s="354"/>
    </row>
    <row r="206" spans="2:6" ht="15.75" hidden="1">
      <c r="B206" s="603"/>
      <c r="C206" s="620"/>
      <c r="D206" s="609"/>
      <c r="E206" s="2"/>
      <c r="F206" s="354"/>
    </row>
    <row r="207" spans="2:6" ht="15.75" hidden="1">
      <c r="B207" s="603"/>
      <c r="C207" s="620"/>
      <c r="D207" s="609"/>
      <c r="E207" s="2"/>
      <c r="F207" s="354"/>
    </row>
    <row r="208" spans="2:6" ht="15.75" hidden="1">
      <c r="B208" s="603"/>
      <c r="C208" s="620"/>
      <c r="D208" s="609"/>
      <c r="E208" s="2"/>
      <c r="F208" s="354"/>
    </row>
    <row r="209" spans="2:6" ht="15.75" hidden="1">
      <c r="B209" s="603"/>
      <c r="C209" s="620"/>
      <c r="D209" s="609"/>
      <c r="E209" s="2"/>
      <c r="F209" s="354"/>
    </row>
    <row r="210" spans="2:6" ht="15.75" hidden="1">
      <c r="B210" s="603"/>
      <c r="C210" s="620"/>
      <c r="D210" s="609"/>
      <c r="E210" s="2"/>
      <c r="F210" s="354"/>
    </row>
    <row r="211" spans="2:6" ht="15.75" hidden="1">
      <c r="B211" s="603"/>
      <c r="C211" s="620"/>
      <c r="D211" s="609"/>
      <c r="E211" s="2"/>
      <c r="F211" s="354"/>
    </row>
    <row r="212" spans="2:6" ht="15.75" hidden="1">
      <c r="B212" s="603"/>
      <c r="C212" s="620"/>
      <c r="D212" s="609"/>
      <c r="E212" s="2"/>
      <c r="F212" s="354"/>
    </row>
    <row r="213" spans="2:6" ht="15.75" hidden="1">
      <c r="B213" s="603"/>
      <c r="C213" s="620"/>
      <c r="D213" s="609"/>
      <c r="E213" s="2"/>
      <c r="F213" s="354"/>
    </row>
    <row r="214" spans="2:6" ht="15.75" hidden="1">
      <c r="B214" s="603"/>
      <c r="C214" s="620"/>
      <c r="D214" s="609"/>
      <c r="E214" s="2"/>
      <c r="F214" s="354"/>
    </row>
    <row r="215" spans="2:6" ht="15.75" hidden="1">
      <c r="B215" s="603"/>
      <c r="C215" s="620"/>
      <c r="D215" s="609"/>
      <c r="E215" s="2"/>
      <c r="F215" s="354"/>
    </row>
    <row r="216" spans="2:6" ht="15.75" hidden="1">
      <c r="B216" s="603"/>
      <c r="C216" s="620"/>
      <c r="D216" s="609"/>
      <c r="E216" s="2"/>
      <c r="F216" s="354"/>
    </row>
    <row r="217" spans="2:6" ht="15.75" hidden="1">
      <c r="B217" s="603"/>
      <c r="C217" s="620"/>
      <c r="D217" s="609"/>
      <c r="E217" s="2"/>
      <c r="F217" s="354"/>
    </row>
    <row r="218" spans="2:6" ht="15.75" hidden="1">
      <c r="B218" s="603"/>
      <c r="C218" s="620"/>
      <c r="D218" s="609"/>
      <c r="E218" s="2"/>
      <c r="F218" s="354"/>
    </row>
    <row r="219" spans="2:6" ht="15.75" hidden="1">
      <c r="B219" s="603"/>
      <c r="C219" s="620"/>
      <c r="D219" s="609"/>
      <c r="E219" s="2"/>
      <c r="F219" s="354"/>
    </row>
    <row r="220" spans="2:6" ht="15.75" hidden="1">
      <c r="B220" s="603"/>
      <c r="C220" s="620"/>
      <c r="D220" s="609"/>
      <c r="E220" s="2"/>
      <c r="F220" s="354"/>
    </row>
    <row r="221" spans="2:6" ht="15.75" hidden="1">
      <c r="B221" s="603"/>
      <c r="C221" s="620"/>
      <c r="D221" s="609"/>
      <c r="E221" s="2"/>
      <c r="F221" s="354"/>
    </row>
    <row r="222" spans="2:6" ht="15.75" hidden="1">
      <c r="B222" s="603"/>
      <c r="C222" s="620"/>
      <c r="D222" s="609"/>
      <c r="E222" s="2"/>
      <c r="F222" s="354"/>
    </row>
    <row r="223" spans="2:6" ht="15.75" hidden="1">
      <c r="B223" s="603"/>
      <c r="C223" s="620"/>
      <c r="D223" s="609"/>
      <c r="E223" s="2"/>
      <c r="F223" s="354"/>
    </row>
    <row r="224" spans="2:6" ht="15.75" hidden="1">
      <c r="B224" s="603"/>
      <c r="C224" s="620"/>
      <c r="D224" s="609"/>
      <c r="E224" s="2"/>
      <c r="F224" s="354"/>
    </row>
    <row r="225" spans="2:6" ht="15.75" hidden="1">
      <c r="B225" s="603"/>
      <c r="C225" s="620"/>
      <c r="D225" s="609"/>
      <c r="E225" s="2"/>
      <c r="F225" s="354"/>
    </row>
    <row r="226" spans="2:6" ht="15.75" hidden="1">
      <c r="B226" s="603"/>
      <c r="C226" s="620"/>
      <c r="D226" s="609"/>
      <c r="E226" s="2"/>
      <c r="F226" s="354"/>
    </row>
    <row r="227" spans="2:6" ht="15.75" hidden="1">
      <c r="B227" s="603"/>
      <c r="C227" s="620"/>
      <c r="D227" s="609"/>
      <c r="E227" s="2"/>
      <c r="F227" s="354"/>
    </row>
    <row r="228" spans="2:6" ht="15.75" hidden="1">
      <c r="B228" s="603"/>
      <c r="C228" s="620"/>
      <c r="D228" s="609"/>
      <c r="E228" s="2"/>
      <c r="F228" s="354"/>
    </row>
    <row r="229" spans="2:6" ht="15.75" hidden="1">
      <c r="B229" s="603"/>
      <c r="C229" s="620"/>
      <c r="D229" s="609"/>
      <c r="E229" s="2"/>
      <c r="F229" s="354"/>
    </row>
    <row r="230" spans="2:6" ht="15.75" hidden="1">
      <c r="B230" s="603"/>
      <c r="C230" s="620"/>
      <c r="D230" s="609"/>
      <c r="E230" s="2"/>
      <c r="F230" s="354"/>
    </row>
    <row r="231" spans="2:6" ht="15.75" hidden="1">
      <c r="B231" s="603"/>
      <c r="C231" s="620"/>
      <c r="D231" s="609"/>
      <c r="E231" s="2"/>
      <c r="F231" s="354"/>
    </row>
    <row r="232" spans="2:6" ht="15.75" hidden="1">
      <c r="B232" s="603"/>
      <c r="C232" s="620"/>
      <c r="D232" s="609"/>
      <c r="E232" s="2"/>
      <c r="F232" s="354"/>
    </row>
    <row r="233" spans="2:6" ht="15.75" hidden="1">
      <c r="B233" s="603"/>
      <c r="C233" s="620"/>
      <c r="D233" s="609"/>
      <c r="E233" s="2"/>
      <c r="F233" s="354"/>
    </row>
    <row r="234" spans="2:6" ht="15.75" hidden="1">
      <c r="B234" s="603"/>
      <c r="C234" s="620"/>
      <c r="D234" s="609"/>
      <c r="E234" s="2"/>
      <c r="F234" s="354"/>
    </row>
    <row r="235" spans="2:6" ht="15.75" hidden="1">
      <c r="B235" s="603"/>
      <c r="C235" s="620"/>
      <c r="D235" s="609"/>
      <c r="E235" s="2"/>
      <c r="F235" s="354"/>
    </row>
    <row r="236" spans="2:6" ht="15.75" hidden="1">
      <c r="B236" s="603"/>
      <c r="C236" s="620"/>
      <c r="D236" s="609"/>
      <c r="E236" s="2"/>
      <c r="F236" s="354"/>
    </row>
    <row r="237" spans="2:6" ht="15.75" hidden="1">
      <c r="B237" s="603"/>
      <c r="C237" s="620"/>
      <c r="D237" s="609"/>
      <c r="E237" s="2"/>
      <c r="F237" s="354"/>
    </row>
    <row r="238" spans="2:6" ht="15.75" hidden="1">
      <c r="B238" s="603"/>
      <c r="C238" s="620"/>
      <c r="D238" s="609"/>
      <c r="E238" s="2"/>
      <c r="F238" s="354"/>
    </row>
    <row r="239" spans="2:6" ht="15.75" hidden="1">
      <c r="B239" s="603"/>
      <c r="C239" s="620"/>
      <c r="D239" s="609"/>
      <c r="E239" s="2"/>
      <c r="F239" s="354"/>
    </row>
    <row r="240" ht="15.75" hidden="1"/>
    <row r="241" ht="15.75" hidden="1"/>
    <row r="242" ht="15.75" hidden="1"/>
    <row r="243" ht="15.75" hidden="1"/>
    <row r="244" ht="15.75" hidden="1"/>
    <row r="245" ht="15.75" hidden="1"/>
    <row r="246" ht="15.75" hidden="1"/>
    <row r="247" ht="15.75" hidden="1"/>
    <row r="248" ht="15.75" hidden="1"/>
    <row r="249" ht="15.75" hidden="1"/>
    <row r="250" ht="15.75" hidden="1"/>
    <row r="251" ht="15.75" hidden="1"/>
    <row r="252" ht="15.75" hidden="1"/>
    <row r="253" ht="15.75" hidden="1"/>
    <row r="254" ht="15.75" hidden="1"/>
    <row r="255" ht="15.75" hidden="1"/>
    <row r="256" ht="15.75" hidden="1"/>
    <row r="257" ht="15.75" hidden="1"/>
    <row r="258" ht="15.75" hidden="1"/>
    <row r="259" ht="15.75" hidden="1"/>
    <row r="260" ht="15.75" hidden="1"/>
    <row r="261" ht="15.75" hidden="1"/>
    <row r="262" ht="15.75" hidden="1"/>
    <row r="263" ht="15.75" hidden="1"/>
    <row r="264" ht="15.75" hidden="1"/>
    <row r="265" ht="15.75" hidden="1"/>
    <row r="266" ht="15.75" hidden="1"/>
    <row r="267" ht="15.75" hidden="1"/>
    <row r="268" ht="15.75" hidden="1"/>
    <row r="269" ht="15.75" hidden="1"/>
    <row r="270" ht="15.75" hidden="1"/>
    <row r="271" ht="15.75" hidden="1"/>
    <row r="272" ht="15.75" hidden="1"/>
    <row r="273" ht="15.75" hidden="1"/>
    <row r="274" ht="15.75" hidden="1"/>
    <row r="275" ht="15.75" hidden="1"/>
    <row r="276" ht="15.75" hidden="1"/>
    <row r="277" ht="15.75" hidden="1"/>
    <row r="278" ht="15.75" hidden="1"/>
    <row r="279" ht="15.75" hidden="1"/>
    <row r="280" ht="15.75" hidden="1"/>
    <row r="281" ht="15.75" hidden="1"/>
    <row r="282" ht="15.75" hidden="1"/>
    <row r="283" ht="15.75" hidden="1"/>
    <row r="284" ht="15.75" hidden="1"/>
    <row r="285" ht="15.75" hidden="1"/>
    <row r="286" ht="15.75" hidden="1"/>
    <row r="287" ht="15.75" hidden="1"/>
    <row r="288" ht="15.75" hidden="1"/>
    <row r="289" ht="15.75" hidden="1"/>
    <row r="290" ht="15.75" hidden="1"/>
    <row r="291" ht="15.75" hidden="1"/>
    <row r="292" ht="15.75" hidden="1"/>
    <row r="293" ht="15.75" hidden="1"/>
    <row r="294" ht="15.75" hidden="1"/>
    <row r="295" ht="15.75" hidden="1"/>
    <row r="296" ht="15.75" hidden="1"/>
    <row r="297" ht="15.75" hidden="1"/>
    <row r="298" ht="15.75" hidden="1"/>
    <row r="299" ht="15.75" hidden="1"/>
    <row r="300" ht="15.75" hidden="1"/>
    <row r="301" ht="15.75" hidden="1"/>
    <row r="302" ht="15.75" hidden="1"/>
    <row r="303" ht="15.75" hidden="1"/>
    <row r="304" ht="15.75" hidden="1"/>
    <row r="305" ht="15.75" hidden="1"/>
    <row r="306" ht="15.75" hidden="1"/>
    <row r="307" ht="15.75" hidden="1"/>
    <row r="308" ht="15.75" hidden="1"/>
    <row r="309" ht="15.75" hidden="1"/>
    <row r="310" ht="15.75" hidden="1"/>
    <row r="311" ht="15.75" hidden="1"/>
    <row r="312" ht="15.75" hidden="1"/>
    <row r="313" ht="15.75" hidden="1"/>
    <row r="314" ht="15.75" hidden="1"/>
    <row r="315" ht="15.75" hidden="1"/>
    <row r="316" ht="15.75" hidden="1"/>
    <row r="317" ht="15.75" hidden="1"/>
    <row r="318" ht="15.75" hidden="1"/>
    <row r="319" ht="15.75" hidden="1"/>
    <row r="320" ht="15.75" hidden="1"/>
    <row r="321" ht="15.75" hidden="1"/>
    <row r="322" ht="15.75" hidden="1"/>
    <row r="323" ht="15.75" hidden="1"/>
    <row r="324" ht="15.75" hidden="1"/>
    <row r="325" ht="15.75" hidden="1"/>
    <row r="326" ht="15.75" hidden="1"/>
    <row r="327" ht="15.75" hidden="1"/>
    <row r="328" ht="15.75" hidden="1"/>
    <row r="329" ht="15.75" hidden="1"/>
    <row r="330" ht="15.75" hidden="1"/>
    <row r="331" ht="15.75" hidden="1"/>
    <row r="332" ht="15.75" hidden="1"/>
    <row r="333" ht="15.75" hidden="1"/>
    <row r="334" ht="15.75" hidden="1"/>
    <row r="335" ht="15.75" hidden="1"/>
    <row r="336" ht="15.75" hidden="1"/>
    <row r="337" ht="15.75" hidden="1"/>
    <row r="338" ht="15.75" hidden="1"/>
    <row r="339" ht="15.75" hidden="1"/>
    <row r="340" ht="15.75" hidden="1"/>
    <row r="341" ht="15.75" hidden="1"/>
    <row r="342" ht="15.75" hidden="1"/>
    <row r="343" ht="15.75" hidden="1"/>
    <row r="344" ht="15.75" hidden="1"/>
    <row r="345" ht="15.75" hidden="1"/>
    <row r="346" ht="15.75" hidden="1"/>
    <row r="347" ht="15.75" hidden="1"/>
    <row r="348" ht="15.75" hidden="1"/>
    <row r="349" ht="15.75" hidden="1"/>
    <row r="350" ht="15.75" hidden="1"/>
    <row r="351" ht="15.75" hidden="1"/>
    <row r="352" ht="15.75" hidden="1"/>
    <row r="353" ht="15.75" hidden="1"/>
    <row r="354" ht="15.75" hidden="1"/>
    <row r="355" ht="15.75" hidden="1"/>
    <row r="356" ht="15.75" hidden="1"/>
    <row r="357" ht="15.75" hidden="1"/>
    <row r="358" ht="15.75" hidden="1"/>
    <row r="359" ht="15.75" hidden="1"/>
    <row r="360" ht="15.75" hidden="1"/>
    <row r="361" ht="15.75" hidden="1"/>
    <row r="362" ht="15.75" hidden="1"/>
    <row r="363" ht="15.75" hidden="1"/>
    <row r="364" ht="15.75" hidden="1"/>
    <row r="365" ht="15.75" hidden="1"/>
    <row r="366" ht="15.75" hidden="1"/>
    <row r="367" ht="15.75" hidden="1"/>
    <row r="368" ht="15.75" hidden="1"/>
    <row r="369" ht="15.75" hidden="1"/>
    <row r="370" ht="15.75" hidden="1"/>
    <row r="371" ht="15.75" hidden="1"/>
    <row r="372" ht="15.75" hidden="1"/>
    <row r="373" ht="15.75" hidden="1"/>
    <row r="374" ht="15.75" hidden="1"/>
    <row r="375" ht="15.75" hidden="1"/>
    <row r="376" ht="15.75" hidden="1"/>
    <row r="377" ht="15.75" hidden="1"/>
    <row r="378" ht="15.75" hidden="1"/>
    <row r="379" ht="15.75" hidden="1"/>
    <row r="380" ht="15.75" hidden="1"/>
    <row r="381" ht="15.75" hidden="1"/>
    <row r="382" ht="15.75" hidden="1"/>
    <row r="383" ht="15.75" hidden="1"/>
    <row r="384" ht="15.75" hidden="1"/>
    <row r="385" ht="15.75" hidden="1"/>
    <row r="386" ht="15.75" hidden="1"/>
    <row r="387" ht="15.75" hidden="1"/>
    <row r="388" ht="15.75" hidden="1"/>
    <row r="389" ht="15.75" hidden="1"/>
    <row r="390" ht="15.75" hidden="1"/>
    <row r="391" ht="15.75" hidden="1"/>
    <row r="392" ht="15.75" hidden="1"/>
    <row r="393" ht="15.75" hidden="1"/>
    <row r="394" ht="15.75" hidden="1"/>
    <row r="395" ht="15.75" hidden="1"/>
    <row r="396" ht="15.75" hidden="1"/>
    <row r="397" ht="15.75" hidden="1"/>
    <row r="398" ht="15.75" hidden="1"/>
    <row r="399" ht="15.75" hidden="1"/>
    <row r="400" ht="15.75" hidden="1"/>
    <row r="401" ht="15.75" hidden="1"/>
    <row r="402" ht="15.75" hidden="1"/>
    <row r="403" ht="15.75" hidden="1"/>
    <row r="404" ht="15.75" hidden="1"/>
    <row r="405" ht="15.75" hidden="1"/>
    <row r="406" ht="15.75" hidden="1"/>
    <row r="407" ht="15.75" hidden="1"/>
    <row r="408" ht="15.75" hidden="1"/>
    <row r="409" ht="15.75" hidden="1"/>
    <row r="410" ht="15.75" hidden="1"/>
    <row r="411" ht="15.75" hidden="1"/>
    <row r="412" ht="15.75" hidden="1"/>
    <row r="413" ht="15.75" hidden="1"/>
    <row r="414" ht="15.75" hidden="1"/>
    <row r="415" ht="15.75" hidden="1"/>
    <row r="416" ht="15.75" hidden="1"/>
    <row r="417" ht="15.75" hidden="1"/>
    <row r="418" ht="15.75" hidden="1"/>
    <row r="419" ht="15.75" hidden="1"/>
    <row r="420" ht="15.75" hidden="1"/>
    <row r="421" ht="15.75" hidden="1"/>
    <row r="422" ht="15.75" hidden="1"/>
    <row r="423" ht="15.75" hidden="1"/>
    <row r="424" ht="15.75" hidden="1"/>
    <row r="425" ht="15.75" hidden="1"/>
    <row r="426" ht="15.75" hidden="1"/>
    <row r="427" ht="15.75" hidden="1"/>
    <row r="428" ht="15.75" hidden="1"/>
    <row r="429" ht="15.75" hidden="1"/>
    <row r="430" ht="15.75" hidden="1"/>
    <row r="431" ht="15.75" hidden="1"/>
    <row r="432" ht="15.75" hidden="1"/>
    <row r="433" ht="15.75" hidden="1"/>
    <row r="434" ht="15.75" hidden="1"/>
    <row r="435" ht="15.75" hidden="1"/>
    <row r="436" ht="15.75" hidden="1"/>
    <row r="437" ht="15.75" hidden="1"/>
    <row r="438" ht="15.75" hidden="1"/>
    <row r="439" ht="15.75" hidden="1"/>
    <row r="440" ht="15.75" hidden="1"/>
    <row r="441" ht="15.75" hidden="1"/>
    <row r="442" ht="15.75" hidden="1"/>
    <row r="443" ht="15.75" hidden="1"/>
    <row r="444" ht="15.75" hidden="1"/>
    <row r="445" ht="15.75" hidden="1"/>
    <row r="446" ht="15.75" hidden="1"/>
    <row r="447" ht="15.75" hidden="1"/>
    <row r="448" ht="15.75" hidden="1"/>
    <row r="449" ht="15.75" hidden="1"/>
    <row r="450" ht="15.75" hidden="1"/>
    <row r="451" ht="15.75" hidden="1"/>
    <row r="452" ht="15.75" hidden="1"/>
    <row r="453" ht="15.75" hidden="1"/>
    <row r="454" ht="15.75" hidden="1"/>
    <row r="455" ht="15.75" hidden="1"/>
    <row r="456" ht="15.75" hidden="1"/>
    <row r="457" ht="15.75" hidden="1"/>
    <row r="458" ht="15.75" hidden="1"/>
    <row r="459" ht="15.75" hidden="1"/>
    <row r="460" ht="15.75" hidden="1"/>
    <row r="461" ht="15.75" hidden="1"/>
    <row r="462" ht="15.75" hidden="1"/>
    <row r="463" ht="15.75" hidden="1"/>
    <row r="464" spans="2:14" s="191" customFormat="1" ht="15.75" hidden="1">
      <c r="B464" s="604"/>
      <c r="C464" s="622"/>
      <c r="E464" s="285"/>
      <c r="F464" s="604"/>
      <c r="L464" s="715"/>
      <c r="N464" s="679"/>
    </row>
    <row r="465" spans="2:14" s="191" customFormat="1" ht="15.75" hidden="1">
      <c r="B465" s="604"/>
      <c r="C465" s="622"/>
      <c r="E465" s="285"/>
      <c r="F465" s="604"/>
      <c r="L465" s="715"/>
      <c r="N465" s="679"/>
    </row>
    <row r="466" spans="2:14" s="191" customFormat="1" ht="15.75" hidden="1">
      <c r="B466" s="604"/>
      <c r="C466" s="622"/>
      <c r="E466" s="285"/>
      <c r="F466" s="604"/>
      <c r="L466" s="715"/>
      <c r="N466" s="679"/>
    </row>
    <row r="467" spans="2:14" s="191" customFormat="1" ht="15.75" hidden="1">
      <c r="B467" s="604"/>
      <c r="C467" s="622"/>
      <c r="E467" s="285"/>
      <c r="F467" s="604"/>
      <c r="L467" s="715"/>
      <c r="N467" s="679"/>
    </row>
    <row r="468" spans="2:14" s="191" customFormat="1" ht="15.75" hidden="1">
      <c r="B468" s="604"/>
      <c r="C468" s="622"/>
      <c r="E468" s="285"/>
      <c r="F468" s="604"/>
      <c r="L468" s="715"/>
      <c r="N468" s="679"/>
    </row>
    <row r="469" spans="2:14" s="191" customFormat="1" ht="15.75" hidden="1">
      <c r="B469" s="604"/>
      <c r="C469" s="622"/>
      <c r="E469" s="285"/>
      <c r="F469" s="604"/>
      <c r="L469" s="715"/>
      <c r="N469" s="679"/>
    </row>
    <row r="470" spans="2:14" s="191" customFormat="1" ht="15.75" hidden="1">
      <c r="B470" s="604"/>
      <c r="C470" s="622"/>
      <c r="E470" s="285"/>
      <c r="F470" s="604"/>
      <c r="L470" s="715"/>
      <c r="N470" s="679"/>
    </row>
    <row r="471" spans="2:14" s="191" customFormat="1" ht="15.75" hidden="1">
      <c r="B471" s="604"/>
      <c r="C471" s="622"/>
      <c r="E471" s="285"/>
      <c r="F471" s="604"/>
      <c r="L471" s="715"/>
      <c r="N471" s="679"/>
    </row>
    <row r="472" spans="2:14" s="191" customFormat="1" ht="15.75" hidden="1">
      <c r="B472" s="604"/>
      <c r="C472" s="622"/>
      <c r="E472" s="285"/>
      <c r="F472" s="604"/>
      <c r="L472" s="715"/>
      <c r="N472" s="679"/>
    </row>
    <row r="473" spans="2:14" s="191" customFormat="1" ht="15.75" hidden="1">
      <c r="B473" s="604"/>
      <c r="C473" s="622"/>
      <c r="E473" s="285"/>
      <c r="F473" s="604"/>
      <c r="L473" s="715"/>
      <c r="N473" s="679"/>
    </row>
    <row r="474" spans="2:14" s="191" customFormat="1" ht="15.75" hidden="1">
      <c r="B474" s="604"/>
      <c r="C474" s="622"/>
      <c r="E474" s="285"/>
      <c r="F474" s="604"/>
      <c r="L474" s="715"/>
      <c r="N474" s="679"/>
    </row>
    <row r="475" spans="2:14" s="191" customFormat="1" ht="15.75" hidden="1">
      <c r="B475" s="604"/>
      <c r="C475" s="622"/>
      <c r="E475" s="285"/>
      <c r="F475" s="604"/>
      <c r="L475" s="715"/>
      <c r="N475" s="679"/>
    </row>
    <row r="476" spans="2:14" s="191" customFormat="1" ht="15.75" hidden="1">
      <c r="B476" s="604"/>
      <c r="C476" s="622"/>
      <c r="E476" s="285"/>
      <c r="F476" s="604"/>
      <c r="L476" s="715"/>
      <c r="N476" s="679"/>
    </row>
    <row r="477" spans="2:14" s="191" customFormat="1" ht="15.75" hidden="1">
      <c r="B477" s="604"/>
      <c r="C477" s="622"/>
      <c r="E477" s="285"/>
      <c r="F477" s="604"/>
      <c r="L477" s="715"/>
      <c r="N477" s="679"/>
    </row>
    <row r="478" spans="2:14" s="191" customFormat="1" ht="15.75" hidden="1">
      <c r="B478" s="604"/>
      <c r="C478" s="622"/>
      <c r="E478" s="285"/>
      <c r="F478" s="604"/>
      <c r="L478" s="715"/>
      <c r="N478" s="679"/>
    </row>
    <row r="479" spans="2:14" s="191" customFormat="1" ht="15.75" hidden="1">
      <c r="B479" s="604"/>
      <c r="C479" s="622"/>
      <c r="E479" s="285"/>
      <c r="F479" s="604"/>
      <c r="L479" s="715"/>
      <c r="N479" s="679"/>
    </row>
    <row r="480" spans="2:14" s="191" customFormat="1" ht="15.75" hidden="1">
      <c r="B480" s="604"/>
      <c r="C480" s="622"/>
      <c r="E480" s="285"/>
      <c r="F480" s="604"/>
      <c r="L480" s="715"/>
      <c r="N480" s="679"/>
    </row>
    <row r="481" spans="2:14" s="191" customFormat="1" ht="15.75" hidden="1">
      <c r="B481" s="604"/>
      <c r="C481" s="622"/>
      <c r="E481" s="285"/>
      <c r="F481" s="604"/>
      <c r="L481" s="715"/>
      <c r="N481" s="679"/>
    </row>
    <row r="482" spans="2:14" s="191" customFormat="1" ht="15.75" hidden="1">
      <c r="B482" s="604"/>
      <c r="C482" s="622"/>
      <c r="E482" s="285"/>
      <c r="F482" s="604"/>
      <c r="L482" s="715"/>
      <c r="N482" s="679"/>
    </row>
    <row r="483" spans="2:14" s="191" customFormat="1" ht="15.75" hidden="1">
      <c r="B483" s="604"/>
      <c r="C483" s="622"/>
      <c r="E483" s="285"/>
      <c r="F483" s="604"/>
      <c r="L483" s="715"/>
      <c r="N483" s="679"/>
    </row>
    <row r="484" spans="2:14" s="191" customFormat="1" ht="15.75" hidden="1">
      <c r="B484" s="604"/>
      <c r="C484" s="622"/>
      <c r="E484" s="285"/>
      <c r="F484" s="604"/>
      <c r="L484" s="715"/>
      <c r="N484" s="679"/>
    </row>
    <row r="485" spans="2:14" s="191" customFormat="1" ht="15.75" hidden="1">
      <c r="B485" s="604"/>
      <c r="C485" s="622"/>
      <c r="E485" s="285"/>
      <c r="F485" s="604"/>
      <c r="L485" s="715"/>
      <c r="N485" s="679"/>
    </row>
    <row r="486" spans="2:14" s="191" customFormat="1" ht="15.75" hidden="1">
      <c r="B486" s="604"/>
      <c r="C486" s="622"/>
      <c r="E486" s="285"/>
      <c r="F486" s="604"/>
      <c r="L486" s="715"/>
      <c r="N486" s="679"/>
    </row>
    <row r="487" spans="2:14" s="191" customFormat="1" ht="15.75" hidden="1">
      <c r="B487" s="604"/>
      <c r="C487" s="622"/>
      <c r="E487" s="285"/>
      <c r="F487" s="604"/>
      <c r="L487" s="715"/>
      <c r="N487" s="679"/>
    </row>
    <row r="488" spans="2:14" s="191" customFormat="1" ht="15.75" hidden="1">
      <c r="B488" s="604"/>
      <c r="C488" s="622"/>
      <c r="E488" s="285"/>
      <c r="F488" s="604"/>
      <c r="L488" s="715"/>
      <c r="N488" s="679"/>
    </row>
    <row r="489" spans="2:14" s="191" customFormat="1" ht="15.75" hidden="1">
      <c r="B489" s="604"/>
      <c r="C489" s="622"/>
      <c r="E489" s="285"/>
      <c r="F489" s="604"/>
      <c r="L489" s="715"/>
      <c r="N489" s="679"/>
    </row>
    <row r="490" spans="2:14" s="191" customFormat="1" ht="15.75" hidden="1">
      <c r="B490" s="604"/>
      <c r="C490" s="622"/>
      <c r="E490" s="285"/>
      <c r="F490" s="604"/>
      <c r="L490" s="715"/>
      <c r="N490" s="679"/>
    </row>
    <row r="491" spans="2:14" s="191" customFormat="1" ht="15.75" hidden="1">
      <c r="B491" s="604"/>
      <c r="C491" s="622"/>
      <c r="E491" s="285"/>
      <c r="F491" s="604"/>
      <c r="L491" s="715"/>
      <c r="N491" s="679"/>
    </row>
    <row r="492" spans="2:14" s="191" customFormat="1" ht="15.75" hidden="1">
      <c r="B492" s="604"/>
      <c r="C492" s="622"/>
      <c r="E492" s="285"/>
      <c r="F492" s="604"/>
      <c r="L492" s="715"/>
      <c r="N492" s="679"/>
    </row>
    <row r="493" spans="2:14" s="191" customFormat="1" ht="15.75" hidden="1">
      <c r="B493" s="604"/>
      <c r="C493" s="622"/>
      <c r="E493" s="285"/>
      <c r="F493" s="604"/>
      <c r="L493" s="715"/>
      <c r="N493" s="679"/>
    </row>
    <row r="494" spans="2:14" s="191" customFormat="1" ht="15.75" hidden="1">
      <c r="B494" s="604"/>
      <c r="C494" s="622"/>
      <c r="E494" s="285"/>
      <c r="F494" s="604"/>
      <c r="L494" s="715"/>
      <c r="N494" s="679"/>
    </row>
    <row r="495" spans="2:14" s="191" customFormat="1" ht="15.75" hidden="1">
      <c r="B495" s="604"/>
      <c r="C495" s="622"/>
      <c r="E495" s="285"/>
      <c r="F495" s="604"/>
      <c r="L495" s="715"/>
      <c r="N495" s="679"/>
    </row>
    <row r="496" spans="2:14" s="191" customFormat="1" ht="15.75" hidden="1">
      <c r="B496" s="604"/>
      <c r="C496" s="622"/>
      <c r="E496" s="285"/>
      <c r="F496" s="604"/>
      <c r="L496" s="715"/>
      <c r="N496" s="679"/>
    </row>
    <row r="497" spans="2:14" s="191" customFormat="1" ht="15.75" hidden="1">
      <c r="B497" s="604"/>
      <c r="C497" s="622"/>
      <c r="E497" s="285"/>
      <c r="F497" s="604"/>
      <c r="L497" s="715"/>
      <c r="N497" s="679"/>
    </row>
    <row r="498" spans="2:14" s="191" customFormat="1" ht="15.75" hidden="1">
      <c r="B498" s="604"/>
      <c r="C498" s="622"/>
      <c r="E498" s="285"/>
      <c r="F498" s="604"/>
      <c r="L498" s="715"/>
      <c r="N498" s="679"/>
    </row>
    <row r="499" spans="2:14" s="191" customFormat="1" ht="15.75" hidden="1">
      <c r="B499" s="604"/>
      <c r="C499" s="622"/>
      <c r="E499" s="285"/>
      <c r="F499" s="604"/>
      <c r="L499" s="715"/>
      <c r="N499" s="679"/>
    </row>
    <row r="500" spans="2:14" s="191" customFormat="1" ht="15.75" hidden="1">
      <c r="B500" s="604"/>
      <c r="C500" s="622"/>
      <c r="E500" s="285"/>
      <c r="F500" s="604"/>
      <c r="L500" s="715"/>
      <c r="N500" s="679"/>
    </row>
    <row r="501" spans="2:14" s="191" customFormat="1" ht="15.75" hidden="1">
      <c r="B501" s="604"/>
      <c r="C501" s="622"/>
      <c r="E501" s="285"/>
      <c r="F501" s="604"/>
      <c r="L501" s="715"/>
      <c r="N501" s="679"/>
    </row>
    <row r="502" spans="2:14" s="191" customFormat="1" ht="15.75" hidden="1">
      <c r="B502" s="604"/>
      <c r="C502" s="622"/>
      <c r="E502" s="285"/>
      <c r="F502" s="604"/>
      <c r="L502" s="715"/>
      <c r="N502" s="679"/>
    </row>
    <row r="503" spans="2:14" s="191" customFormat="1" ht="15.75" hidden="1">
      <c r="B503" s="604"/>
      <c r="C503" s="622"/>
      <c r="E503" s="285"/>
      <c r="F503" s="604"/>
      <c r="L503" s="715"/>
      <c r="N503" s="679"/>
    </row>
    <row r="504" spans="2:14" s="191" customFormat="1" ht="15.75" hidden="1">
      <c r="B504" s="604"/>
      <c r="C504" s="622"/>
      <c r="E504" s="285"/>
      <c r="F504" s="604"/>
      <c r="L504" s="715"/>
      <c r="N504" s="679"/>
    </row>
    <row r="505" spans="2:14" s="191" customFormat="1" ht="15.75" hidden="1">
      <c r="B505" s="604"/>
      <c r="C505" s="622"/>
      <c r="E505" s="285"/>
      <c r="F505" s="604"/>
      <c r="L505" s="715"/>
      <c r="N505" s="679"/>
    </row>
    <row r="506" spans="2:14" s="191" customFormat="1" ht="15.75" hidden="1">
      <c r="B506" s="604"/>
      <c r="C506" s="622"/>
      <c r="E506" s="285"/>
      <c r="F506" s="604"/>
      <c r="L506" s="715"/>
      <c r="N506" s="679"/>
    </row>
    <row r="507" spans="2:14" s="191" customFormat="1" ht="15.75" hidden="1">
      <c r="B507" s="604"/>
      <c r="C507" s="622"/>
      <c r="E507" s="285"/>
      <c r="F507" s="604"/>
      <c r="L507" s="715"/>
      <c r="N507" s="679"/>
    </row>
    <row r="508" spans="2:14" s="191" customFormat="1" ht="15.75" hidden="1">
      <c r="B508" s="604"/>
      <c r="C508" s="622"/>
      <c r="E508" s="285"/>
      <c r="F508" s="604"/>
      <c r="L508" s="715"/>
      <c r="N508" s="679"/>
    </row>
    <row r="509" spans="2:14" s="191" customFormat="1" ht="15.75" hidden="1">
      <c r="B509" s="604"/>
      <c r="C509" s="622"/>
      <c r="E509" s="285"/>
      <c r="F509" s="604"/>
      <c r="L509" s="715"/>
      <c r="N509" s="679"/>
    </row>
    <row r="510" spans="2:14" s="191" customFormat="1" ht="15.75" hidden="1">
      <c r="B510" s="604"/>
      <c r="C510" s="622"/>
      <c r="E510" s="285"/>
      <c r="F510" s="604"/>
      <c r="L510" s="715"/>
      <c r="N510" s="679"/>
    </row>
    <row r="511" spans="2:14" s="191" customFormat="1" ht="15.75" hidden="1">
      <c r="B511" s="604"/>
      <c r="C511" s="622"/>
      <c r="E511" s="285"/>
      <c r="F511" s="604"/>
      <c r="L511" s="715"/>
      <c r="N511" s="679"/>
    </row>
    <row r="512" spans="2:14" s="191" customFormat="1" ht="15.75" hidden="1">
      <c r="B512" s="604"/>
      <c r="C512" s="622"/>
      <c r="E512" s="285"/>
      <c r="F512" s="604"/>
      <c r="L512" s="715"/>
      <c r="N512" s="679"/>
    </row>
    <row r="513" spans="2:14" s="191" customFormat="1" ht="15.75" hidden="1">
      <c r="B513" s="604"/>
      <c r="C513" s="622"/>
      <c r="E513" s="285"/>
      <c r="F513" s="604"/>
      <c r="L513" s="715"/>
      <c r="N513" s="679"/>
    </row>
    <row r="514" spans="2:14" s="191" customFormat="1" ht="15.75" hidden="1">
      <c r="B514" s="604"/>
      <c r="C514" s="622"/>
      <c r="E514" s="285"/>
      <c r="F514" s="604"/>
      <c r="L514" s="715"/>
      <c r="N514" s="679"/>
    </row>
    <row r="515" spans="2:14" s="191" customFormat="1" ht="15.75" hidden="1">
      <c r="B515" s="604"/>
      <c r="C515" s="622"/>
      <c r="E515" s="285"/>
      <c r="F515" s="604"/>
      <c r="L515" s="715"/>
      <c r="N515" s="679"/>
    </row>
    <row r="516" spans="2:14" s="191" customFormat="1" ht="15.75" hidden="1">
      <c r="B516" s="604"/>
      <c r="C516" s="622"/>
      <c r="E516" s="285"/>
      <c r="F516" s="604"/>
      <c r="L516" s="715"/>
      <c r="N516" s="679"/>
    </row>
    <row r="517" spans="2:14" s="191" customFormat="1" ht="15.75" hidden="1">
      <c r="B517" s="604"/>
      <c r="C517" s="622"/>
      <c r="E517" s="285"/>
      <c r="F517" s="604"/>
      <c r="L517" s="715"/>
      <c r="N517" s="679"/>
    </row>
    <row r="518" spans="2:14" s="191" customFormat="1" ht="15.75" hidden="1">
      <c r="B518" s="604"/>
      <c r="C518" s="622"/>
      <c r="E518" s="285"/>
      <c r="F518" s="604"/>
      <c r="L518" s="715"/>
      <c r="N518" s="679"/>
    </row>
    <row r="519" spans="2:14" s="191" customFormat="1" ht="15.75" hidden="1">
      <c r="B519" s="604"/>
      <c r="C519" s="622"/>
      <c r="E519" s="285"/>
      <c r="F519" s="604"/>
      <c r="L519" s="715"/>
      <c r="N519" s="679"/>
    </row>
    <row r="520" spans="2:14" s="191" customFormat="1" ht="15.75" hidden="1">
      <c r="B520" s="604"/>
      <c r="C520" s="622"/>
      <c r="E520" s="285"/>
      <c r="F520" s="604"/>
      <c r="L520" s="715"/>
      <c r="N520" s="679"/>
    </row>
    <row r="521" spans="2:14" s="191" customFormat="1" ht="15.75" hidden="1">
      <c r="B521" s="604"/>
      <c r="C521" s="622"/>
      <c r="E521" s="285"/>
      <c r="F521" s="604"/>
      <c r="L521" s="715"/>
      <c r="N521" s="679"/>
    </row>
    <row r="522" spans="2:14" s="191" customFormat="1" ht="15.75" hidden="1">
      <c r="B522" s="604"/>
      <c r="C522" s="622"/>
      <c r="E522" s="285"/>
      <c r="F522" s="604"/>
      <c r="L522" s="715"/>
      <c r="N522" s="679"/>
    </row>
    <row r="523" spans="2:14" s="191" customFormat="1" ht="15.75" hidden="1">
      <c r="B523" s="604"/>
      <c r="C523" s="622"/>
      <c r="E523" s="285"/>
      <c r="F523" s="604"/>
      <c r="L523" s="715"/>
      <c r="N523" s="679"/>
    </row>
    <row r="524" spans="2:14" s="191" customFormat="1" ht="15.75" hidden="1">
      <c r="B524" s="604"/>
      <c r="C524" s="622"/>
      <c r="E524" s="285"/>
      <c r="F524" s="604"/>
      <c r="L524" s="715"/>
      <c r="N524" s="679"/>
    </row>
    <row r="525" spans="2:14" s="191" customFormat="1" ht="15.75" hidden="1">
      <c r="B525" s="604"/>
      <c r="C525" s="622"/>
      <c r="E525" s="285"/>
      <c r="F525" s="604"/>
      <c r="L525" s="715"/>
      <c r="N525" s="679"/>
    </row>
    <row r="526" spans="2:14" s="191" customFormat="1" ht="15.75" hidden="1">
      <c r="B526" s="604"/>
      <c r="C526" s="622"/>
      <c r="E526" s="285"/>
      <c r="F526" s="604"/>
      <c r="L526" s="715"/>
      <c r="N526" s="679"/>
    </row>
    <row r="527" spans="2:14" s="191" customFormat="1" ht="15.75" hidden="1">
      <c r="B527" s="604"/>
      <c r="C527" s="622"/>
      <c r="E527" s="285"/>
      <c r="F527" s="604"/>
      <c r="L527" s="715"/>
      <c r="N527" s="679"/>
    </row>
    <row r="528" spans="2:14" s="191" customFormat="1" ht="15.75" hidden="1">
      <c r="B528" s="604"/>
      <c r="C528" s="622"/>
      <c r="E528" s="285"/>
      <c r="F528" s="604"/>
      <c r="L528" s="715"/>
      <c r="N528" s="679"/>
    </row>
    <row r="529" spans="2:14" s="191" customFormat="1" ht="15.75" hidden="1">
      <c r="B529" s="604"/>
      <c r="C529" s="622"/>
      <c r="E529" s="285"/>
      <c r="F529" s="604"/>
      <c r="L529" s="715"/>
      <c r="N529" s="679"/>
    </row>
    <row r="530" spans="2:14" s="191" customFormat="1" ht="15.75" hidden="1">
      <c r="B530" s="604"/>
      <c r="C530" s="622"/>
      <c r="E530" s="285"/>
      <c r="F530" s="604"/>
      <c r="L530" s="715"/>
      <c r="N530" s="679"/>
    </row>
    <row r="531" spans="2:14" s="191" customFormat="1" ht="15.75" hidden="1">
      <c r="B531" s="604"/>
      <c r="C531" s="622"/>
      <c r="E531" s="285"/>
      <c r="F531" s="604"/>
      <c r="L531" s="715"/>
      <c r="N531" s="679"/>
    </row>
    <row r="532" spans="2:14" s="191" customFormat="1" ht="15.75" hidden="1">
      <c r="B532" s="604"/>
      <c r="C532" s="622"/>
      <c r="E532" s="285"/>
      <c r="F532" s="604"/>
      <c r="L532" s="715"/>
      <c r="N532" s="679"/>
    </row>
    <row r="533" spans="2:14" s="191" customFormat="1" ht="15.75" hidden="1">
      <c r="B533" s="604"/>
      <c r="C533" s="622"/>
      <c r="E533" s="285"/>
      <c r="F533" s="604"/>
      <c r="L533" s="715"/>
      <c r="N533" s="679"/>
    </row>
    <row r="534" spans="2:14" s="191" customFormat="1" ht="15.75" hidden="1">
      <c r="B534" s="604"/>
      <c r="C534" s="622"/>
      <c r="E534" s="285"/>
      <c r="F534" s="604"/>
      <c r="L534" s="715"/>
      <c r="N534" s="679"/>
    </row>
    <row r="535" spans="2:14" s="191" customFormat="1" ht="15.75" hidden="1">
      <c r="B535" s="604"/>
      <c r="C535" s="622"/>
      <c r="E535" s="285"/>
      <c r="F535" s="604"/>
      <c r="L535" s="715"/>
      <c r="N535" s="679"/>
    </row>
    <row r="536" spans="2:14" s="191" customFormat="1" ht="15.75" hidden="1">
      <c r="B536" s="604"/>
      <c r="C536" s="622"/>
      <c r="E536" s="285"/>
      <c r="F536" s="604"/>
      <c r="L536" s="715"/>
      <c r="N536" s="679"/>
    </row>
    <row r="537" spans="2:14" s="191" customFormat="1" ht="15.75" hidden="1">
      <c r="B537" s="604"/>
      <c r="C537" s="622"/>
      <c r="E537" s="285"/>
      <c r="F537" s="604"/>
      <c r="L537" s="715"/>
      <c r="N537" s="679"/>
    </row>
    <row r="538" spans="2:14" s="191" customFormat="1" ht="15.75" hidden="1">
      <c r="B538" s="604"/>
      <c r="C538" s="622"/>
      <c r="E538" s="285"/>
      <c r="F538" s="604"/>
      <c r="L538" s="715"/>
      <c r="N538" s="679"/>
    </row>
    <row r="539" spans="2:14" s="191" customFormat="1" ht="15.75" hidden="1">
      <c r="B539" s="604"/>
      <c r="C539" s="622"/>
      <c r="E539" s="285"/>
      <c r="F539" s="604"/>
      <c r="L539" s="715"/>
      <c r="N539" s="679"/>
    </row>
    <row r="540" spans="2:14" s="191" customFormat="1" ht="15.75" hidden="1">
      <c r="B540" s="604"/>
      <c r="C540" s="622"/>
      <c r="E540" s="285"/>
      <c r="F540" s="604"/>
      <c r="L540" s="715"/>
      <c r="N540" s="679"/>
    </row>
    <row r="541" spans="2:14" s="191" customFormat="1" ht="15.75" hidden="1">
      <c r="B541" s="604"/>
      <c r="C541" s="622"/>
      <c r="E541" s="285"/>
      <c r="F541" s="604"/>
      <c r="L541" s="715"/>
      <c r="N541" s="679"/>
    </row>
    <row r="542" spans="2:14" s="191" customFormat="1" ht="15.75" hidden="1">
      <c r="B542" s="604"/>
      <c r="C542" s="622"/>
      <c r="E542" s="285"/>
      <c r="F542" s="604"/>
      <c r="L542" s="715"/>
      <c r="N542" s="679"/>
    </row>
    <row r="543" spans="2:14" s="191" customFormat="1" ht="15.75" hidden="1">
      <c r="B543" s="604"/>
      <c r="C543" s="622"/>
      <c r="E543" s="285"/>
      <c r="F543" s="604"/>
      <c r="L543" s="715"/>
      <c r="N543" s="679"/>
    </row>
    <row r="544" spans="2:14" s="191" customFormat="1" ht="15.75" hidden="1">
      <c r="B544" s="604"/>
      <c r="C544" s="622"/>
      <c r="E544" s="285"/>
      <c r="F544" s="604"/>
      <c r="L544" s="715"/>
      <c r="N544" s="679"/>
    </row>
    <row r="545" spans="2:14" s="191" customFormat="1" ht="15.75" hidden="1">
      <c r="B545" s="604"/>
      <c r="C545" s="622"/>
      <c r="E545" s="285"/>
      <c r="F545" s="604"/>
      <c r="L545" s="715"/>
      <c r="N545" s="679"/>
    </row>
    <row r="546" spans="2:14" s="191" customFormat="1" ht="15.75" hidden="1">
      <c r="B546" s="604"/>
      <c r="C546" s="622"/>
      <c r="E546" s="285"/>
      <c r="F546" s="604"/>
      <c r="L546" s="715"/>
      <c r="N546" s="679"/>
    </row>
    <row r="547" spans="2:14" s="191" customFormat="1" ht="15.75" hidden="1">
      <c r="B547" s="604"/>
      <c r="C547" s="622"/>
      <c r="E547" s="285"/>
      <c r="F547" s="604"/>
      <c r="L547" s="715"/>
      <c r="N547" s="679"/>
    </row>
    <row r="548" spans="2:14" s="191" customFormat="1" ht="15.75" hidden="1">
      <c r="B548" s="604"/>
      <c r="C548" s="622"/>
      <c r="E548" s="285"/>
      <c r="F548" s="604"/>
      <c r="L548" s="715"/>
      <c r="N548" s="679"/>
    </row>
    <row r="549" spans="2:14" s="191" customFormat="1" ht="15.75" hidden="1">
      <c r="B549" s="604"/>
      <c r="C549" s="622"/>
      <c r="E549" s="285"/>
      <c r="F549" s="604"/>
      <c r="L549" s="715"/>
      <c r="N549" s="679"/>
    </row>
    <row r="550" spans="2:14" s="191" customFormat="1" ht="15.75" hidden="1">
      <c r="B550" s="604"/>
      <c r="C550" s="622"/>
      <c r="E550" s="285"/>
      <c r="F550" s="604"/>
      <c r="L550" s="715"/>
      <c r="N550" s="679"/>
    </row>
    <row r="551" spans="2:14" s="191" customFormat="1" ht="15.75" hidden="1">
      <c r="B551" s="604"/>
      <c r="C551" s="622"/>
      <c r="E551" s="285"/>
      <c r="F551" s="604"/>
      <c r="L551" s="715"/>
      <c r="N551" s="679"/>
    </row>
    <row r="552" spans="2:14" s="191" customFormat="1" ht="15.75" hidden="1">
      <c r="B552" s="604"/>
      <c r="C552" s="622"/>
      <c r="E552" s="285"/>
      <c r="F552" s="604"/>
      <c r="L552" s="715"/>
      <c r="N552" s="679"/>
    </row>
    <row r="553" spans="2:14" s="191" customFormat="1" ht="15.75" hidden="1">
      <c r="B553" s="604"/>
      <c r="C553" s="622"/>
      <c r="E553" s="285"/>
      <c r="F553" s="604"/>
      <c r="L553" s="715"/>
      <c r="N553" s="679"/>
    </row>
    <row r="554" spans="2:14" s="191" customFormat="1" ht="15.75" hidden="1">
      <c r="B554" s="604"/>
      <c r="C554" s="622"/>
      <c r="E554" s="285"/>
      <c r="F554" s="604"/>
      <c r="L554" s="715"/>
      <c r="N554" s="679"/>
    </row>
    <row r="555" spans="2:14" s="191" customFormat="1" ht="15.75" hidden="1">
      <c r="B555" s="604"/>
      <c r="C555" s="622"/>
      <c r="E555" s="285"/>
      <c r="F555" s="604"/>
      <c r="L555" s="715"/>
      <c r="N555" s="679"/>
    </row>
    <row r="556" spans="2:14" s="191" customFormat="1" ht="15.75" hidden="1">
      <c r="B556" s="604"/>
      <c r="C556" s="622"/>
      <c r="E556" s="285"/>
      <c r="F556" s="604"/>
      <c r="L556" s="715"/>
      <c r="N556" s="679"/>
    </row>
    <row r="557" spans="2:14" s="191" customFormat="1" ht="15.75" hidden="1">
      <c r="B557" s="604"/>
      <c r="C557" s="622"/>
      <c r="E557" s="285"/>
      <c r="F557" s="604"/>
      <c r="L557" s="715"/>
      <c r="N557" s="679"/>
    </row>
    <row r="558" spans="2:14" s="191" customFormat="1" ht="15.75" hidden="1">
      <c r="B558" s="604"/>
      <c r="C558" s="622"/>
      <c r="E558" s="285"/>
      <c r="F558" s="604"/>
      <c r="L558" s="715"/>
      <c r="N558" s="679"/>
    </row>
    <row r="559" spans="2:14" s="191" customFormat="1" ht="15.75" hidden="1">
      <c r="B559" s="604"/>
      <c r="C559" s="622"/>
      <c r="E559" s="285"/>
      <c r="F559" s="604"/>
      <c r="L559" s="715"/>
      <c r="N559" s="679"/>
    </row>
    <row r="560" spans="2:14" s="191" customFormat="1" ht="15.75" hidden="1">
      <c r="B560" s="604"/>
      <c r="C560" s="622"/>
      <c r="E560" s="285"/>
      <c r="F560" s="604"/>
      <c r="L560" s="715"/>
      <c r="N560" s="679"/>
    </row>
    <row r="561" spans="2:14" s="191" customFormat="1" ht="15.75" hidden="1">
      <c r="B561" s="604"/>
      <c r="C561" s="622"/>
      <c r="E561" s="285"/>
      <c r="F561" s="604"/>
      <c r="L561" s="715"/>
      <c r="N561" s="679"/>
    </row>
    <row r="562" spans="2:14" s="191" customFormat="1" ht="15.75" hidden="1">
      <c r="B562" s="604"/>
      <c r="C562" s="622"/>
      <c r="E562" s="285"/>
      <c r="F562" s="604"/>
      <c r="L562" s="715"/>
      <c r="N562" s="679"/>
    </row>
    <row r="563" spans="2:14" s="191" customFormat="1" ht="15.75" hidden="1">
      <c r="B563" s="604"/>
      <c r="C563" s="622"/>
      <c r="E563" s="285"/>
      <c r="F563" s="604"/>
      <c r="L563" s="715"/>
      <c r="N563" s="679"/>
    </row>
    <row r="564" spans="2:14" s="191" customFormat="1" ht="15.75" hidden="1">
      <c r="B564" s="604"/>
      <c r="C564" s="622"/>
      <c r="E564" s="285"/>
      <c r="F564" s="604"/>
      <c r="L564" s="715"/>
      <c r="N564" s="679"/>
    </row>
    <row r="565" spans="2:14" s="191" customFormat="1" ht="15.75" hidden="1">
      <c r="B565" s="604"/>
      <c r="C565" s="622"/>
      <c r="E565" s="285"/>
      <c r="F565" s="604"/>
      <c r="L565" s="715"/>
      <c r="N565" s="679"/>
    </row>
    <row r="566" spans="2:14" s="191" customFormat="1" ht="15.75" hidden="1">
      <c r="B566" s="604"/>
      <c r="C566" s="622"/>
      <c r="E566" s="285"/>
      <c r="F566" s="604"/>
      <c r="L566" s="715"/>
      <c r="N566" s="679"/>
    </row>
    <row r="567" spans="2:14" s="191" customFormat="1" ht="15.75" hidden="1">
      <c r="B567" s="604"/>
      <c r="C567" s="622"/>
      <c r="E567" s="285"/>
      <c r="F567" s="604"/>
      <c r="L567" s="715"/>
      <c r="N567" s="679"/>
    </row>
    <row r="568" spans="2:14" s="191" customFormat="1" ht="15.75" hidden="1">
      <c r="B568" s="604"/>
      <c r="C568" s="622"/>
      <c r="E568" s="285"/>
      <c r="F568" s="604"/>
      <c r="L568" s="715"/>
      <c r="N568" s="679"/>
    </row>
    <row r="569" spans="2:14" s="191" customFormat="1" ht="15.75" hidden="1">
      <c r="B569" s="604"/>
      <c r="C569" s="622"/>
      <c r="E569" s="285"/>
      <c r="F569" s="604"/>
      <c r="L569" s="715"/>
      <c r="N569" s="679"/>
    </row>
    <row r="570" spans="2:14" s="191" customFormat="1" ht="15.75" hidden="1">
      <c r="B570" s="604"/>
      <c r="C570" s="622"/>
      <c r="E570" s="285"/>
      <c r="F570" s="604"/>
      <c r="L570" s="715"/>
      <c r="N570" s="679"/>
    </row>
    <row r="571" spans="2:14" s="191" customFormat="1" ht="15.75" hidden="1">
      <c r="B571" s="604"/>
      <c r="C571" s="622"/>
      <c r="E571" s="285"/>
      <c r="F571" s="604"/>
      <c r="L571" s="715"/>
      <c r="N571" s="679"/>
    </row>
    <row r="572" spans="2:14" s="191" customFormat="1" ht="15.75" hidden="1">
      <c r="B572" s="604"/>
      <c r="C572" s="622"/>
      <c r="E572" s="285"/>
      <c r="F572" s="604"/>
      <c r="L572" s="715"/>
      <c r="N572" s="679"/>
    </row>
    <row r="573" spans="2:14" s="191" customFormat="1" ht="15.75" hidden="1">
      <c r="B573" s="604"/>
      <c r="C573" s="622"/>
      <c r="E573" s="285"/>
      <c r="F573" s="604"/>
      <c r="L573" s="715"/>
      <c r="N573" s="679"/>
    </row>
    <row r="574" spans="2:14" s="191" customFormat="1" ht="15.75" hidden="1">
      <c r="B574" s="604"/>
      <c r="C574" s="622"/>
      <c r="E574" s="285"/>
      <c r="F574" s="604"/>
      <c r="L574" s="715"/>
      <c r="N574" s="679"/>
    </row>
    <row r="575" spans="2:14" s="191" customFormat="1" ht="15.75" hidden="1">
      <c r="B575" s="604"/>
      <c r="C575" s="622"/>
      <c r="E575" s="285"/>
      <c r="F575" s="604"/>
      <c r="L575" s="715"/>
      <c r="N575" s="679"/>
    </row>
    <row r="576" spans="2:14" s="191" customFormat="1" ht="15.75" hidden="1">
      <c r="B576" s="604"/>
      <c r="C576" s="622"/>
      <c r="E576" s="285"/>
      <c r="F576" s="604"/>
      <c r="L576" s="715"/>
      <c r="N576" s="679"/>
    </row>
    <row r="577" spans="2:14" s="191" customFormat="1" ht="15.75" hidden="1">
      <c r="B577" s="604"/>
      <c r="C577" s="622"/>
      <c r="E577" s="285"/>
      <c r="F577" s="604"/>
      <c r="L577" s="715"/>
      <c r="N577" s="679"/>
    </row>
    <row r="578" spans="2:14" s="191" customFormat="1" ht="15.75" hidden="1">
      <c r="B578" s="604"/>
      <c r="C578" s="622"/>
      <c r="E578" s="285"/>
      <c r="F578" s="604"/>
      <c r="L578" s="715"/>
      <c r="N578" s="679"/>
    </row>
    <row r="579" spans="2:14" s="191" customFormat="1" ht="15.75" hidden="1">
      <c r="B579" s="604"/>
      <c r="C579" s="622"/>
      <c r="E579" s="285"/>
      <c r="F579" s="604"/>
      <c r="L579" s="715"/>
      <c r="N579" s="679"/>
    </row>
    <row r="580" spans="2:14" s="191" customFormat="1" ht="15.75" hidden="1">
      <c r="B580" s="604"/>
      <c r="C580" s="622"/>
      <c r="E580" s="285"/>
      <c r="F580" s="604"/>
      <c r="L580" s="715"/>
      <c r="N580" s="679"/>
    </row>
    <row r="581" spans="2:14" s="191" customFormat="1" ht="15.75" hidden="1">
      <c r="B581" s="604"/>
      <c r="C581" s="622"/>
      <c r="E581" s="285"/>
      <c r="F581" s="604"/>
      <c r="L581" s="715"/>
      <c r="N581" s="679"/>
    </row>
    <row r="582" spans="2:14" s="191" customFormat="1" ht="15.75" hidden="1">
      <c r="B582" s="604"/>
      <c r="C582" s="622"/>
      <c r="E582" s="285"/>
      <c r="F582" s="604"/>
      <c r="L582" s="715"/>
      <c r="N582" s="679"/>
    </row>
    <row r="583" spans="2:14" s="191" customFormat="1" ht="15.75" hidden="1">
      <c r="B583" s="604"/>
      <c r="C583" s="622"/>
      <c r="E583" s="285"/>
      <c r="F583" s="604"/>
      <c r="L583" s="715"/>
      <c r="N583" s="679"/>
    </row>
    <row r="584" spans="2:14" s="191" customFormat="1" ht="15.75" hidden="1">
      <c r="B584" s="604"/>
      <c r="C584" s="622"/>
      <c r="E584" s="285"/>
      <c r="F584" s="604"/>
      <c r="L584" s="715"/>
      <c r="N584" s="679"/>
    </row>
    <row r="585" spans="2:14" s="191" customFormat="1" ht="15.75" hidden="1">
      <c r="B585" s="604"/>
      <c r="C585" s="622"/>
      <c r="E585" s="285"/>
      <c r="F585" s="604"/>
      <c r="L585" s="715"/>
      <c r="N585" s="679"/>
    </row>
    <row r="586" spans="2:14" s="191" customFormat="1" ht="15.75" hidden="1">
      <c r="B586" s="604"/>
      <c r="C586" s="622"/>
      <c r="E586" s="285"/>
      <c r="F586" s="604"/>
      <c r="L586" s="715"/>
      <c r="N586" s="679"/>
    </row>
    <row r="587" spans="2:14" s="191" customFormat="1" ht="15.75" hidden="1">
      <c r="B587" s="604"/>
      <c r="C587" s="622"/>
      <c r="E587" s="285"/>
      <c r="F587" s="604"/>
      <c r="L587" s="715"/>
      <c r="N587" s="679"/>
    </row>
    <row r="588" spans="2:14" s="191" customFormat="1" ht="15.75" hidden="1">
      <c r="B588" s="604"/>
      <c r="C588" s="622"/>
      <c r="E588" s="285"/>
      <c r="F588" s="604"/>
      <c r="L588" s="715"/>
      <c r="N588" s="679"/>
    </row>
    <row r="589" spans="2:14" s="191" customFormat="1" ht="15.75" hidden="1">
      <c r="B589" s="604"/>
      <c r="C589" s="622"/>
      <c r="E589" s="285"/>
      <c r="F589" s="604"/>
      <c r="L589" s="715"/>
      <c r="N589" s="679"/>
    </row>
    <row r="590" spans="2:14" s="191" customFormat="1" ht="15.75" hidden="1">
      <c r="B590" s="604"/>
      <c r="C590" s="622"/>
      <c r="E590" s="285"/>
      <c r="F590" s="604"/>
      <c r="L590" s="715"/>
      <c r="N590" s="679"/>
    </row>
    <row r="591" spans="2:14" s="191" customFormat="1" ht="15.75" hidden="1">
      <c r="B591" s="604"/>
      <c r="C591" s="622"/>
      <c r="E591" s="285"/>
      <c r="F591" s="604"/>
      <c r="L591" s="715"/>
      <c r="N591" s="679"/>
    </row>
    <row r="592" spans="2:14" s="191" customFormat="1" ht="15.75" hidden="1">
      <c r="B592" s="604"/>
      <c r="C592" s="622"/>
      <c r="E592" s="285"/>
      <c r="F592" s="604"/>
      <c r="L592" s="715"/>
      <c r="N592" s="679"/>
    </row>
    <row r="593" spans="2:14" s="191" customFormat="1" ht="15.75" hidden="1">
      <c r="B593" s="604"/>
      <c r="C593" s="622"/>
      <c r="E593" s="285"/>
      <c r="F593" s="604"/>
      <c r="L593" s="715"/>
      <c r="N593" s="679"/>
    </row>
    <row r="594" spans="2:14" s="191" customFormat="1" ht="15.75" hidden="1">
      <c r="B594" s="604"/>
      <c r="C594" s="622"/>
      <c r="E594" s="285"/>
      <c r="F594" s="604"/>
      <c r="L594" s="715"/>
      <c r="N594" s="679"/>
    </row>
    <row r="595" spans="2:14" s="191" customFormat="1" ht="15.75" hidden="1">
      <c r="B595" s="604"/>
      <c r="C595" s="622"/>
      <c r="E595" s="285"/>
      <c r="F595" s="604"/>
      <c r="L595" s="715"/>
      <c r="N595" s="679"/>
    </row>
    <row r="596" spans="2:14" s="191" customFormat="1" ht="15.75" hidden="1">
      <c r="B596" s="604"/>
      <c r="C596" s="622"/>
      <c r="E596" s="285"/>
      <c r="F596" s="604"/>
      <c r="L596" s="715"/>
      <c r="N596" s="679"/>
    </row>
    <row r="597" spans="2:14" s="191" customFormat="1" ht="15.75" hidden="1">
      <c r="B597" s="604"/>
      <c r="C597" s="622"/>
      <c r="E597" s="285"/>
      <c r="F597" s="604"/>
      <c r="L597" s="715"/>
      <c r="N597" s="679"/>
    </row>
    <row r="598" spans="2:14" s="191" customFormat="1" ht="15.75" hidden="1">
      <c r="B598" s="604"/>
      <c r="C598" s="622"/>
      <c r="E598" s="285"/>
      <c r="F598" s="604"/>
      <c r="L598" s="715"/>
      <c r="N598" s="679"/>
    </row>
    <row r="599" spans="2:14" s="191" customFormat="1" ht="15.75" hidden="1">
      <c r="B599" s="604"/>
      <c r="C599" s="622"/>
      <c r="E599" s="285"/>
      <c r="F599" s="604"/>
      <c r="L599" s="715"/>
      <c r="N599" s="679"/>
    </row>
    <row r="600" spans="2:14" s="191" customFormat="1" ht="15.75" hidden="1">
      <c r="B600" s="604"/>
      <c r="C600" s="622"/>
      <c r="E600" s="285"/>
      <c r="F600" s="604"/>
      <c r="L600" s="715"/>
      <c r="N600" s="679"/>
    </row>
    <row r="601" spans="2:14" s="191" customFormat="1" ht="15.75" hidden="1">
      <c r="B601" s="604"/>
      <c r="C601" s="622"/>
      <c r="E601" s="285"/>
      <c r="F601" s="604"/>
      <c r="L601" s="715"/>
      <c r="N601" s="679"/>
    </row>
    <row r="602" spans="2:14" s="191" customFormat="1" ht="15.75" hidden="1">
      <c r="B602" s="604"/>
      <c r="C602" s="622"/>
      <c r="E602" s="285"/>
      <c r="F602" s="604"/>
      <c r="L602" s="715"/>
      <c r="N602" s="679"/>
    </row>
    <row r="603" spans="2:14" s="191" customFormat="1" ht="15.75" hidden="1">
      <c r="B603" s="604"/>
      <c r="C603" s="622"/>
      <c r="E603" s="285"/>
      <c r="F603" s="604"/>
      <c r="L603" s="715"/>
      <c r="N603" s="679"/>
    </row>
    <row r="604" spans="2:14" s="191" customFormat="1" ht="15.75" hidden="1">
      <c r="B604" s="604"/>
      <c r="C604" s="622"/>
      <c r="E604" s="285"/>
      <c r="F604" s="604"/>
      <c r="L604" s="715"/>
      <c r="N604" s="679"/>
    </row>
    <row r="605" spans="2:14" s="191" customFormat="1" ht="15.75" hidden="1">
      <c r="B605" s="604"/>
      <c r="C605" s="622"/>
      <c r="E605" s="285"/>
      <c r="F605" s="604"/>
      <c r="L605" s="715"/>
      <c r="N605" s="679"/>
    </row>
    <row r="606" spans="2:14" s="191" customFormat="1" ht="15.75" hidden="1">
      <c r="B606" s="604"/>
      <c r="C606" s="622"/>
      <c r="E606" s="285"/>
      <c r="F606" s="604"/>
      <c r="L606" s="715"/>
      <c r="N606" s="679"/>
    </row>
    <row r="607" spans="2:14" s="191" customFormat="1" ht="15.75" hidden="1">
      <c r="B607" s="604"/>
      <c r="C607" s="622"/>
      <c r="E607" s="285"/>
      <c r="F607" s="604"/>
      <c r="L607" s="715"/>
      <c r="N607" s="679"/>
    </row>
    <row r="608" spans="2:14" s="191" customFormat="1" ht="15.75" hidden="1">
      <c r="B608" s="604"/>
      <c r="C608" s="622"/>
      <c r="E608" s="285"/>
      <c r="F608" s="604"/>
      <c r="L608" s="715"/>
      <c r="N608" s="679"/>
    </row>
    <row r="609" spans="2:14" s="191" customFormat="1" ht="15.75" hidden="1">
      <c r="B609" s="604"/>
      <c r="C609" s="622"/>
      <c r="E609" s="285"/>
      <c r="F609" s="604"/>
      <c r="L609" s="715"/>
      <c r="N609" s="679"/>
    </row>
    <row r="610" spans="2:14" s="191" customFormat="1" ht="15.75" hidden="1">
      <c r="B610" s="604"/>
      <c r="C610" s="622"/>
      <c r="E610" s="285"/>
      <c r="F610" s="604"/>
      <c r="L610" s="715"/>
      <c r="N610" s="679"/>
    </row>
    <row r="611" spans="2:14" s="191" customFormat="1" ht="15.75" hidden="1">
      <c r="B611" s="604"/>
      <c r="C611" s="622"/>
      <c r="E611" s="285"/>
      <c r="F611" s="604"/>
      <c r="L611" s="715"/>
      <c r="N611" s="679"/>
    </row>
    <row r="612" spans="2:14" s="191" customFormat="1" ht="15.75" hidden="1">
      <c r="B612" s="604"/>
      <c r="C612" s="622"/>
      <c r="E612" s="285"/>
      <c r="F612" s="604"/>
      <c r="L612" s="715"/>
      <c r="N612" s="679"/>
    </row>
    <row r="613" spans="2:14" s="191" customFormat="1" ht="15.75" hidden="1">
      <c r="B613" s="604"/>
      <c r="C613" s="622"/>
      <c r="E613" s="285"/>
      <c r="F613" s="604"/>
      <c r="L613" s="715"/>
      <c r="N613" s="679"/>
    </row>
    <row r="614" spans="2:14" s="191" customFormat="1" ht="15.75" hidden="1">
      <c r="B614" s="604"/>
      <c r="C614" s="622"/>
      <c r="E614" s="285"/>
      <c r="F614" s="604"/>
      <c r="L614" s="715"/>
      <c r="N614" s="679"/>
    </row>
    <row r="615" spans="2:14" s="191" customFormat="1" ht="15.75" hidden="1">
      <c r="B615" s="604"/>
      <c r="C615" s="622"/>
      <c r="E615" s="285"/>
      <c r="F615" s="604"/>
      <c r="L615" s="715"/>
      <c r="N615" s="679"/>
    </row>
    <row r="616" spans="2:14" s="191" customFormat="1" ht="15.75" hidden="1">
      <c r="B616" s="604"/>
      <c r="C616" s="622"/>
      <c r="E616" s="285"/>
      <c r="F616" s="604"/>
      <c r="L616" s="715"/>
      <c r="N616" s="679"/>
    </row>
    <row r="617" spans="2:14" s="191" customFormat="1" ht="15.75" hidden="1">
      <c r="B617" s="604"/>
      <c r="C617" s="622"/>
      <c r="E617" s="285"/>
      <c r="F617" s="604"/>
      <c r="L617" s="715"/>
      <c r="N617" s="679"/>
    </row>
    <row r="618" spans="2:14" s="191" customFormat="1" ht="15.75" hidden="1">
      <c r="B618" s="604"/>
      <c r="C618" s="622"/>
      <c r="E618" s="285"/>
      <c r="F618" s="604"/>
      <c r="L618" s="715"/>
      <c r="N618" s="679"/>
    </row>
    <row r="619" spans="2:14" s="191" customFormat="1" ht="15.75" hidden="1">
      <c r="B619" s="604"/>
      <c r="C619" s="622"/>
      <c r="E619" s="285"/>
      <c r="F619" s="604"/>
      <c r="L619" s="715"/>
      <c r="N619" s="679"/>
    </row>
    <row r="620" spans="2:14" s="191" customFormat="1" ht="15.75" hidden="1">
      <c r="B620" s="604"/>
      <c r="C620" s="622"/>
      <c r="E620" s="285"/>
      <c r="F620" s="604"/>
      <c r="L620" s="715"/>
      <c r="N620" s="679"/>
    </row>
    <row r="621" spans="2:14" s="191" customFormat="1" ht="15.75" hidden="1">
      <c r="B621" s="604"/>
      <c r="C621" s="622"/>
      <c r="E621" s="285"/>
      <c r="F621" s="604"/>
      <c r="L621" s="715"/>
      <c r="N621" s="679"/>
    </row>
    <row r="622" spans="2:14" s="191" customFormat="1" ht="15.75" hidden="1">
      <c r="B622" s="604"/>
      <c r="C622" s="622"/>
      <c r="E622" s="285"/>
      <c r="F622" s="604"/>
      <c r="L622" s="715"/>
      <c r="N622" s="679"/>
    </row>
    <row r="623" spans="2:14" s="191" customFormat="1" ht="15.75" hidden="1">
      <c r="B623" s="604"/>
      <c r="C623" s="622"/>
      <c r="E623" s="285"/>
      <c r="F623" s="604"/>
      <c r="L623" s="715"/>
      <c r="N623" s="679"/>
    </row>
    <row r="624" spans="2:14" s="191" customFormat="1" ht="15.75" hidden="1">
      <c r="B624" s="604"/>
      <c r="C624" s="622"/>
      <c r="E624" s="285"/>
      <c r="F624" s="604"/>
      <c r="L624" s="715"/>
      <c r="N624" s="679"/>
    </row>
    <row r="625" spans="2:14" s="191" customFormat="1" ht="15.75" hidden="1">
      <c r="B625" s="604"/>
      <c r="C625" s="622"/>
      <c r="E625" s="285"/>
      <c r="F625" s="604"/>
      <c r="L625" s="715"/>
      <c r="N625" s="679"/>
    </row>
    <row r="626" spans="2:14" s="191" customFormat="1" ht="15.75" hidden="1">
      <c r="B626" s="604"/>
      <c r="C626" s="622"/>
      <c r="E626" s="285"/>
      <c r="F626" s="604"/>
      <c r="L626" s="715"/>
      <c r="N626" s="679"/>
    </row>
    <row r="627" spans="2:14" s="191" customFormat="1" ht="15.75" hidden="1">
      <c r="B627" s="604"/>
      <c r="C627" s="622"/>
      <c r="E627" s="285"/>
      <c r="F627" s="604"/>
      <c r="L627" s="715"/>
      <c r="N627" s="679"/>
    </row>
    <row r="628" spans="2:14" s="191" customFormat="1" ht="15.75" hidden="1">
      <c r="B628" s="604"/>
      <c r="C628" s="622"/>
      <c r="E628" s="285"/>
      <c r="F628" s="604"/>
      <c r="L628" s="715"/>
      <c r="N628" s="679"/>
    </row>
    <row r="629" spans="2:14" s="191" customFormat="1" ht="15.75" hidden="1">
      <c r="B629" s="604"/>
      <c r="C629" s="622"/>
      <c r="E629" s="285"/>
      <c r="F629" s="604"/>
      <c r="L629" s="715"/>
      <c r="N629" s="679"/>
    </row>
    <row r="630" spans="2:14" s="191" customFormat="1" ht="15.75" hidden="1">
      <c r="B630" s="604"/>
      <c r="C630" s="622"/>
      <c r="E630" s="285"/>
      <c r="F630" s="604"/>
      <c r="L630" s="715"/>
      <c r="N630" s="679"/>
    </row>
    <row r="631" spans="2:14" s="191" customFormat="1" ht="15.75" hidden="1">
      <c r="B631" s="604"/>
      <c r="C631" s="622"/>
      <c r="E631" s="285"/>
      <c r="F631" s="604"/>
      <c r="L631" s="715"/>
      <c r="N631" s="679"/>
    </row>
    <row r="632" spans="2:14" s="191" customFormat="1" ht="15.75" hidden="1">
      <c r="B632" s="604"/>
      <c r="C632" s="622"/>
      <c r="E632" s="285"/>
      <c r="F632" s="604"/>
      <c r="L632" s="715"/>
      <c r="N632" s="679"/>
    </row>
    <row r="633" spans="2:14" s="191" customFormat="1" ht="15.75" hidden="1">
      <c r="B633" s="604"/>
      <c r="C633" s="622"/>
      <c r="E633" s="285"/>
      <c r="F633" s="604"/>
      <c r="L633" s="715"/>
      <c r="N633" s="679"/>
    </row>
    <row r="634" spans="2:14" s="191" customFormat="1" ht="15.75" hidden="1">
      <c r="B634" s="604"/>
      <c r="C634" s="622"/>
      <c r="E634" s="285"/>
      <c r="F634" s="604"/>
      <c r="L634" s="715"/>
      <c r="N634" s="679"/>
    </row>
    <row r="635" spans="2:14" s="191" customFormat="1" ht="15.75" hidden="1">
      <c r="B635" s="604"/>
      <c r="C635" s="622"/>
      <c r="E635" s="285"/>
      <c r="F635" s="604"/>
      <c r="L635" s="715"/>
      <c r="N635" s="679"/>
    </row>
    <row r="636" spans="2:14" s="191" customFormat="1" ht="15.75" hidden="1">
      <c r="B636" s="604"/>
      <c r="C636" s="622"/>
      <c r="E636" s="285"/>
      <c r="F636" s="604"/>
      <c r="L636" s="715"/>
      <c r="N636" s="679"/>
    </row>
    <row r="637" spans="2:14" s="191" customFormat="1" ht="15.75" hidden="1">
      <c r="B637" s="604"/>
      <c r="C637" s="622"/>
      <c r="E637" s="285"/>
      <c r="F637" s="604"/>
      <c r="L637" s="715"/>
      <c r="N637" s="679"/>
    </row>
    <row r="638" spans="2:14" s="191" customFormat="1" ht="15.75" hidden="1">
      <c r="B638" s="604"/>
      <c r="C638" s="622"/>
      <c r="E638" s="285"/>
      <c r="F638" s="604"/>
      <c r="L638" s="715"/>
      <c r="N638" s="679"/>
    </row>
    <row r="639" spans="2:14" s="191" customFormat="1" ht="15.75" hidden="1">
      <c r="B639" s="604"/>
      <c r="C639" s="622"/>
      <c r="E639" s="285"/>
      <c r="F639" s="604"/>
      <c r="L639" s="715"/>
      <c r="N639" s="679"/>
    </row>
    <row r="640" spans="2:14" s="191" customFormat="1" ht="15.75" hidden="1">
      <c r="B640" s="604"/>
      <c r="C640" s="622"/>
      <c r="E640" s="285"/>
      <c r="F640" s="604"/>
      <c r="L640" s="715"/>
      <c r="N640" s="679"/>
    </row>
    <row r="641" spans="2:14" s="191" customFormat="1" ht="15.75" hidden="1">
      <c r="B641" s="604"/>
      <c r="C641" s="622"/>
      <c r="E641" s="285"/>
      <c r="F641" s="604"/>
      <c r="L641" s="715"/>
      <c r="N641" s="679"/>
    </row>
    <row r="642" spans="2:14" s="191" customFormat="1" ht="15.75" hidden="1">
      <c r="B642" s="604"/>
      <c r="C642" s="622"/>
      <c r="E642" s="285"/>
      <c r="F642" s="604"/>
      <c r="L642" s="715"/>
      <c r="N642" s="679"/>
    </row>
    <row r="643" spans="2:14" s="191" customFormat="1" ht="15.75" hidden="1">
      <c r="B643" s="604"/>
      <c r="C643" s="622"/>
      <c r="E643" s="285"/>
      <c r="F643" s="604"/>
      <c r="L643" s="715"/>
      <c r="N643" s="679"/>
    </row>
    <row r="644" spans="2:14" s="191" customFormat="1" ht="15.75" hidden="1">
      <c r="B644" s="604"/>
      <c r="C644" s="622"/>
      <c r="E644" s="285"/>
      <c r="F644" s="604"/>
      <c r="L644" s="715"/>
      <c r="N644" s="679"/>
    </row>
    <row r="645" spans="2:14" s="191" customFormat="1" ht="15.75" hidden="1">
      <c r="B645" s="604"/>
      <c r="C645" s="622"/>
      <c r="E645" s="285"/>
      <c r="F645" s="604"/>
      <c r="L645" s="715"/>
      <c r="N645" s="679"/>
    </row>
    <row r="646" spans="2:14" s="191" customFormat="1" ht="15.75" hidden="1">
      <c r="B646" s="604"/>
      <c r="C646" s="622"/>
      <c r="E646" s="285"/>
      <c r="F646" s="604"/>
      <c r="L646" s="715"/>
      <c r="N646" s="679"/>
    </row>
    <row r="647" spans="2:14" s="191" customFormat="1" ht="15.75" hidden="1">
      <c r="B647" s="604"/>
      <c r="C647" s="622"/>
      <c r="E647" s="285"/>
      <c r="F647" s="604"/>
      <c r="L647" s="715"/>
      <c r="N647" s="679"/>
    </row>
    <row r="648" spans="2:14" s="191" customFormat="1" ht="15.75" hidden="1">
      <c r="B648" s="604"/>
      <c r="C648" s="622"/>
      <c r="E648" s="285"/>
      <c r="F648" s="604"/>
      <c r="L648" s="715"/>
      <c r="N648" s="679"/>
    </row>
    <row r="649" spans="2:14" s="191" customFormat="1" ht="15.75" hidden="1">
      <c r="B649" s="604"/>
      <c r="C649" s="622"/>
      <c r="E649" s="285"/>
      <c r="F649" s="604"/>
      <c r="L649" s="715"/>
      <c r="N649" s="679"/>
    </row>
    <row r="650" spans="2:14" s="191" customFormat="1" ht="15.75" hidden="1">
      <c r="B650" s="604"/>
      <c r="C650" s="622"/>
      <c r="E650" s="285"/>
      <c r="F650" s="604"/>
      <c r="L650" s="715"/>
      <c r="N650" s="679"/>
    </row>
    <row r="651" spans="2:14" s="191" customFormat="1" ht="15.75" hidden="1">
      <c r="B651" s="604"/>
      <c r="C651" s="622"/>
      <c r="E651" s="285"/>
      <c r="F651" s="604"/>
      <c r="L651" s="715"/>
      <c r="N651" s="679"/>
    </row>
    <row r="652" spans="2:14" s="191" customFormat="1" ht="15.75" hidden="1">
      <c r="B652" s="604"/>
      <c r="C652" s="622"/>
      <c r="E652" s="285"/>
      <c r="F652" s="604"/>
      <c r="L652" s="715"/>
      <c r="N652" s="679"/>
    </row>
    <row r="653" spans="2:14" s="191" customFormat="1" ht="15.75" hidden="1">
      <c r="B653" s="604"/>
      <c r="C653" s="622"/>
      <c r="E653" s="285"/>
      <c r="F653" s="604"/>
      <c r="L653" s="715"/>
      <c r="N653" s="679"/>
    </row>
    <row r="654" spans="2:14" s="191" customFormat="1" ht="15.75" hidden="1">
      <c r="B654" s="604"/>
      <c r="C654" s="622"/>
      <c r="E654" s="285"/>
      <c r="F654" s="604"/>
      <c r="L654" s="715"/>
      <c r="N654" s="679"/>
    </row>
    <row r="655" spans="2:14" s="191" customFormat="1" ht="15.75" hidden="1">
      <c r="B655" s="604"/>
      <c r="C655" s="622"/>
      <c r="E655" s="285"/>
      <c r="F655" s="604"/>
      <c r="L655" s="715"/>
      <c r="N655" s="679"/>
    </row>
    <row r="656" spans="2:14" s="191" customFormat="1" ht="15.75" hidden="1">
      <c r="B656" s="604"/>
      <c r="C656" s="622"/>
      <c r="E656" s="285"/>
      <c r="F656" s="604"/>
      <c r="L656" s="715"/>
      <c r="N656" s="679"/>
    </row>
    <row r="657" spans="2:14" s="191" customFormat="1" ht="15.75" hidden="1">
      <c r="B657" s="604"/>
      <c r="C657" s="622"/>
      <c r="E657" s="285"/>
      <c r="F657" s="604"/>
      <c r="L657" s="715"/>
      <c r="N657" s="679"/>
    </row>
    <row r="658" spans="2:14" s="191" customFormat="1" ht="15.75" hidden="1">
      <c r="B658" s="604"/>
      <c r="C658" s="622"/>
      <c r="E658" s="285"/>
      <c r="F658" s="604"/>
      <c r="L658" s="715"/>
      <c r="N658" s="679"/>
    </row>
    <row r="659" spans="2:14" s="191" customFormat="1" ht="15.75" hidden="1">
      <c r="B659" s="604"/>
      <c r="C659" s="622"/>
      <c r="E659" s="285"/>
      <c r="F659" s="604"/>
      <c r="L659" s="715"/>
      <c r="N659" s="679"/>
    </row>
    <row r="660" spans="2:14" s="191" customFormat="1" ht="15.75" hidden="1">
      <c r="B660" s="604"/>
      <c r="C660" s="622"/>
      <c r="E660" s="285"/>
      <c r="F660" s="604"/>
      <c r="L660" s="715"/>
      <c r="N660" s="679"/>
    </row>
    <row r="661" spans="2:14" s="191" customFormat="1" ht="15.75" hidden="1">
      <c r="B661" s="604"/>
      <c r="C661" s="622"/>
      <c r="E661" s="285"/>
      <c r="F661" s="604"/>
      <c r="L661" s="715"/>
      <c r="N661" s="679"/>
    </row>
    <row r="662" spans="2:14" s="191" customFormat="1" ht="15.75" hidden="1">
      <c r="B662" s="604"/>
      <c r="C662" s="622"/>
      <c r="E662" s="285"/>
      <c r="F662" s="604"/>
      <c r="L662" s="715"/>
      <c r="N662" s="679"/>
    </row>
    <row r="663" spans="2:14" s="191" customFormat="1" ht="15.75" hidden="1">
      <c r="B663" s="604"/>
      <c r="C663" s="622"/>
      <c r="E663" s="285"/>
      <c r="F663" s="604"/>
      <c r="L663" s="715"/>
      <c r="N663" s="679"/>
    </row>
    <row r="664" spans="2:14" s="191" customFormat="1" ht="15.75" hidden="1">
      <c r="B664" s="604"/>
      <c r="C664" s="622"/>
      <c r="E664" s="285"/>
      <c r="F664" s="604"/>
      <c r="L664" s="715"/>
      <c r="N664" s="679"/>
    </row>
    <row r="665" spans="2:14" s="191" customFormat="1" ht="15.75" hidden="1">
      <c r="B665" s="604"/>
      <c r="C665" s="622"/>
      <c r="E665" s="285"/>
      <c r="F665" s="604"/>
      <c r="L665" s="715"/>
      <c r="N665" s="679"/>
    </row>
    <row r="666" spans="2:14" s="191" customFormat="1" ht="15.75" hidden="1">
      <c r="B666" s="604"/>
      <c r="C666" s="622"/>
      <c r="E666" s="285"/>
      <c r="F666" s="604"/>
      <c r="L666" s="715"/>
      <c r="N666" s="679"/>
    </row>
    <row r="667" spans="2:14" s="191" customFormat="1" ht="15.75" hidden="1">
      <c r="B667" s="604"/>
      <c r="C667" s="622"/>
      <c r="E667" s="285"/>
      <c r="F667" s="604"/>
      <c r="L667" s="715"/>
      <c r="N667" s="679"/>
    </row>
    <row r="668" spans="2:14" s="191" customFormat="1" ht="15.75" hidden="1">
      <c r="B668" s="604"/>
      <c r="C668" s="622"/>
      <c r="E668" s="285"/>
      <c r="F668" s="604"/>
      <c r="L668" s="715"/>
      <c r="N668" s="679"/>
    </row>
    <row r="669" spans="2:14" s="191" customFormat="1" ht="15.75" hidden="1">
      <c r="B669" s="604"/>
      <c r="C669" s="622"/>
      <c r="E669" s="285"/>
      <c r="F669" s="604"/>
      <c r="L669" s="715"/>
      <c r="N669" s="679"/>
    </row>
    <row r="670" spans="2:14" s="191" customFormat="1" ht="15.75" hidden="1">
      <c r="B670" s="604"/>
      <c r="C670" s="622"/>
      <c r="E670" s="285"/>
      <c r="F670" s="604"/>
      <c r="L670" s="715"/>
      <c r="N670" s="679"/>
    </row>
    <row r="671" spans="2:14" s="191" customFormat="1" ht="15.75" hidden="1">
      <c r="B671" s="604"/>
      <c r="C671" s="622"/>
      <c r="E671" s="285"/>
      <c r="F671" s="604"/>
      <c r="L671" s="715"/>
      <c r="N671" s="679"/>
    </row>
    <row r="672" spans="2:14" s="191" customFormat="1" ht="15.75" hidden="1">
      <c r="B672" s="604"/>
      <c r="C672" s="622"/>
      <c r="E672" s="285"/>
      <c r="F672" s="604"/>
      <c r="L672" s="715"/>
      <c r="N672" s="679"/>
    </row>
    <row r="673" spans="2:14" s="191" customFormat="1" ht="15.75" hidden="1">
      <c r="B673" s="604"/>
      <c r="C673" s="622"/>
      <c r="E673" s="285"/>
      <c r="F673" s="604"/>
      <c r="L673" s="715"/>
      <c r="N673" s="679"/>
    </row>
    <row r="674" spans="2:14" s="191" customFormat="1" ht="15.75" hidden="1">
      <c r="B674" s="604"/>
      <c r="C674" s="622"/>
      <c r="E674" s="285"/>
      <c r="F674" s="604"/>
      <c r="L674" s="715"/>
      <c r="N674" s="679"/>
    </row>
    <row r="675" spans="2:14" s="191" customFormat="1" ht="15.75" hidden="1">
      <c r="B675" s="604"/>
      <c r="C675" s="622"/>
      <c r="E675" s="285"/>
      <c r="F675" s="604"/>
      <c r="L675" s="715"/>
      <c r="N675" s="679"/>
    </row>
    <row r="676" spans="2:14" s="191" customFormat="1" ht="15.75" hidden="1">
      <c r="B676" s="604"/>
      <c r="C676" s="622"/>
      <c r="E676" s="285"/>
      <c r="F676" s="604"/>
      <c r="L676" s="715"/>
      <c r="N676" s="679"/>
    </row>
    <row r="677" spans="2:14" s="191" customFormat="1" ht="15.75" hidden="1">
      <c r="B677" s="604"/>
      <c r="C677" s="622"/>
      <c r="E677" s="285"/>
      <c r="F677" s="604"/>
      <c r="L677" s="715"/>
      <c r="N677" s="679"/>
    </row>
    <row r="678" spans="2:14" s="191" customFormat="1" ht="15.75" hidden="1">
      <c r="B678" s="604"/>
      <c r="C678" s="622"/>
      <c r="E678" s="285"/>
      <c r="F678" s="604"/>
      <c r="L678" s="715"/>
      <c r="N678" s="679"/>
    </row>
    <row r="679" spans="2:14" s="191" customFormat="1" ht="15.75" hidden="1">
      <c r="B679" s="604"/>
      <c r="C679" s="622"/>
      <c r="E679" s="285"/>
      <c r="F679" s="604"/>
      <c r="L679" s="715"/>
      <c r="N679" s="679"/>
    </row>
    <row r="680" spans="2:14" s="191" customFormat="1" ht="15.75" hidden="1">
      <c r="B680" s="604"/>
      <c r="C680" s="622"/>
      <c r="E680" s="285"/>
      <c r="F680" s="604"/>
      <c r="L680" s="715"/>
      <c r="N680" s="679"/>
    </row>
    <row r="681" spans="2:14" s="191" customFormat="1" ht="15.75" hidden="1">
      <c r="B681" s="604"/>
      <c r="C681" s="622"/>
      <c r="E681" s="285"/>
      <c r="F681" s="604"/>
      <c r="L681" s="715"/>
      <c r="N681" s="679"/>
    </row>
    <row r="682" spans="2:14" s="191" customFormat="1" ht="15.75" hidden="1">
      <c r="B682" s="604"/>
      <c r="C682" s="622"/>
      <c r="E682" s="285"/>
      <c r="F682" s="604"/>
      <c r="L682" s="715"/>
      <c r="N682" s="679"/>
    </row>
    <row r="683" spans="2:14" s="191" customFormat="1" ht="15.75" hidden="1">
      <c r="B683" s="604"/>
      <c r="C683" s="622"/>
      <c r="E683" s="285"/>
      <c r="F683" s="604"/>
      <c r="L683" s="715"/>
      <c r="N683" s="679"/>
    </row>
    <row r="684" spans="2:14" s="191" customFormat="1" ht="15.75" hidden="1">
      <c r="B684" s="604"/>
      <c r="C684" s="622"/>
      <c r="E684" s="285"/>
      <c r="F684" s="604"/>
      <c r="L684" s="715"/>
      <c r="N684" s="679"/>
    </row>
    <row r="685" spans="2:14" s="191" customFormat="1" ht="15.75" hidden="1">
      <c r="B685" s="604"/>
      <c r="C685" s="622"/>
      <c r="E685" s="285"/>
      <c r="F685" s="604"/>
      <c r="L685" s="715"/>
      <c r="N685" s="679"/>
    </row>
    <row r="686" spans="2:14" s="191" customFormat="1" ht="15.75" hidden="1">
      <c r="B686" s="604"/>
      <c r="C686" s="622"/>
      <c r="E686" s="285"/>
      <c r="F686" s="604"/>
      <c r="L686" s="715"/>
      <c r="N686" s="679"/>
    </row>
    <row r="687" spans="2:14" s="191" customFormat="1" ht="15.75" hidden="1">
      <c r="B687" s="604"/>
      <c r="C687" s="622"/>
      <c r="E687" s="285"/>
      <c r="F687" s="604"/>
      <c r="L687" s="715"/>
      <c r="N687" s="679"/>
    </row>
    <row r="688" spans="2:14" s="191" customFormat="1" ht="15.75" hidden="1">
      <c r="B688" s="604"/>
      <c r="C688" s="622"/>
      <c r="E688" s="285"/>
      <c r="F688" s="604"/>
      <c r="L688" s="715"/>
      <c r="N688" s="679"/>
    </row>
    <row r="689" spans="2:14" s="191" customFormat="1" ht="15.75" hidden="1">
      <c r="B689" s="604"/>
      <c r="C689" s="622"/>
      <c r="E689" s="285"/>
      <c r="F689" s="604"/>
      <c r="L689" s="715"/>
      <c r="N689" s="679"/>
    </row>
    <row r="690" spans="2:14" s="191" customFormat="1" ht="15.75" hidden="1">
      <c r="B690" s="604"/>
      <c r="C690" s="622"/>
      <c r="E690" s="285"/>
      <c r="F690" s="604"/>
      <c r="L690" s="715"/>
      <c r="N690" s="679"/>
    </row>
    <row r="691" spans="2:14" s="191" customFormat="1" ht="15.75" hidden="1">
      <c r="B691" s="604"/>
      <c r="C691" s="622"/>
      <c r="E691" s="285"/>
      <c r="F691" s="604"/>
      <c r="L691" s="715"/>
      <c r="N691" s="679"/>
    </row>
    <row r="692" spans="2:14" s="191" customFormat="1" ht="15.75" hidden="1">
      <c r="B692" s="604"/>
      <c r="C692" s="622"/>
      <c r="E692" s="285"/>
      <c r="F692" s="604"/>
      <c r="L692" s="715"/>
      <c r="N692" s="679"/>
    </row>
    <row r="693" spans="2:14" s="191" customFormat="1" ht="15.75" hidden="1">
      <c r="B693" s="604"/>
      <c r="C693" s="622"/>
      <c r="E693" s="285"/>
      <c r="F693" s="604"/>
      <c r="L693" s="715"/>
      <c r="N693" s="679"/>
    </row>
    <row r="694" spans="2:14" s="191" customFormat="1" ht="15.75" hidden="1">
      <c r="B694" s="604"/>
      <c r="C694" s="622"/>
      <c r="E694" s="285"/>
      <c r="F694" s="604"/>
      <c r="L694" s="715"/>
      <c r="N694" s="679"/>
    </row>
    <row r="695" spans="2:14" s="191" customFormat="1" ht="15.75" hidden="1">
      <c r="B695" s="604"/>
      <c r="C695" s="622"/>
      <c r="E695" s="285"/>
      <c r="F695" s="604"/>
      <c r="L695" s="715"/>
      <c r="N695" s="679"/>
    </row>
    <row r="696" spans="2:14" s="191" customFormat="1" ht="15.75" hidden="1">
      <c r="B696" s="604"/>
      <c r="C696" s="622"/>
      <c r="E696" s="285"/>
      <c r="F696" s="604"/>
      <c r="L696" s="715"/>
      <c r="N696" s="679"/>
    </row>
    <row r="697" spans="2:14" s="191" customFormat="1" ht="15.75" hidden="1">
      <c r="B697" s="604"/>
      <c r="C697" s="622"/>
      <c r="E697" s="285"/>
      <c r="F697" s="604"/>
      <c r="L697" s="715"/>
      <c r="N697" s="679"/>
    </row>
    <row r="698" spans="2:14" s="191" customFormat="1" ht="15.75" hidden="1">
      <c r="B698" s="604"/>
      <c r="C698" s="622"/>
      <c r="E698" s="285"/>
      <c r="F698" s="604"/>
      <c r="L698" s="715"/>
      <c r="N698" s="679"/>
    </row>
    <row r="699" spans="2:14" s="191" customFormat="1" ht="15.75" hidden="1">
      <c r="B699" s="604"/>
      <c r="C699" s="622"/>
      <c r="E699" s="285"/>
      <c r="F699" s="604"/>
      <c r="L699" s="715"/>
      <c r="N699" s="679"/>
    </row>
    <row r="700" spans="2:14" s="191" customFormat="1" ht="15.75" hidden="1">
      <c r="B700" s="604"/>
      <c r="C700" s="622"/>
      <c r="E700" s="285"/>
      <c r="F700" s="604"/>
      <c r="L700" s="715"/>
      <c r="N700" s="679"/>
    </row>
    <row r="701" spans="2:14" s="191" customFormat="1" ht="15.75" hidden="1">
      <c r="B701" s="604"/>
      <c r="C701" s="622"/>
      <c r="E701" s="285"/>
      <c r="F701" s="604"/>
      <c r="L701" s="715"/>
      <c r="N701" s="679"/>
    </row>
    <row r="702" spans="2:14" s="191" customFormat="1" ht="15.75" hidden="1">
      <c r="B702" s="604"/>
      <c r="C702" s="622"/>
      <c r="E702" s="285"/>
      <c r="F702" s="604"/>
      <c r="L702" s="715"/>
      <c r="N702" s="679"/>
    </row>
    <row r="703" spans="2:14" s="191" customFormat="1" ht="15.75" hidden="1">
      <c r="B703" s="604"/>
      <c r="C703" s="622"/>
      <c r="E703" s="285"/>
      <c r="F703" s="604"/>
      <c r="L703" s="715"/>
      <c r="N703" s="679"/>
    </row>
    <row r="704" spans="2:14" s="191" customFormat="1" ht="15.75" hidden="1">
      <c r="B704" s="604"/>
      <c r="C704" s="622"/>
      <c r="E704" s="285"/>
      <c r="F704" s="604"/>
      <c r="L704" s="715"/>
      <c r="N704" s="679"/>
    </row>
    <row r="705" spans="2:14" s="191" customFormat="1" ht="15.75" hidden="1">
      <c r="B705" s="604"/>
      <c r="C705" s="622"/>
      <c r="E705" s="285"/>
      <c r="F705" s="604"/>
      <c r="L705" s="715"/>
      <c r="N705" s="679"/>
    </row>
    <row r="706" spans="2:14" s="191" customFormat="1" ht="15.75" hidden="1">
      <c r="B706" s="604"/>
      <c r="C706" s="622"/>
      <c r="E706" s="285"/>
      <c r="F706" s="604"/>
      <c r="L706" s="715"/>
      <c r="N706" s="679"/>
    </row>
    <row r="707" spans="2:14" s="191" customFormat="1" ht="15.75" hidden="1">
      <c r="B707" s="604"/>
      <c r="C707" s="622"/>
      <c r="E707" s="285"/>
      <c r="F707" s="604"/>
      <c r="L707" s="715"/>
      <c r="N707" s="679"/>
    </row>
    <row r="708" spans="2:14" s="191" customFormat="1" ht="15.75" hidden="1">
      <c r="B708" s="604"/>
      <c r="C708" s="622"/>
      <c r="E708" s="285"/>
      <c r="F708" s="604"/>
      <c r="L708" s="715"/>
      <c r="N708" s="679"/>
    </row>
    <row r="709" spans="2:14" s="191" customFormat="1" ht="15.75" hidden="1">
      <c r="B709" s="604"/>
      <c r="C709" s="622"/>
      <c r="E709" s="285"/>
      <c r="F709" s="604"/>
      <c r="L709" s="715"/>
      <c r="N709" s="679"/>
    </row>
    <row r="710" spans="2:14" s="191" customFormat="1" ht="15.75" hidden="1">
      <c r="B710" s="604"/>
      <c r="C710" s="622"/>
      <c r="E710" s="285"/>
      <c r="F710" s="604"/>
      <c r="L710" s="715"/>
      <c r="N710" s="679"/>
    </row>
    <row r="711" spans="2:14" s="191" customFormat="1" ht="15.75" hidden="1">
      <c r="B711" s="604"/>
      <c r="C711" s="622"/>
      <c r="E711" s="285"/>
      <c r="F711" s="604"/>
      <c r="L711" s="715"/>
      <c r="N711" s="679"/>
    </row>
    <row r="712" spans="2:14" s="191" customFormat="1" ht="15.75" hidden="1">
      <c r="B712" s="604"/>
      <c r="C712" s="622"/>
      <c r="E712" s="285"/>
      <c r="F712" s="604"/>
      <c r="L712" s="715"/>
      <c r="N712" s="679"/>
    </row>
    <row r="713" spans="2:14" s="191" customFormat="1" ht="15.75" hidden="1">
      <c r="B713" s="604"/>
      <c r="C713" s="622"/>
      <c r="E713" s="285"/>
      <c r="F713" s="604"/>
      <c r="L713" s="715"/>
      <c r="N713" s="679"/>
    </row>
    <row r="714" spans="2:14" s="191" customFormat="1" ht="15.75" hidden="1">
      <c r="B714" s="604"/>
      <c r="C714" s="622"/>
      <c r="E714" s="285"/>
      <c r="F714" s="604"/>
      <c r="L714" s="715"/>
      <c r="N714" s="679"/>
    </row>
    <row r="715" spans="2:14" s="191" customFormat="1" ht="15.75" hidden="1">
      <c r="B715" s="604"/>
      <c r="C715" s="622"/>
      <c r="E715" s="285"/>
      <c r="F715" s="604"/>
      <c r="L715" s="715"/>
      <c r="N715" s="679"/>
    </row>
    <row r="716" spans="2:14" s="191" customFormat="1" ht="15.75" hidden="1">
      <c r="B716" s="604"/>
      <c r="C716" s="622"/>
      <c r="E716" s="285"/>
      <c r="F716" s="604"/>
      <c r="L716" s="715"/>
      <c r="N716" s="679"/>
    </row>
    <row r="717" spans="2:14" s="191" customFormat="1" ht="15.75" hidden="1">
      <c r="B717" s="604"/>
      <c r="C717" s="622"/>
      <c r="E717" s="285"/>
      <c r="F717" s="604"/>
      <c r="L717" s="715"/>
      <c r="N717" s="679"/>
    </row>
    <row r="718" spans="2:14" s="191" customFormat="1" ht="15.75" hidden="1">
      <c r="B718" s="604"/>
      <c r="C718" s="622"/>
      <c r="E718" s="285"/>
      <c r="F718" s="604"/>
      <c r="L718" s="715"/>
      <c r="N718" s="679"/>
    </row>
    <row r="719" spans="2:14" s="191" customFormat="1" ht="15.75" hidden="1">
      <c r="B719" s="604"/>
      <c r="C719" s="622"/>
      <c r="E719" s="285"/>
      <c r="F719" s="604"/>
      <c r="L719" s="715"/>
      <c r="N719" s="679"/>
    </row>
    <row r="720" spans="2:14" s="191" customFormat="1" ht="15.75" hidden="1">
      <c r="B720" s="604"/>
      <c r="C720" s="622"/>
      <c r="E720" s="285"/>
      <c r="F720" s="604"/>
      <c r="L720" s="715"/>
      <c r="N720" s="679"/>
    </row>
    <row r="721" spans="2:14" s="191" customFormat="1" ht="15.75" hidden="1">
      <c r="B721" s="604"/>
      <c r="C721" s="622"/>
      <c r="E721" s="285"/>
      <c r="F721" s="604"/>
      <c r="L721" s="715"/>
      <c r="N721" s="679"/>
    </row>
    <row r="722" spans="2:14" s="191" customFormat="1" ht="15.75" hidden="1">
      <c r="B722" s="604"/>
      <c r="C722" s="622"/>
      <c r="E722" s="285"/>
      <c r="F722" s="604"/>
      <c r="L722" s="715"/>
      <c r="N722" s="679"/>
    </row>
    <row r="723" spans="2:14" s="191" customFormat="1" ht="15.75" hidden="1">
      <c r="B723" s="604"/>
      <c r="C723" s="622"/>
      <c r="E723" s="285"/>
      <c r="F723" s="604"/>
      <c r="L723" s="715"/>
      <c r="N723" s="679"/>
    </row>
    <row r="724" spans="2:14" s="191" customFormat="1" ht="15.75" hidden="1">
      <c r="B724" s="604"/>
      <c r="C724" s="622"/>
      <c r="E724" s="285"/>
      <c r="F724" s="604"/>
      <c r="L724" s="715"/>
      <c r="N724" s="679"/>
    </row>
    <row r="725" spans="2:14" s="191" customFormat="1" ht="15.75" hidden="1">
      <c r="B725" s="604"/>
      <c r="C725" s="622"/>
      <c r="E725" s="285"/>
      <c r="F725" s="604"/>
      <c r="L725" s="715"/>
      <c r="N725" s="679"/>
    </row>
    <row r="726" spans="2:14" s="191" customFormat="1" ht="15.75" hidden="1">
      <c r="B726" s="604"/>
      <c r="C726" s="622"/>
      <c r="E726" s="285"/>
      <c r="F726" s="604"/>
      <c r="L726" s="715"/>
      <c r="N726" s="679"/>
    </row>
    <row r="727" spans="2:14" s="191" customFormat="1" ht="15.75" hidden="1">
      <c r="B727" s="604"/>
      <c r="C727" s="622"/>
      <c r="E727" s="285"/>
      <c r="F727" s="604"/>
      <c r="L727" s="715"/>
      <c r="N727" s="679"/>
    </row>
    <row r="728" spans="2:14" s="191" customFormat="1" ht="15.75" hidden="1">
      <c r="B728" s="604"/>
      <c r="C728" s="622"/>
      <c r="E728" s="285"/>
      <c r="F728" s="604"/>
      <c r="L728" s="715"/>
      <c r="N728" s="679"/>
    </row>
    <row r="729" spans="2:14" s="191" customFormat="1" ht="15.75" hidden="1">
      <c r="B729" s="604"/>
      <c r="C729" s="622"/>
      <c r="E729" s="285"/>
      <c r="F729" s="604"/>
      <c r="L729" s="715"/>
      <c r="N729" s="679"/>
    </row>
    <row r="730" spans="2:14" s="191" customFormat="1" ht="15.75" hidden="1">
      <c r="B730" s="604"/>
      <c r="C730" s="622"/>
      <c r="E730" s="285"/>
      <c r="F730" s="604"/>
      <c r="L730" s="715"/>
      <c r="N730" s="679"/>
    </row>
    <row r="731" spans="2:14" s="191" customFormat="1" ht="15.75" hidden="1">
      <c r="B731" s="604"/>
      <c r="C731" s="622"/>
      <c r="E731" s="285"/>
      <c r="F731" s="604"/>
      <c r="L731" s="715"/>
      <c r="N731" s="679"/>
    </row>
    <row r="732" spans="2:14" s="191" customFormat="1" ht="15.75" hidden="1">
      <c r="B732" s="604"/>
      <c r="C732" s="622"/>
      <c r="E732" s="285"/>
      <c r="F732" s="604"/>
      <c r="L732" s="715"/>
      <c r="N732" s="679"/>
    </row>
    <row r="733" spans="2:14" s="191" customFormat="1" ht="15.75" hidden="1">
      <c r="B733" s="604"/>
      <c r="C733" s="622"/>
      <c r="E733" s="285"/>
      <c r="F733" s="604"/>
      <c r="L733" s="715"/>
      <c r="N733" s="679"/>
    </row>
    <row r="734" spans="2:14" s="191" customFormat="1" ht="15.75" hidden="1">
      <c r="B734" s="604"/>
      <c r="C734" s="622"/>
      <c r="E734" s="285"/>
      <c r="F734" s="604"/>
      <c r="L734" s="715"/>
      <c r="N734" s="679"/>
    </row>
    <row r="735" spans="2:14" s="191" customFormat="1" ht="15.75" hidden="1">
      <c r="B735" s="604"/>
      <c r="C735" s="622"/>
      <c r="E735" s="285"/>
      <c r="F735" s="604"/>
      <c r="L735" s="715"/>
      <c r="N735" s="679"/>
    </row>
    <row r="736" spans="2:14" s="191" customFormat="1" ht="15.75" hidden="1">
      <c r="B736" s="604"/>
      <c r="C736" s="622"/>
      <c r="E736" s="285"/>
      <c r="F736" s="604"/>
      <c r="L736" s="715"/>
      <c r="N736" s="679"/>
    </row>
    <row r="737" spans="2:14" s="191" customFormat="1" ht="15.75" hidden="1">
      <c r="B737" s="604"/>
      <c r="C737" s="622"/>
      <c r="E737" s="285"/>
      <c r="F737" s="604"/>
      <c r="L737" s="715"/>
      <c r="N737" s="679"/>
    </row>
    <row r="738" spans="2:14" s="191" customFormat="1" ht="15.75" hidden="1">
      <c r="B738" s="604"/>
      <c r="C738" s="622"/>
      <c r="E738" s="285"/>
      <c r="F738" s="604"/>
      <c r="L738" s="715"/>
      <c r="N738" s="679"/>
    </row>
    <row r="739" spans="2:14" s="191" customFormat="1" ht="15.75" hidden="1">
      <c r="B739" s="604"/>
      <c r="C739" s="622"/>
      <c r="E739" s="285"/>
      <c r="F739" s="604"/>
      <c r="L739" s="715"/>
      <c r="N739" s="679"/>
    </row>
    <row r="740" spans="2:14" s="191" customFormat="1" ht="15.75" hidden="1">
      <c r="B740" s="604"/>
      <c r="C740" s="622"/>
      <c r="E740" s="285"/>
      <c r="F740" s="604"/>
      <c r="L740" s="715"/>
      <c r="N740" s="679"/>
    </row>
    <row r="741" spans="2:14" s="191" customFormat="1" ht="15.75" hidden="1">
      <c r="B741" s="604"/>
      <c r="C741" s="622"/>
      <c r="E741" s="285"/>
      <c r="F741" s="604"/>
      <c r="L741" s="715"/>
      <c r="N741" s="679"/>
    </row>
    <row r="742" spans="2:14" s="191" customFormat="1" ht="15.75" hidden="1">
      <c r="B742" s="604"/>
      <c r="C742" s="622"/>
      <c r="E742" s="285"/>
      <c r="F742" s="604"/>
      <c r="L742" s="715"/>
      <c r="N742" s="679"/>
    </row>
    <row r="743" spans="2:14" s="191" customFormat="1" ht="15.75" hidden="1">
      <c r="B743" s="604"/>
      <c r="C743" s="622"/>
      <c r="E743" s="285"/>
      <c r="F743" s="604"/>
      <c r="L743" s="715"/>
      <c r="N743" s="679"/>
    </row>
    <row r="744" spans="2:14" s="191" customFormat="1" ht="15.75" hidden="1">
      <c r="B744" s="604"/>
      <c r="C744" s="622"/>
      <c r="E744" s="285"/>
      <c r="F744" s="604"/>
      <c r="L744" s="715"/>
      <c r="N744" s="679"/>
    </row>
    <row r="745" spans="2:14" s="191" customFormat="1" ht="15.75" hidden="1">
      <c r="B745" s="604"/>
      <c r="C745" s="622"/>
      <c r="E745" s="285"/>
      <c r="F745" s="604"/>
      <c r="L745" s="715"/>
      <c r="N745" s="679"/>
    </row>
    <row r="746" spans="2:14" s="191" customFormat="1" ht="15.75" hidden="1">
      <c r="B746" s="604"/>
      <c r="C746" s="622"/>
      <c r="E746" s="285"/>
      <c r="F746" s="604"/>
      <c r="L746" s="715"/>
      <c r="N746" s="679"/>
    </row>
    <row r="747" spans="2:14" s="191" customFormat="1" ht="15.75" hidden="1">
      <c r="B747" s="604"/>
      <c r="C747" s="622"/>
      <c r="E747" s="285"/>
      <c r="F747" s="604"/>
      <c r="L747" s="715"/>
      <c r="N747" s="679"/>
    </row>
    <row r="748" spans="2:14" s="191" customFormat="1" ht="15.75" hidden="1">
      <c r="B748" s="604"/>
      <c r="C748" s="622"/>
      <c r="E748" s="285"/>
      <c r="F748" s="604"/>
      <c r="L748" s="715"/>
      <c r="N748" s="679"/>
    </row>
    <row r="749" spans="2:14" s="191" customFormat="1" ht="15.75" hidden="1">
      <c r="B749" s="604"/>
      <c r="C749" s="622"/>
      <c r="E749" s="285"/>
      <c r="F749" s="604"/>
      <c r="L749" s="715"/>
      <c r="N749" s="679"/>
    </row>
    <row r="750" spans="2:14" s="191" customFormat="1" ht="15.75" hidden="1">
      <c r="B750" s="604"/>
      <c r="C750" s="622"/>
      <c r="E750" s="285"/>
      <c r="F750" s="604"/>
      <c r="L750" s="715"/>
      <c r="N750" s="679"/>
    </row>
    <row r="751" spans="2:14" s="191" customFormat="1" ht="15.75" hidden="1">
      <c r="B751" s="604"/>
      <c r="C751" s="622"/>
      <c r="E751" s="285"/>
      <c r="F751" s="604"/>
      <c r="L751" s="715"/>
      <c r="N751" s="679"/>
    </row>
    <row r="752" spans="2:14" s="191" customFormat="1" ht="15.75" hidden="1">
      <c r="B752" s="604"/>
      <c r="C752" s="622"/>
      <c r="E752" s="285"/>
      <c r="F752" s="604"/>
      <c r="L752" s="715"/>
      <c r="N752" s="679"/>
    </row>
    <row r="753" spans="2:14" s="191" customFormat="1" ht="15.75" hidden="1">
      <c r="B753" s="604"/>
      <c r="C753" s="622"/>
      <c r="E753" s="285"/>
      <c r="F753" s="604"/>
      <c r="L753" s="715"/>
      <c r="N753" s="679"/>
    </row>
    <row r="754" spans="2:14" s="191" customFormat="1" ht="15.75" hidden="1">
      <c r="B754" s="604"/>
      <c r="C754" s="622"/>
      <c r="E754" s="285"/>
      <c r="F754" s="604"/>
      <c r="L754" s="715"/>
      <c r="N754" s="679"/>
    </row>
    <row r="755" spans="2:14" s="191" customFormat="1" ht="15.75" hidden="1">
      <c r="B755" s="604"/>
      <c r="C755" s="622"/>
      <c r="E755" s="285"/>
      <c r="F755" s="604"/>
      <c r="L755" s="715"/>
      <c r="N755" s="679"/>
    </row>
    <row r="756" spans="2:14" s="191" customFormat="1" ht="15.75" hidden="1">
      <c r="B756" s="604"/>
      <c r="C756" s="622"/>
      <c r="E756" s="285"/>
      <c r="F756" s="604"/>
      <c r="L756" s="715"/>
      <c r="N756" s="679"/>
    </row>
    <row r="757" spans="2:14" s="191" customFormat="1" ht="15.75" hidden="1">
      <c r="B757" s="604"/>
      <c r="C757" s="622"/>
      <c r="E757" s="285"/>
      <c r="F757" s="604"/>
      <c r="L757" s="715"/>
      <c r="N757" s="679"/>
    </row>
    <row r="758" spans="2:14" s="191" customFormat="1" ht="15.75" hidden="1">
      <c r="B758" s="604"/>
      <c r="C758" s="622"/>
      <c r="E758" s="285"/>
      <c r="F758" s="604"/>
      <c r="L758" s="715"/>
      <c r="N758" s="679"/>
    </row>
    <row r="759" spans="2:14" s="191" customFormat="1" ht="15.75" hidden="1">
      <c r="B759" s="604"/>
      <c r="C759" s="622"/>
      <c r="E759" s="285"/>
      <c r="F759" s="604"/>
      <c r="L759" s="715"/>
      <c r="N759" s="679"/>
    </row>
    <row r="760" spans="2:14" s="191" customFormat="1" ht="15.75" hidden="1">
      <c r="B760" s="604"/>
      <c r="C760" s="622"/>
      <c r="E760" s="285"/>
      <c r="F760" s="604"/>
      <c r="L760" s="715"/>
      <c r="N760" s="679"/>
    </row>
    <row r="761" spans="2:14" s="191" customFormat="1" ht="15.75" hidden="1">
      <c r="B761" s="604"/>
      <c r="C761" s="622"/>
      <c r="E761" s="285"/>
      <c r="F761" s="604"/>
      <c r="L761" s="715"/>
      <c r="N761" s="679"/>
    </row>
    <row r="762" spans="2:14" s="191" customFormat="1" ht="15.75" hidden="1">
      <c r="B762" s="604"/>
      <c r="C762" s="622"/>
      <c r="E762" s="285"/>
      <c r="F762" s="604"/>
      <c r="L762" s="715"/>
      <c r="N762" s="679"/>
    </row>
    <row r="763" spans="2:14" s="191" customFormat="1" ht="15.75" hidden="1">
      <c r="B763" s="604"/>
      <c r="C763" s="622"/>
      <c r="E763" s="285"/>
      <c r="F763" s="604"/>
      <c r="L763" s="715"/>
      <c r="N763" s="679"/>
    </row>
    <row r="764" spans="2:14" s="191" customFormat="1" ht="15.75" hidden="1">
      <c r="B764" s="604"/>
      <c r="C764" s="622"/>
      <c r="E764" s="285"/>
      <c r="F764" s="604"/>
      <c r="L764" s="715"/>
      <c r="N764" s="679"/>
    </row>
    <row r="765" spans="2:14" s="191" customFormat="1" ht="15.75" hidden="1">
      <c r="B765" s="604"/>
      <c r="C765" s="622"/>
      <c r="E765" s="285"/>
      <c r="F765" s="604"/>
      <c r="L765" s="715"/>
      <c r="N765" s="679"/>
    </row>
    <row r="766" spans="2:14" s="191" customFormat="1" ht="15.75" hidden="1">
      <c r="B766" s="604"/>
      <c r="C766" s="622"/>
      <c r="E766" s="285"/>
      <c r="F766" s="604"/>
      <c r="L766" s="715"/>
      <c r="N766" s="679"/>
    </row>
    <row r="767" spans="2:14" s="191" customFormat="1" ht="15.75" hidden="1">
      <c r="B767" s="604"/>
      <c r="C767" s="622"/>
      <c r="E767" s="285"/>
      <c r="F767" s="604"/>
      <c r="L767" s="715"/>
      <c r="N767" s="679"/>
    </row>
    <row r="768" spans="2:14" s="191" customFormat="1" ht="15.75" hidden="1">
      <c r="B768" s="604"/>
      <c r="C768" s="622"/>
      <c r="E768" s="285"/>
      <c r="F768" s="604"/>
      <c r="L768" s="715"/>
      <c r="N768" s="679"/>
    </row>
    <row r="769" spans="2:14" s="191" customFormat="1" ht="15.75" hidden="1">
      <c r="B769" s="604"/>
      <c r="C769" s="622"/>
      <c r="E769" s="285"/>
      <c r="F769" s="604"/>
      <c r="L769" s="715"/>
      <c r="N769" s="679"/>
    </row>
    <row r="770" spans="2:14" s="191" customFormat="1" ht="15.75" hidden="1">
      <c r="B770" s="604"/>
      <c r="C770" s="622"/>
      <c r="E770" s="285"/>
      <c r="F770" s="604"/>
      <c r="L770" s="715"/>
      <c r="N770" s="679"/>
    </row>
    <row r="771" spans="2:14" s="191" customFormat="1" ht="15.75" hidden="1">
      <c r="B771" s="604"/>
      <c r="C771" s="622"/>
      <c r="E771" s="285"/>
      <c r="F771" s="604"/>
      <c r="L771" s="715"/>
      <c r="N771" s="679"/>
    </row>
    <row r="772" spans="2:14" s="191" customFormat="1" ht="15.75" hidden="1">
      <c r="B772" s="604"/>
      <c r="C772" s="622"/>
      <c r="E772" s="285"/>
      <c r="F772" s="604"/>
      <c r="L772" s="715"/>
      <c r="N772" s="679"/>
    </row>
    <row r="773" spans="2:14" s="191" customFormat="1" ht="15.75" hidden="1">
      <c r="B773" s="604"/>
      <c r="C773" s="622"/>
      <c r="E773" s="285"/>
      <c r="F773" s="604"/>
      <c r="L773" s="715"/>
      <c r="N773" s="679"/>
    </row>
    <row r="774" spans="2:14" s="191" customFormat="1" ht="15.75" hidden="1">
      <c r="B774" s="604"/>
      <c r="C774" s="622"/>
      <c r="E774" s="285"/>
      <c r="F774" s="604"/>
      <c r="L774" s="715"/>
      <c r="N774" s="679"/>
    </row>
    <row r="775" spans="2:14" s="191" customFormat="1" ht="15.75" hidden="1">
      <c r="B775" s="604"/>
      <c r="C775" s="622"/>
      <c r="E775" s="285"/>
      <c r="F775" s="604"/>
      <c r="L775" s="715"/>
      <c r="N775" s="679"/>
    </row>
    <row r="776" spans="2:14" s="191" customFormat="1" ht="15.75" hidden="1">
      <c r="B776" s="604"/>
      <c r="C776" s="622"/>
      <c r="E776" s="285"/>
      <c r="F776" s="604"/>
      <c r="L776" s="715"/>
      <c r="N776" s="679"/>
    </row>
    <row r="777" spans="2:14" s="191" customFormat="1" ht="15.75" hidden="1">
      <c r="B777" s="604"/>
      <c r="C777" s="622"/>
      <c r="E777" s="285"/>
      <c r="F777" s="604"/>
      <c r="L777" s="715"/>
      <c r="N777" s="679"/>
    </row>
    <row r="778" spans="2:14" s="191" customFormat="1" ht="15.75" hidden="1">
      <c r="B778" s="604"/>
      <c r="C778" s="622"/>
      <c r="E778" s="285"/>
      <c r="F778" s="604"/>
      <c r="L778" s="715"/>
      <c r="N778" s="679"/>
    </row>
    <row r="779" spans="2:14" s="191" customFormat="1" ht="15.75" hidden="1">
      <c r="B779" s="604"/>
      <c r="C779" s="622"/>
      <c r="E779" s="285"/>
      <c r="F779" s="604"/>
      <c r="L779" s="715"/>
      <c r="N779" s="679"/>
    </row>
    <row r="780" spans="2:14" s="191" customFormat="1" ht="15.75" hidden="1">
      <c r="B780" s="604"/>
      <c r="C780" s="622"/>
      <c r="E780" s="285"/>
      <c r="F780" s="604"/>
      <c r="L780" s="715"/>
      <c r="N780" s="679"/>
    </row>
    <row r="781" spans="2:14" s="191" customFormat="1" ht="15.75" hidden="1">
      <c r="B781" s="604"/>
      <c r="C781" s="622"/>
      <c r="E781" s="285"/>
      <c r="F781" s="604"/>
      <c r="L781" s="715"/>
      <c r="N781" s="679"/>
    </row>
    <row r="782" spans="2:14" s="191" customFormat="1" ht="15.75" hidden="1">
      <c r="B782" s="604"/>
      <c r="C782" s="622"/>
      <c r="E782" s="285"/>
      <c r="F782" s="604"/>
      <c r="L782" s="715"/>
      <c r="N782" s="679"/>
    </row>
    <row r="783" spans="2:14" s="191" customFormat="1" ht="15.75" hidden="1">
      <c r="B783" s="604"/>
      <c r="C783" s="622"/>
      <c r="E783" s="285"/>
      <c r="F783" s="604"/>
      <c r="L783" s="715"/>
      <c r="N783" s="679"/>
    </row>
    <row r="784" spans="2:14" s="191" customFormat="1" ht="15.75" hidden="1">
      <c r="B784" s="604"/>
      <c r="C784" s="622"/>
      <c r="E784" s="285"/>
      <c r="F784" s="604"/>
      <c r="L784" s="715"/>
      <c r="N784" s="679"/>
    </row>
    <row r="785" spans="2:14" s="191" customFormat="1" ht="15.75" hidden="1">
      <c r="B785" s="604"/>
      <c r="C785" s="622"/>
      <c r="E785" s="285"/>
      <c r="F785" s="604"/>
      <c r="L785" s="715"/>
      <c r="N785" s="679"/>
    </row>
    <row r="786" spans="2:14" s="191" customFormat="1" ht="15.75" hidden="1">
      <c r="B786" s="604"/>
      <c r="C786" s="622"/>
      <c r="E786" s="285"/>
      <c r="F786" s="604"/>
      <c r="L786" s="715"/>
      <c r="N786" s="679"/>
    </row>
    <row r="787" spans="2:14" s="191" customFormat="1" ht="15.75" hidden="1">
      <c r="B787" s="604"/>
      <c r="C787" s="622"/>
      <c r="E787" s="285"/>
      <c r="F787" s="604"/>
      <c r="L787" s="715"/>
      <c r="N787" s="679"/>
    </row>
    <row r="788" spans="2:14" s="191" customFormat="1" ht="15.75" hidden="1">
      <c r="B788" s="604"/>
      <c r="C788" s="622"/>
      <c r="E788" s="285"/>
      <c r="F788" s="604"/>
      <c r="L788" s="715"/>
      <c r="N788" s="679"/>
    </row>
    <row r="789" spans="2:14" s="191" customFormat="1" ht="15.75" hidden="1">
      <c r="B789" s="604"/>
      <c r="C789" s="622"/>
      <c r="E789" s="285"/>
      <c r="F789" s="604"/>
      <c r="L789" s="715"/>
      <c r="N789" s="679"/>
    </row>
    <row r="790" spans="2:14" s="191" customFormat="1" ht="15.75" hidden="1">
      <c r="B790" s="604"/>
      <c r="C790" s="622"/>
      <c r="E790" s="285"/>
      <c r="F790" s="604"/>
      <c r="L790" s="715"/>
      <c r="N790" s="679"/>
    </row>
    <row r="791" spans="2:14" s="191" customFormat="1" ht="15.75" hidden="1">
      <c r="B791" s="604"/>
      <c r="C791" s="622"/>
      <c r="E791" s="285"/>
      <c r="F791" s="604"/>
      <c r="L791" s="715"/>
      <c r="N791" s="679"/>
    </row>
    <row r="792" spans="2:14" s="191" customFormat="1" ht="15.75" hidden="1">
      <c r="B792" s="604"/>
      <c r="C792" s="622"/>
      <c r="E792" s="285"/>
      <c r="F792" s="604"/>
      <c r="L792" s="715"/>
      <c r="N792" s="679"/>
    </row>
    <row r="793" spans="2:14" s="191" customFormat="1" ht="15.75" hidden="1">
      <c r="B793" s="604"/>
      <c r="C793" s="622"/>
      <c r="E793" s="285"/>
      <c r="F793" s="604"/>
      <c r="L793" s="715"/>
      <c r="N793" s="679"/>
    </row>
    <row r="794" spans="2:14" s="191" customFormat="1" ht="15.75" hidden="1">
      <c r="B794" s="604"/>
      <c r="C794" s="622"/>
      <c r="E794" s="285"/>
      <c r="F794" s="604"/>
      <c r="L794" s="715"/>
      <c r="N794" s="679"/>
    </row>
    <row r="795" spans="2:14" s="191" customFormat="1" ht="15.75" hidden="1">
      <c r="B795" s="604"/>
      <c r="C795" s="622"/>
      <c r="E795" s="285"/>
      <c r="F795" s="604"/>
      <c r="L795" s="715"/>
      <c r="N795" s="679"/>
    </row>
    <row r="796" spans="2:14" s="191" customFormat="1" ht="15.75" hidden="1">
      <c r="B796" s="604"/>
      <c r="C796" s="622"/>
      <c r="E796" s="285"/>
      <c r="F796" s="604"/>
      <c r="L796" s="715"/>
      <c r="N796" s="679"/>
    </row>
    <row r="797" spans="2:14" s="191" customFormat="1" ht="15.75" hidden="1">
      <c r="B797" s="604"/>
      <c r="C797" s="622"/>
      <c r="E797" s="285"/>
      <c r="F797" s="604"/>
      <c r="L797" s="715"/>
      <c r="N797" s="679"/>
    </row>
    <row r="798" spans="2:14" s="191" customFormat="1" ht="15.75" hidden="1">
      <c r="B798" s="604"/>
      <c r="C798" s="622"/>
      <c r="E798" s="285"/>
      <c r="F798" s="604"/>
      <c r="L798" s="715"/>
      <c r="N798" s="679"/>
    </row>
    <row r="799" spans="2:14" s="191" customFormat="1" ht="15.75" hidden="1">
      <c r="B799" s="604"/>
      <c r="C799" s="622"/>
      <c r="E799" s="285"/>
      <c r="F799" s="604"/>
      <c r="L799" s="715"/>
      <c r="N799" s="679"/>
    </row>
    <row r="800" spans="2:14" s="191" customFormat="1" ht="15.75" hidden="1">
      <c r="B800" s="604"/>
      <c r="C800" s="622"/>
      <c r="E800" s="285"/>
      <c r="F800" s="604"/>
      <c r="L800" s="715"/>
      <c r="N800" s="679"/>
    </row>
    <row r="801" spans="2:14" s="191" customFormat="1" ht="15.75" hidden="1">
      <c r="B801" s="604"/>
      <c r="C801" s="622"/>
      <c r="E801" s="285"/>
      <c r="F801" s="604"/>
      <c r="L801" s="715"/>
      <c r="N801" s="679"/>
    </row>
    <row r="802" spans="2:14" s="191" customFormat="1" ht="15.75" hidden="1">
      <c r="B802" s="604"/>
      <c r="C802" s="622"/>
      <c r="E802" s="285"/>
      <c r="F802" s="604"/>
      <c r="L802" s="715"/>
      <c r="N802" s="679"/>
    </row>
    <row r="803" spans="2:14" s="191" customFormat="1" ht="15.75" hidden="1">
      <c r="B803" s="604"/>
      <c r="C803" s="622"/>
      <c r="E803" s="285"/>
      <c r="F803" s="604"/>
      <c r="L803" s="715"/>
      <c r="N803" s="679"/>
    </row>
    <row r="804" spans="2:14" s="191" customFormat="1" ht="15.75" hidden="1">
      <c r="B804" s="604"/>
      <c r="C804" s="622"/>
      <c r="E804" s="285"/>
      <c r="F804" s="604"/>
      <c r="L804" s="715"/>
      <c r="N804" s="679"/>
    </row>
    <row r="805" spans="2:14" s="191" customFormat="1" ht="15.75" hidden="1">
      <c r="B805" s="604"/>
      <c r="C805" s="622"/>
      <c r="E805" s="285"/>
      <c r="F805" s="604"/>
      <c r="L805" s="715"/>
      <c r="N805" s="679"/>
    </row>
    <row r="806" spans="2:14" s="191" customFormat="1" ht="15.75" hidden="1">
      <c r="B806" s="604"/>
      <c r="C806" s="622"/>
      <c r="E806" s="285"/>
      <c r="F806" s="604"/>
      <c r="L806" s="715"/>
      <c r="N806" s="679"/>
    </row>
    <row r="807" spans="2:14" s="191" customFormat="1" ht="15.75" hidden="1">
      <c r="B807" s="604"/>
      <c r="C807" s="622"/>
      <c r="E807" s="285"/>
      <c r="F807" s="604"/>
      <c r="L807" s="715"/>
      <c r="N807" s="679"/>
    </row>
    <row r="808" spans="2:14" s="191" customFormat="1" ht="15.75" hidden="1">
      <c r="B808" s="604"/>
      <c r="C808" s="622"/>
      <c r="E808" s="285"/>
      <c r="F808" s="604"/>
      <c r="L808" s="715"/>
      <c r="N808" s="679"/>
    </row>
    <row r="809" spans="2:14" s="191" customFormat="1" ht="15.75" hidden="1">
      <c r="B809" s="604"/>
      <c r="C809" s="622"/>
      <c r="E809" s="285"/>
      <c r="F809" s="604"/>
      <c r="L809" s="715"/>
      <c r="N809" s="679"/>
    </row>
    <row r="810" spans="2:14" s="191" customFormat="1" ht="15.75" hidden="1">
      <c r="B810" s="604"/>
      <c r="C810" s="622"/>
      <c r="E810" s="285"/>
      <c r="F810" s="604"/>
      <c r="L810" s="715"/>
      <c r="N810" s="679"/>
    </row>
    <row r="811" spans="2:14" s="191" customFormat="1" ht="15.75" hidden="1">
      <c r="B811" s="604"/>
      <c r="C811" s="622"/>
      <c r="E811" s="285"/>
      <c r="F811" s="604"/>
      <c r="L811" s="715"/>
      <c r="N811" s="679"/>
    </row>
    <row r="812" spans="2:14" s="191" customFormat="1" ht="15.75" hidden="1">
      <c r="B812" s="604"/>
      <c r="C812" s="622"/>
      <c r="E812" s="285"/>
      <c r="F812" s="604"/>
      <c r="L812" s="715"/>
      <c r="N812" s="679"/>
    </row>
    <row r="813" spans="2:14" s="191" customFormat="1" ht="15.75" hidden="1">
      <c r="B813" s="604"/>
      <c r="C813" s="622"/>
      <c r="E813" s="285"/>
      <c r="F813" s="604"/>
      <c r="L813" s="715"/>
      <c r="N813" s="679"/>
    </row>
    <row r="814" spans="2:14" s="191" customFormat="1" ht="15.75" hidden="1">
      <c r="B814" s="604"/>
      <c r="C814" s="622"/>
      <c r="E814" s="285"/>
      <c r="F814" s="604"/>
      <c r="L814" s="715"/>
      <c r="N814" s="679"/>
    </row>
    <row r="815" spans="2:14" s="191" customFormat="1" ht="15.75" hidden="1">
      <c r="B815" s="604"/>
      <c r="C815" s="622"/>
      <c r="E815" s="285"/>
      <c r="F815" s="604"/>
      <c r="L815" s="715"/>
      <c r="N815" s="679"/>
    </row>
    <row r="816" spans="2:14" s="191" customFormat="1" ht="15.75" hidden="1">
      <c r="B816" s="604"/>
      <c r="C816" s="622"/>
      <c r="E816" s="285"/>
      <c r="F816" s="604"/>
      <c r="L816" s="715"/>
      <c r="N816" s="679"/>
    </row>
    <row r="817" spans="2:14" s="191" customFormat="1" ht="15.75" hidden="1">
      <c r="B817" s="604"/>
      <c r="C817" s="622"/>
      <c r="E817" s="285"/>
      <c r="F817" s="604"/>
      <c r="L817" s="715"/>
      <c r="N817" s="679"/>
    </row>
    <row r="818" spans="2:14" s="191" customFormat="1" ht="15.75" hidden="1">
      <c r="B818" s="604"/>
      <c r="C818" s="622"/>
      <c r="E818" s="285"/>
      <c r="F818" s="604"/>
      <c r="L818" s="715"/>
      <c r="N818" s="679"/>
    </row>
    <row r="819" spans="2:14" s="191" customFormat="1" ht="15.75" hidden="1">
      <c r="B819" s="604"/>
      <c r="C819" s="622"/>
      <c r="E819" s="285"/>
      <c r="F819" s="604"/>
      <c r="L819" s="715"/>
      <c r="N819" s="679"/>
    </row>
    <row r="820" spans="2:14" s="191" customFormat="1" ht="15.75" hidden="1">
      <c r="B820" s="604"/>
      <c r="C820" s="622"/>
      <c r="E820" s="285"/>
      <c r="F820" s="604"/>
      <c r="L820" s="715"/>
      <c r="N820" s="679"/>
    </row>
    <row r="821" spans="2:14" s="191" customFormat="1" ht="15.75" hidden="1">
      <c r="B821" s="604"/>
      <c r="C821" s="622"/>
      <c r="E821" s="285"/>
      <c r="F821" s="604"/>
      <c r="L821" s="715"/>
      <c r="N821" s="679"/>
    </row>
    <row r="822" spans="2:14" s="191" customFormat="1" ht="15.75" hidden="1">
      <c r="B822" s="604"/>
      <c r="C822" s="622"/>
      <c r="E822" s="285"/>
      <c r="F822" s="604"/>
      <c r="L822" s="715"/>
      <c r="N822" s="679"/>
    </row>
    <row r="823" spans="2:14" s="191" customFormat="1" ht="15.75" hidden="1">
      <c r="B823" s="604"/>
      <c r="C823" s="622"/>
      <c r="E823" s="285"/>
      <c r="F823" s="604"/>
      <c r="L823" s="715"/>
      <c r="N823" s="679"/>
    </row>
    <row r="824" spans="2:14" s="191" customFormat="1" ht="15.75" hidden="1">
      <c r="B824" s="604"/>
      <c r="C824" s="622"/>
      <c r="E824" s="285"/>
      <c r="F824" s="604"/>
      <c r="L824" s="715"/>
      <c r="N824" s="679"/>
    </row>
    <row r="825" spans="2:14" s="191" customFormat="1" ht="15.75" hidden="1">
      <c r="B825" s="604"/>
      <c r="C825" s="622"/>
      <c r="E825" s="285"/>
      <c r="F825" s="604"/>
      <c r="L825" s="715"/>
      <c r="N825" s="679"/>
    </row>
    <row r="826" spans="2:14" s="191" customFormat="1" ht="15.75" hidden="1">
      <c r="B826" s="604"/>
      <c r="C826" s="622"/>
      <c r="E826" s="285"/>
      <c r="F826" s="604"/>
      <c r="L826" s="715"/>
      <c r="N826" s="679"/>
    </row>
    <row r="827" spans="2:14" s="191" customFormat="1" ht="15.75" hidden="1">
      <c r="B827" s="604"/>
      <c r="C827" s="622"/>
      <c r="E827" s="285"/>
      <c r="F827" s="604"/>
      <c r="L827" s="715"/>
      <c r="N827" s="679"/>
    </row>
    <row r="828" spans="2:14" s="191" customFormat="1" ht="15.75" hidden="1">
      <c r="B828" s="604"/>
      <c r="C828" s="622"/>
      <c r="E828" s="285"/>
      <c r="F828" s="604"/>
      <c r="L828" s="715"/>
      <c r="N828" s="679"/>
    </row>
    <row r="829" spans="2:14" s="191" customFormat="1" ht="15.75" hidden="1">
      <c r="B829" s="604"/>
      <c r="C829" s="622"/>
      <c r="E829" s="285"/>
      <c r="F829" s="604"/>
      <c r="L829" s="715"/>
      <c r="N829" s="679"/>
    </row>
    <row r="830" spans="2:14" s="191" customFormat="1" ht="15.75" hidden="1">
      <c r="B830" s="604"/>
      <c r="C830" s="622"/>
      <c r="E830" s="285"/>
      <c r="F830" s="604"/>
      <c r="L830" s="715"/>
      <c r="N830" s="679"/>
    </row>
    <row r="831" spans="2:14" s="191" customFormat="1" ht="15.75" hidden="1">
      <c r="B831" s="604"/>
      <c r="C831" s="622"/>
      <c r="E831" s="285"/>
      <c r="F831" s="604"/>
      <c r="L831" s="715"/>
      <c r="N831" s="679"/>
    </row>
    <row r="832" spans="2:14" s="191" customFormat="1" ht="15.75" hidden="1">
      <c r="B832" s="604"/>
      <c r="C832" s="622"/>
      <c r="E832" s="285"/>
      <c r="F832" s="604"/>
      <c r="L832" s="715"/>
      <c r="N832" s="679"/>
    </row>
    <row r="833" spans="2:14" s="191" customFormat="1" ht="15.75" hidden="1">
      <c r="B833" s="604"/>
      <c r="C833" s="622"/>
      <c r="E833" s="285"/>
      <c r="F833" s="604"/>
      <c r="L833" s="715"/>
      <c r="N833" s="679"/>
    </row>
    <row r="834" spans="2:14" s="191" customFormat="1" ht="15.75" hidden="1">
      <c r="B834" s="604"/>
      <c r="C834" s="622"/>
      <c r="E834" s="285"/>
      <c r="F834" s="604"/>
      <c r="L834" s="715"/>
      <c r="N834" s="679"/>
    </row>
    <row r="835" spans="2:14" s="191" customFormat="1" ht="15.75" hidden="1">
      <c r="B835" s="604"/>
      <c r="C835" s="622"/>
      <c r="E835" s="285"/>
      <c r="F835" s="604"/>
      <c r="L835" s="715"/>
      <c r="N835" s="679"/>
    </row>
    <row r="836" spans="2:14" s="191" customFormat="1" ht="15.75" hidden="1">
      <c r="B836" s="604"/>
      <c r="C836" s="622"/>
      <c r="E836" s="285"/>
      <c r="F836" s="604"/>
      <c r="L836" s="715"/>
      <c r="N836" s="679"/>
    </row>
    <row r="837" spans="2:14" s="191" customFormat="1" ht="15.75" hidden="1">
      <c r="B837" s="604"/>
      <c r="C837" s="622"/>
      <c r="E837" s="285"/>
      <c r="F837" s="604"/>
      <c r="L837" s="715"/>
      <c r="N837" s="679"/>
    </row>
    <row r="838" spans="2:14" s="191" customFormat="1" ht="15.75" hidden="1">
      <c r="B838" s="604"/>
      <c r="C838" s="622"/>
      <c r="E838" s="285"/>
      <c r="F838" s="604"/>
      <c r="L838" s="715"/>
      <c r="N838" s="679"/>
    </row>
    <row r="839" spans="2:14" s="191" customFormat="1" ht="15.75" hidden="1">
      <c r="B839" s="604"/>
      <c r="C839" s="622"/>
      <c r="E839" s="285"/>
      <c r="F839" s="604"/>
      <c r="L839" s="715"/>
      <c r="N839" s="679"/>
    </row>
    <row r="840" spans="2:14" s="191" customFormat="1" ht="15.75" hidden="1">
      <c r="B840" s="604"/>
      <c r="C840" s="622"/>
      <c r="E840" s="285"/>
      <c r="F840" s="604"/>
      <c r="L840" s="715"/>
      <c r="N840" s="679"/>
    </row>
    <row r="841" spans="2:14" s="191" customFormat="1" ht="15.75" hidden="1">
      <c r="B841" s="604"/>
      <c r="C841" s="622"/>
      <c r="E841" s="285"/>
      <c r="F841" s="604"/>
      <c r="L841" s="715"/>
      <c r="N841" s="679"/>
    </row>
    <row r="842" spans="2:14" s="191" customFormat="1" ht="15.75" hidden="1">
      <c r="B842" s="604"/>
      <c r="C842" s="622"/>
      <c r="E842" s="285"/>
      <c r="F842" s="604"/>
      <c r="L842" s="715"/>
      <c r="N842" s="679"/>
    </row>
    <row r="843" spans="2:14" s="191" customFormat="1" ht="15.75" hidden="1">
      <c r="B843" s="604"/>
      <c r="C843" s="622"/>
      <c r="E843" s="285"/>
      <c r="F843" s="604"/>
      <c r="L843" s="715"/>
      <c r="N843" s="679"/>
    </row>
    <row r="844" spans="2:14" s="191" customFormat="1" ht="15.75" hidden="1">
      <c r="B844" s="604"/>
      <c r="C844" s="622"/>
      <c r="E844" s="285"/>
      <c r="F844" s="604"/>
      <c r="L844" s="715"/>
      <c r="N844" s="679"/>
    </row>
    <row r="845" spans="2:14" s="191" customFormat="1" ht="15.75" hidden="1">
      <c r="B845" s="604"/>
      <c r="C845" s="622"/>
      <c r="E845" s="285"/>
      <c r="F845" s="604"/>
      <c r="L845" s="715"/>
      <c r="N845" s="679"/>
    </row>
    <row r="846" spans="2:14" s="191" customFormat="1" ht="15.75" hidden="1">
      <c r="B846" s="604"/>
      <c r="C846" s="622"/>
      <c r="E846" s="285"/>
      <c r="F846" s="604"/>
      <c r="L846" s="715"/>
      <c r="N846" s="679"/>
    </row>
    <row r="847" spans="2:14" s="191" customFormat="1" ht="15.75" hidden="1">
      <c r="B847" s="604"/>
      <c r="C847" s="622"/>
      <c r="E847" s="285"/>
      <c r="F847" s="604"/>
      <c r="L847" s="715"/>
      <c r="N847" s="679"/>
    </row>
    <row r="848" spans="2:14" s="191" customFormat="1" ht="15.75" hidden="1">
      <c r="B848" s="604"/>
      <c r="C848" s="622"/>
      <c r="E848" s="285"/>
      <c r="F848" s="604"/>
      <c r="L848" s="715"/>
      <c r="N848" s="679"/>
    </row>
    <row r="849" spans="2:14" s="191" customFormat="1" ht="15.75" hidden="1">
      <c r="B849" s="604"/>
      <c r="C849" s="622"/>
      <c r="E849" s="285"/>
      <c r="F849" s="604"/>
      <c r="L849" s="715"/>
      <c r="N849" s="679"/>
    </row>
    <row r="850" spans="2:14" s="191" customFormat="1" ht="15.75" hidden="1">
      <c r="B850" s="604"/>
      <c r="C850" s="622"/>
      <c r="E850" s="285"/>
      <c r="F850" s="604"/>
      <c r="L850" s="715"/>
      <c r="N850" s="679"/>
    </row>
    <row r="851" spans="2:14" s="191" customFormat="1" ht="15.75" hidden="1">
      <c r="B851" s="604"/>
      <c r="C851" s="622"/>
      <c r="E851" s="285"/>
      <c r="F851" s="604"/>
      <c r="L851" s="715"/>
      <c r="N851" s="679"/>
    </row>
    <row r="852" spans="2:14" s="191" customFormat="1" ht="15.75" hidden="1">
      <c r="B852" s="604"/>
      <c r="C852" s="622"/>
      <c r="E852" s="285"/>
      <c r="F852" s="604"/>
      <c r="L852" s="715"/>
      <c r="N852" s="679"/>
    </row>
    <row r="853" spans="2:14" s="191" customFormat="1" ht="15.75" hidden="1">
      <c r="B853" s="604"/>
      <c r="C853" s="622"/>
      <c r="E853" s="285"/>
      <c r="F853" s="604"/>
      <c r="L853" s="715"/>
      <c r="N853" s="679"/>
    </row>
    <row r="854" spans="2:14" s="191" customFormat="1" ht="15.75" hidden="1">
      <c r="B854" s="604"/>
      <c r="C854" s="622"/>
      <c r="E854" s="285"/>
      <c r="F854" s="604"/>
      <c r="L854" s="715"/>
      <c r="N854" s="679"/>
    </row>
    <row r="855" spans="2:14" s="191" customFormat="1" ht="15.75" hidden="1">
      <c r="B855" s="604"/>
      <c r="C855" s="622"/>
      <c r="E855" s="285"/>
      <c r="F855" s="604"/>
      <c r="L855" s="715"/>
      <c r="N855" s="679"/>
    </row>
    <row r="856" spans="2:14" s="191" customFormat="1" ht="15.75" hidden="1">
      <c r="B856" s="604"/>
      <c r="C856" s="622"/>
      <c r="E856" s="285"/>
      <c r="F856" s="604"/>
      <c r="L856" s="715"/>
      <c r="N856" s="679"/>
    </row>
    <row r="857" spans="2:14" s="191" customFormat="1" ht="15.75" hidden="1">
      <c r="B857" s="604"/>
      <c r="C857" s="622"/>
      <c r="E857" s="285"/>
      <c r="F857" s="604"/>
      <c r="L857" s="715"/>
      <c r="N857" s="679"/>
    </row>
    <row r="858" spans="2:14" s="191" customFormat="1" ht="15.75" hidden="1">
      <c r="B858" s="604"/>
      <c r="C858" s="622"/>
      <c r="E858" s="285"/>
      <c r="F858" s="604"/>
      <c r="L858" s="715"/>
      <c r="N858" s="679"/>
    </row>
    <row r="859" spans="2:14" s="191" customFormat="1" ht="15.75" hidden="1">
      <c r="B859" s="604"/>
      <c r="C859" s="622"/>
      <c r="E859" s="285"/>
      <c r="F859" s="604"/>
      <c r="L859" s="715"/>
      <c r="N859" s="679"/>
    </row>
    <row r="860" spans="2:14" s="191" customFormat="1" ht="15.75" hidden="1">
      <c r="B860" s="604"/>
      <c r="C860" s="622"/>
      <c r="E860" s="285"/>
      <c r="F860" s="604"/>
      <c r="L860" s="715"/>
      <c r="N860" s="679"/>
    </row>
    <row r="861" spans="2:14" s="191" customFormat="1" ht="15.75" hidden="1">
      <c r="B861" s="604"/>
      <c r="C861" s="622"/>
      <c r="E861" s="285"/>
      <c r="F861" s="604"/>
      <c r="L861" s="715"/>
      <c r="N861" s="679"/>
    </row>
    <row r="862" spans="2:14" s="191" customFormat="1" ht="15.75" hidden="1">
      <c r="B862" s="604"/>
      <c r="C862" s="622"/>
      <c r="E862" s="285"/>
      <c r="F862" s="604"/>
      <c r="L862" s="715"/>
      <c r="N862" s="679"/>
    </row>
    <row r="863" spans="2:14" s="191" customFormat="1" ht="15.75" hidden="1">
      <c r="B863" s="604"/>
      <c r="C863" s="622"/>
      <c r="E863" s="285"/>
      <c r="F863" s="604"/>
      <c r="L863" s="715"/>
      <c r="N863" s="679"/>
    </row>
    <row r="864" spans="2:14" s="191" customFormat="1" ht="15.75" hidden="1">
      <c r="B864" s="604"/>
      <c r="C864" s="622"/>
      <c r="E864" s="285"/>
      <c r="F864" s="604"/>
      <c r="L864" s="715"/>
      <c r="N864" s="679"/>
    </row>
    <row r="865" spans="2:14" s="191" customFormat="1" ht="15.75" hidden="1">
      <c r="B865" s="604"/>
      <c r="C865" s="622"/>
      <c r="E865" s="285"/>
      <c r="F865" s="604"/>
      <c r="L865" s="715"/>
      <c r="N865" s="679"/>
    </row>
    <row r="866" spans="2:14" s="191" customFormat="1" ht="15.75" hidden="1">
      <c r="B866" s="604"/>
      <c r="C866" s="622"/>
      <c r="E866" s="285"/>
      <c r="F866" s="604"/>
      <c r="L866" s="715"/>
      <c r="N866" s="679"/>
    </row>
    <row r="867" spans="2:14" s="191" customFormat="1" ht="15.75" hidden="1">
      <c r="B867" s="604"/>
      <c r="C867" s="622"/>
      <c r="E867" s="285"/>
      <c r="F867" s="604"/>
      <c r="L867" s="715"/>
      <c r="N867" s="679"/>
    </row>
    <row r="868" spans="2:14" s="191" customFormat="1" ht="15.75" hidden="1">
      <c r="B868" s="604"/>
      <c r="C868" s="622"/>
      <c r="E868" s="285"/>
      <c r="F868" s="604"/>
      <c r="L868" s="715"/>
      <c r="N868" s="679"/>
    </row>
    <row r="869" spans="2:14" s="191" customFormat="1" ht="15.75" hidden="1">
      <c r="B869" s="604"/>
      <c r="C869" s="622"/>
      <c r="E869" s="285"/>
      <c r="F869" s="604"/>
      <c r="L869" s="715"/>
      <c r="N869" s="679"/>
    </row>
    <row r="870" spans="2:14" s="191" customFormat="1" ht="15.75" hidden="1">
      <c r="B870" s="604"/>
      <c r="C870" s="622"/>
      <c r="E870" s="285"/>
      <c r="F870" s="604"/>
      <c r="L870" s="715"/>
      <c r="N870" s="679"/>
    </row>
    <row r="871" spans="2:14" s="191" customFormat="1" ht="15.75" hidden="1">
      <c r="B871" s="604"/>
      <c r="C871" s="622"/>
      <c r="E871" s="285"/>
      <c r="F871" s="604"/>
      <c r="L871" s="715"/>
      <c r="N871" s="679"/>
    </row>
    <row r="872" spans="2:14" s="191" customFormat="1" ht="15.75" hidden="1">
      <c r="B872" s="604"/>
      <c r="C872" s="622"/>
      <c r="E872" s="285"/>
      <c r="F872" s="604"/>
      <c r="L872" s="715"/>
      <c r="N872" s="679"/>
    </row>
    <row r="873" spans="2:14" s="191" customFormat="1" ht="15.75" hidden="1">
      <c r="B873" s="604"/>
      <c r="C873" s="622"/>
      <c r="E873" s="285"/>
      <c r="F873" s="604"/>
      <c r="L873" s="715"/>
      <c r="N873" s="679"/>
    </row>
    <row r="874" spans="2:14" s="191" customFormat="1" ht="15.75" hidden="1">
      <c r="B874" s="604"/>
      <c r="C874" s="622"/>
      <c r="E874" s="285"/>
      <c r="F874" s="604"/>
      <c r="L874" s="715"/>
      <c r="N874" s="679"/>
    </row>
    <row r="875" spans="2:14" s="191" customFormat="1" ht="15.75" hidden="1">
      <c r="B875" s="604"/>
      <c r="C875" s="622"/>
      <c r="E875" s="285"/>
      <c r="F875" s="604"/>
      <c r="L875" s="715"/>
      <c r="N875" s="679"/>
    </row>
    <row r="876" spans="2:14" s="191" customFormat="1" ht="15.75" hidden="1">
      <c r="B876" s="604"/>
      <c r="C876" s="622"/>
      <c r="E876" s="285"/>
      <c r="F876" s="604"/>
      <c r="L876" s="715"/>
      <c r="N876" s="679"/>
    </row>
    <row r="877" spans="2:14" s="191" customFormat="1" ht="15.75" hidden="1">
      <c r="B877" s="604"/>
      <c r="C877" s="622"/>
      <c r="E877" s="285"/>
      <c r="F877" s="604"/>
      <c r="L877" s="715"/>
      <c r="N877" s="679"/>
    </row>
    <row r="878" spans="2:14" s="191" customFormat="1" ht="15.75" hidden="1">
      <c r="B878" s="604"/>
      <c r="C878" s="622"/>
      <c r="E878" s="285"/>
      <c r="F878" s="604"/>
      <c r="L878" s="715"/>
      <c r="N878" s="679"/>
    </row>
    <row r="879" spans="2:14" s="191" customFormat="1" ht="15.75" hidden="1">
      <c r="B879" s="604"/>
      <c r="C879" s="622"/>
      <c r="E879" s="285"/>
      <c r="F879" s="604"/>
      <c r="L879" s="715"/>
      <c r="N879" s="679"/>
    </row>
    <row r="880" spans="2:14" s="191" customFormat="1" ht="15.75" hidden="1">
      <c r="B880" s="604"/>
      <c r="C880" s="622"/>
      <c r="E880" s="285"/>
      <c r="F880" s="604"/>
      <c r="L880" s="715"/>
      <c r="N880" s="679"/>
    </row>
    <row r="881" spans="2:14" s="191" customFormat="1" ht="15.75" hidden="1">
      <c r="B881" s="604"/>
      <c r="C881" s="622"/>
      <c r="E881" s="285"/>
      <c r="F881" s="604"/>
      <c r="L881" s="715"/>
      <c r="N881" s="679"/>
    </row>
    <row r="882" spans="2:14" s="191" customFormat="1" ht="15.75" hidden="1">
      <c r="B882" s="604"/>
      <c r="C882" s="622"/>
      <c r="E882" s="285"/>
      <c r="F882" s="604"/>
      <c r="L882" s="715"/>
      <c r="N882" s="679"/>
    </row>
    <row r="883" spans="2:14" s="191" customFormat="1" ht="15.75" hidden="1">
      <c r="B883" s="604"/>
      <c r="C883" s="622"/>
      <c r="E883" s="285"/>
      <c r="F883" s="604"/>
      <c r="L883" s="715"/>
      <c r="N883" s="679"/>
    </row>
    <row r="884" spans="2:14" s="191" customFormat="1" ht="15.75" hidden="1">
      <c r="B884" s="604"/>
      <c r="C884" s="622"/>
      <c r="E884" s="285"/>
      <c r="F884" s="604"/>
      <c r="L884" s="715"/>
      <c r="N884" s="679"/>
    </row>
    <row r="885" spans="2:14" s="191" customFormat="1" ht="15.75" hidden="1">
      <c r="B885" s="604"/>
      <c r="C885" s="622"/>
      <c r="E885" s="285"/>
      <c r="F885" s="604"/>
      <c r="L885" s="715"/>
      <c r="N885" s="679"/>
    </row>
    <row r="886" spans="2:14" s="191" customFormat="1" ht="15.75" hidden="1">
      <c r="B886" s="604"/>
      <c r="C886" s="622"/>
      <c r="E886" s="285"/>
      <c r="F886" s="604"/>
      <c r="L886" s="715"/>
      <c r="N886" s="679"/>
    </row>
    <row r="887" spans="2:14" s="191" customFormat="1" ht="15.75" hidden="1">
      <c r="B887" s="604"/>
      <c r="C887" s="622"/>
      <c r="E887" s="285"/>
      <c r="F887" s="604"/>
      <c r="L887" s="715"/>
      <c r="N887" s="679"/>
    </row>
    <row r="888" spans="2:14" s="191" customFormat="1" ht="15.75" hidden="1">
      <c r="B888" s="604"/>
      <c r="C888" s="622"/>
      <c r="E888" s="285"/>
      <c r="F888" s="604"/>
      <c r="L888" s="715"/>
      <c r="N888" s="679"/>
    </row>
    <row r="889" spans="2:14" s="191" customFormat="1" ht="15.75" hidden="1">
      <c r="B889" s="604"/>
      <c r="C889" s="622"/>
      <c r="E889" s="285"/>
      <c r="F889" s="604"/>
      <c r="L889" s="715"/>
      <c r="N889" s="679"/>
    </row>
    <row r="890" spans="2:14" s="191" customFormat="1" ht="15.75" hidden="1">
      <c r="B890" s="604"/>
      <c r="C890" s="622"/>
      <c r="E890" s="285"/>
      <c r="F890" s="604"/>
      <c r="L890" s="715"/>
      <c r="N890" s="679"/>
    </row>
    <row r="891" spans="2:14" s="191" customFormat="1" ht="15.75" hidden="1">
      <c r="B891" s="604"/>
      <c r="C891" s="622"/>
      <c r="E891" s="285"/>
      <c r="F891" s="604"/>
      <c r="L891" s="715"/>
      <c r="N891" s="679"/>
    </row>
    <row r="892" spans="2:14" s="191" customFormat="1" ht="15.75" hidden="1">
      <c r="B892" s="604"/>
      <c r="C892" s="622"/>
      <c r="E892" s="285"/>
      <c r="F892" s="604"/>
      <c r="L892" s="715"/>
      <c r="N892" s="679"/>
    </row>
    <row r="893" spans="2:14" s="191" customFormat="1" ht="15.75" hidden="1">
      <c r="B893" s="604"/>
      <c r="C893" s="622"/>
      <c r="E893" s="285"/>
      <c r="F893" s="604"/>
      <c r="L893" s="715"/>
      <c r="N893" s="679"/>
    </row>
    <row r="894" spans="2:14" s="191" customFormat="1" ht="15.75" hidden="1">
      <c r="B894" s="604"/>
      <c r="C894" s="622"/>
      <c r="E894" s="285"/>
      <c r="F894" s="604"/>
      <c r="L894" s="715"/>
      <c r="N894" s="679"/>
    </row>
    <row r="895" spans="2:14" s="191" customFormat="1" ht="15.75" hidden="1">
      <c r="B895" s="604"/>
      <c r="C895" s="622"/>
      <c r="E895" s="285"/>
      <c r="F895" s="604"/>
      <c r="L895" s="715"/>
      <c r="N895" s="679"/>
    </row>
    <row r="896" spans="2:14" s="191" customFormat="1" ht="15.75" hidden="1">
      <c r="B896" s="604"/>
      <c r="C896" s="622"/>
      <c r="E896" s="285"/>
      <c r="F896" s="604"/>
      <c r="L896" s="715"/>
      <c r="N896" s="679"/>
    </row>
    <row r="897" spans="2:14" s="191" customFormat="1" ht="15.75" hidden="1">
      <c r="B897" s="604"/>
      <c r="C897" s="622"/>
      <c r="E897" s="285"/>
      <c r="F897" s="604"/>
      <c r="L897" s="715"/>
      <c r="N897" s="679"/>
    </row>
    <row r="898" spans="2:14" s="191" customFormat="1" ht="15.75" hidden="1">
      <c r="B898" s="604"/>
      <c r="C898" s="622"/>
      <c r="E898" s="285"/>
      <c r="F898" s="604"/>
      <c r="L898" s="715"/>
      <c r="N898" s="679"/>
    </row>
    <row r="899" spans="2:14" s="191" customFormat="1" ht="15.75" hidden="1">
      <c r="B899" s="604"/>
      <c r="C899" s="622"/>
      <c r="E899" s="285"/>
      <c r="F899" s="604"/>
      <c r="L899" s="715"/>
      <c r="N899" s="679"/>
    </row>
    <row r="900" spans="2:14" s="191" customFormat="1" ht="15.75" hidden="1">
      <c r="B900" s="604"/>
      <c r="C900" s="622"/>
      <c r="E900" s="285"/>
      <c r="F900" s="604"/>
      <c r="L900" s="715"/>
      <c r="N900" s="679"/>
    </row>
    <row r="901" spans="2:14" s="191" customFormat="1" ht="15.75" hidden="1">
      <c r="B901" s="604"/>
      <c r="C901" s="622"/>
      <c r="E901" s="285"/>
      <c r="F901" s="604"/>
      <c r="L901" s="715"/>
      <c r="N901" s="679"/>
    </row>
    <row r="902" spans="2:14" s="191" customFormat="1" ht="15.75" hidden="1">
      <c r="B902" s="604"/>
      <c r="C902" s="622"/>
      <c r="E902" s="285"/>
      <c r="F902" s="604"/>
      <c r="L902" s="715"/>
      <c r="N902" s="679"/>
    </row>
    <row r="903" spans="2:14" s="191" customFormat="1" ht="15.75" hidden="1">
      <c r="B903" s="604"/>
      <c r="C903" s="622"/>
      <c r="E903" s="285"/>
      <c r="F903" s="604"/>
      <c r="L903" s="715"/>
      <c r="N903" s="679"/>
    </row>
    <row r="904" spans="2:14" s="191" customFormat="1" ht="15.75" hidden="1">
      <c r="B904" s="604"/>
      <c r="C904" s="622"/>
      <c r="E904" s="285"/>
      <c r="F904" s="604"/>
      <c r="L904" s="715"/>
      <c r="N904" s="679"/>
    </row>
    <row r="905" spans="2:14" s="191" customFormat="1" ht="15.75" hidden="1">
      <c r="B905" s="604"/>
      <c r="C905" s="622"/>
      <c r="E905" s="285"/>
      <c r="F905" s="604"/>
      <c r="L905" s="715"/>
      <c r="N905" s="679"/>
    </row>
    <row r="906" spans="2:14" s="191" customFormat="1" ht="15.75" hidden="1">
      <c r="B906" s="604"/>
      <c r="C906" s="622"/>
      <c r="E906" s="285"/>
      <c r="F906" s="604"/>
      <c r="L906" s="715"/>
      <c r="N906" s="679"/>
    </row>
    <row r="907" spans="2:14" s="191" customFormat="1" ht="15.75" hidden="1">
      <c r="B907" s="604"/>
      <c r="C907" s="622"/>
      <c r="E907" s="285"/>
      <c r="F907" s="604"/>
      <c r="L907" s="715"/>
      <c r="N907" s="679"/>
    </row>
    <row r="908" spans="2:14" s="191" customFormat="1" ht="15.75" hidden="1">
      <c r="B908" s="604"/>
      <c r="C908" s="622"/>
      <c r="E908" s="285"/>
      <c r="F908" s="604"/>
      <c r="L908" s="715"/>
      <c r="N908" s="679"/>
    </row>
    <row r="909" spans="2:14" s="191" customFormat="1" ht="15.75" hidden="1">
      <c r="B909" s="604"/>
      <c r="C909" s="622"/>
      <c r="E909" s="285"/>
      <c r="F909" s="604"/>
      <c r="L909" s="715"/>
      <c r="N909" s="679"/>
    </row>
    <row r="910" spans="2:14" s="191" customFormat="1" ht="15.75" hidden="1">
      <c r="B910" s="604"/>
      <c r="C910" s="622"/>
      <c r="E910" s="285"/>
      <c r="F910" s="604"/>
      <c r="L910" s="715"/>
      <c r="N910" s="679"/>
    </row>
    <row r="911" spans="2:14" s="191" customFormat="1" ht="15.75" hidden="1">
      <c r="B911" s="604"/>
      <c r="C911" s="622"/>
      <c r="E911" s="285"/>
      <c r="F911" s="604"/>
      <c r="L911" s="715"/>
      <c r="N911" s="679"/>
    </row>
    <row r="912" spans="2:14" s="191" customFormat="1" ht="15.75" hidden="1">
      <c r="B912" s="604"/>
      <c r="C912" s="622"/>
      <c r="E912" s="285"/>
      <c r="F912" s="604"/>
      <c r="L912" s="715"/>
      <c r="N912" s="679"/>
    </row>
    <row r="913" spans="2:14" s="191" customFormat="1" ht="15.75" hidden="1">
      <c r="B913" s="604"/>
      <c r="C913" s="622"/>
      <c r="E913" s="285"/>
      <c r="F913" s="604"/>
      <c r="L913" s="715"/>
      <c r="N913" s="679"/>
    </row>
    <row r="914" spans="2:14" s="191" customFormat="1" ht="15.75" hidden="1">
      <c r="B914" s="604"/>
      <c r="C914" s="622"/>
      <c r="E914" s="285"/>
      <c r="F914" s="604"/>
      <c r="L914" s="715"/>
      <c r="N914" s="679"/>
    </row>
    <row r="915" spans="2:14" s="191" customFormat="1" ht="15.75" hidden="1">
      <c r="B915" s="604"/>
      <c r="C915" s="622"/>
      <c r="E915" s="285"/>
      <c r="F915" s="604"/>
      <c r="L915" s="715"/>
      <c r="N915" s="679"/>
    </row>
    <row r="916" spans="2:14" s="191" customFormat="1" ht="15.75" hidden="1">
      <c r="B916" s="604"/>
      <c r="C916" s="622"/>
      <c r="E916" s="285"/>
      <c r="F916" s="604"/>
      <c r="L916" s="715"/>
      <c r="N916" s="679"/>
    </row>
    <row r="917" spans="2:14" s="191" customFormat="1" ht="15.75" hidden="1">
      <c r="B917" s="604"/>
      <c r="C917" s="622"/>
      <c r="E917" s="285"/>
      <c r="F917" s="604"/>
      <c r="L917" s="715"/>
      <c r="N917" s="679"/>
    </row>
    <row r="918" spans="2:14" s="191" customFormat="1" ht="15.75" hidden="1">
      <c r="B918" s="604"/>
      <c r="C918" s="622"/>
      <c r="E918" s="285"/>
      <c r="F918" s="604"/>
      <c r="L918" s="715"/>
      <c r="N918" s="679"/>
    </row>
    <row r="919" spans="2:14" s="191" customFormat="1" ht="15.75" hidden="1">
      <c r="B919" s="604"/>
      <c r="C919" s="622"/>
      <c r="E919" s="285"/>
      <c r="F919" s="604"/>
      <c r="L919" s="715"/>
      <c r="N919" s="679"/>
    </row>
    <row r="920" spans="2:14" s="191" customFormat="1" ht="15.75" hidden="1">
      <c r="B920" s="604"/>
      <c r="C920" s="622"/>
      <c r="E920" s="285"/>
      <c r="F920" s="604"/>
      <c r="L920" s="715"/>
      <c r="N920" s="679"/>
    </row>
    <row r="921" spans="2:14" s="191" customFormat="1" ht="15.75" hidden="1">
      <c r="B921" s="604"/>
      <c r="C921" s="622"/>
      <c r="E921" s="285"/>
      <c r="F921" s="604"/>
      <c r="L921" s="715"/>
      <c r="N921" s="679"/>
    </row>
    <row r="922" spans="2:14" s="191" customFormat="1" ht="15.75" hidden="1">
      <c r="B922" s="604"/>
      <c r="C922" s="622"/>
      <c r="E922" s="285"/>
      <c r="F922" s="604"/>
      <c r="L922" s="715"/>
      <c r="N922" s="679"/>
    </row>
    <row r="923" spans="2:14" s="191" customFormat="1" ht="15.75" hidden="1">
      <c r="B923" s="604"/>
      <c r="C923" s="622"/>
      <c r="E923" s="285"/>
      <c r="F923" s="604"/>
      <c r="L923" s="715"/>
      <c r="N923" s="679"/>
    </row>
    <row r="924" spans="2:14" s="191" customFormat="1" ht="15.75" hidden="1">
      <c r="B924" s="604"/>
      <c r="C924" s="622"/>
      <c r="E924" s="285"/>
      <c r="F924" s="604"/>
      <c r="L924" s="715"/>
      <c r="N924" s="679"/>
    </row>
    <row r="925" spans="2:14" s="191" customFormat="1" ht="15.75" hidden="1">
      <c r="B925" s="604"/>
      <c r="C925" s="622"/>
      <c r="E925" s="285"/>
      <c r="F925" s="604"/>
      <c r="L925" s="715"/>
      <c r="N925" s="679"/>
    </row>
    <row r="926" spans="2:14" s="191" customFormat="1" ht="15.75" hidden="1">
      <c r="B926" s="604"/>
      <c r="C926" s="622"/>
      <c r="E926" s="285"/>
      <c r="F926" s="604"/>
      <c r="L926" s="715"/>
      <c r="N926" s="679"/>
    </row>
    <row r="927" spans="2:14" s="191" customFormat="1" ht="15.75" hidden="1">
      <c r="B927" s="604"/>
      <c r="C927" s="622"/>
      <c r="E927" s="285"/>
      <c r="F927" s="604"/>
      <c r="L927" s="715"/>
      <c r="N927" s="679"/>
    </row>
    <row r="928" spans="2:14" s="191" customFormat="1" ht="15.75" hidden="1">
      <c r="B928" s="604"/>
      <c r="C928" s="622"/>
      <c r="E928" s="285"/>
      <c r="F928" s="604"/>
      <c r="L928" s="715"/>
      <c r="N928" s="679"/>
    </row>
    <row r="929" spans="2:14" s="191" customFormat="1" ht="15.75" hidden="1">
      <c r="B929" s="604"/>
      <c r="C929" s="622"/>
      <c r="E929" s="285"/>
      <c r="F929" s="604"/>
      <c r="L929" s="715"/>
      <c r="N929" s="679"/>
    </row>
    <row r="930" spans="2:14" s="191" customFormat="1" ht="15.75" hidden="1">
      <c r="B930" s="604"/>
      <c r="C930" s="622"/>
      <c r="E930" s="285"/>
      <c r="F930" s="604"/>
      <c r="L930" s="715"/>
      <c r="N930" s="679"/>
    </row>
    <row r="931" spans="2:14" s="191" customFormat="1" ht="15.75" hidden="1">
      <c r="B931" s="604"/>
      <c r="C931" s="622"/>
      <c r="E931" s="285"/>
      <c r="F931" s="604"/>
      <c r="L931" s="715"/>
      <c r="N931" s="679"/>
    </row>
    <row r="932" spans="2:14" s="191" customFormat="1" ht="15.75" hidden="1">
      <c r="B932" s="604"/>
      <c r="C932" s="622"/>
      <c r="E932" s="285"/>
      <c r="F932" s="604"/>
      <c r="L932" s="715"/>
      <c r="N932" s="679"/>
    </row>
    <row r="933" spans="2:14" s="191" customFormat="1" ht="15.75" hidden="1">
      <c r="B933" s="604"/>
      <c r="C933" s="622"/>
      <c r="E933" s="285"/>
      <c r="F933" s="604"/>
      <c r="L933" s="715"/>
      <c r="N933" s="679"/>
    </row>
    <row r="934" spans="2:14" s="191" customFormat="1" ht="15.75" hidden="1">
      <c r="B934" s="604"/>
      <c r="C934" s="622"/>
      <c r="E934" s="285"/>
      <c r="F934" s="604"/>
      <c r="L934" s="715"/>
      <c r="N934" s="679"/>
    </row>
    <row r="935" spans="2:14" s="191" customFormat="1" ht="15.75" hidden="1">
      <c r="B935" s="604"/>
      <c r="C935" s="622"/>
      <c r="E935" s="285"/>
      <c r="F935" s="604"/>
      <c r="L935" s="715"/>
      <c r="N935" s="679"/>
    </row>
    <row r="936" spans="2:14" s="191" customFormat="1" ht="15.75" hidden="1">
      <c r="B936" s="604"/>
      <c r="C936" s="622"/>
      <c r="E936" s="285"/>
      <c r="F936" s="604"/>
      <c r="L936" s="715"/>
      <c r="N936" s="679"/>
    </row>
    <row r="937" spans="2:14" s="191" customFormat="1" ht="15.75" hidden="1">
      <c r="B937" s="604"/>
      <c r="C937" s="622"/>
      <c r="E937" s="285"/>
      <c r="F937" s="604"/>
      <c r="L937" s="715"/>
      <c r="N937" s="679"/>
    </row>
    <row r="938" spans="2:14" s="191" customFormat="1" ht="15.75" hidden="1">
      <c r="B938" s="604"/>
      <c r="C938" s="622"/>
      <c r="E938" s="285"/>
      <c r="F938" s="604"/>
      <c r="L938" s="715"/>
      <c r="N938" s="679"/>
    </row>
    <row r="939" spans="2:14" s="191" customFormat="1" ht="15.75" hidden="1">
      <c r="B939" s="604"/>
      <c r="C939" s="622"/>
      <c r="E939" s="285"/>
      <c r="F939" s="604"/>
      <c r="L939" s="715"/>
      <c r="N939" s="679"/>
    </row>
    <row r="940" spans="2:14" s="191" customFormat="1" ht="15.75" hidden="1">
      <c r="B940" s="604"/>
      <c r="C940" s="622"/>
      <c r="E940" s="285"/>
      <c r="F940" s="604"/>
      <c r="L940" s="715"/>
      <c r="N940" s="679"/>
    </row>
    <row r="941" spans="2:14" s="191" customFormat="1" ht="15.75" hidden="1">
      <c r="B941" s="604"/>
      <c r="C941" s="622"/>
      <c r="E941" s="285"/>
      <c r="F941" s="604"/>
      <c r="L941" s="715"/>
      <c r="N941" s="679"/>
    </row>
    <row r="942" spans="2:14" s="191" customFormat="1" ht="15.75" hidden="1">
      <c r="B942" s="604"/>
      <c r="C942" s="622"/>
      <c r="E942" s="285"/>
      <c r="F942" s="604"/>
      <c r="L942" s="715"/>
      <c r="N942" s="679"/>
    </row>
    <row r="943" spans="2:14" s="191" customFormat="1" ht="15.75" hidden="1">
      <c r="B943" s="604"/>
      <c r="C943" s="622"/>
      <c r="E943" s="285"/>
      <c r="F943" s="604"/>
      <c r="L943" s="715"/>
      <c r="N943" s="679"/>
    </row>
    <row r="944" spans="2:14" s="191" customFormat="1" ht="15.75" hidden="1">
      <c r="B944" s="604"/>
      <c r="C944" s="622"/>
      <c r="E944" s="285"/>
      <c r="F944" s="604"/>
      <c r="L944" s="715"/>
      <c r="N944" s="679"/>
    </row>
    <row r="945" spans="2:14" s="191" customFormat="1" ht="15.75" hidden="1">
      <c r="B945" s="604"/>
      <c r="C945" s="622"/>
      <c r="E945" s="285"/>
      <c r="F945" s="604"/>
      <c r="L945" s="715"/>
      <c r="N945" s="679"/>
    </row>
    <row r="946" spans="2:14" s="191" customFormat="1" ht="15.75" hidden="1">
      <c r="B946" s="604"/>
      <c r="C946" s="622"/>
      <c r="E946" s="285"/>
      <c r="F946" s="604"/>
      <c r="L946" s="715"/>
      <c r="N946" s="679"/>
    </row>
    <row r="947" spans="2:14" s="191" customFormat="1" ht="15.75" hidden="1">
      <c r="B947" s="604"/>
      <c r="C947" s="622"/>
      <c r="E947" s="285"/>
      <c r="F947" s="604"/>
      <c r="L947" s="715"/>
      <c r="N947" s="679"/>
    </row>
    <row r="948" spans="2:14" s="191" customFormat="1" ht="15.75" hidden="1">
      <c r="B948" s="604"/>
      <c r="C948" s="622"/>
      <c r="E948" s="285"/>
      <c r="F948" s="604"/>
      <c r="L948" s="715"/>
      <c r="N948" s="679"/>
    </row>
    <row r="949" spans="2:14" s="191" customFormat="1" ht="15.75" hidden="1">
      <c r="B949" s="604"/>
      <c r="C949" s="622"/>
      <c r="E949" s="285"/>
      <c r="F949" s="604"/>
      <c r="L949" s="715"/>
      <c r="N949" s="679"/>
    </row>
    <row r="950" spans="2:14" s="191" customFormat="1" ht="15.75" hidden="1">
      <c r="B950" s="604"/>
      <c r="C950" s="622"/>
      <c r="E950" s="285"/>
      <c r="F950" s="604"/>
      <c r="L950" s="715"/>
      <c r="N950" s="679"/>
    </row>
    <row r="951" spans="2:14" s="191" customFormat="1" ht="15.75" hidden="1">
      <c r="B951" s="604"/>
      <c r="C951" s="622"/>
      <c r="E951" s="285"/>
      <c r="F951" s="604"/>
      <c r="L951" s="715"/>
      <c r="N951" s="679"/>
    </row>
    <row r="952" spans="2:14" s="191" customFormat="1" ht="15.75" hidden="1">
      <c r="B952" s="604"/>
      <c r="C952" s="622"/>
      <c r="E952" s="285"/>
      <c r="F952" s="604"/>
      <c r="L952" s="715"/>
      <c r="N952" s="679"/>
    </row>
    <row r="953" spans="2:14" s="191" customFormat="1" ht="15.75" hidden="1">
      <c r="B953" s="604"/>
      <c r="C953" s="622"/>
      <c r="E953" s="285"/>
      <c r="F953" s="604"/>
      <c r="L953" s="715"/>
      <c r="N953" s="679"/>
    </row>
    <row r="954" spans="2:14" s="191" customFormat="1" ht="15.75" hidden="1">
      <c r="B954" s="604"/>
      <c r="C954" s="622"/>
      <c r="E954" s="285"/>
      <c r="F954" s="604"/>
      <c r="L954" s="715"/>
      <c r="N954" s="679"/>
    </row>
    <row r="955" spans="2:14" s="191" customFormat="1" ht="15.75" hidden="1">
      <c r="B955" s="604"/>
      <c r="C955" s="622"/>
      <c r="E955" s="285"/>
      <c r="F955" s="604"/>
      <c r="L955" s="715"/>
      <c r="N955" s="679"/>
    </row>
    <row r="956" spans="2:14" s="191" customFormat="1" ht="15.75" hidden="1">
      <c r="B956" s="604"/>
      <c r="C956" s="622"/>
      <c r="E956" s="285"/>
      <c r="F956" s="604"/>
      <c r="L956" s="715"/>
      <c r="N956" s="679"/>
    </row>
    <row r="957" spans="2:14" s="191" customFormat="1" ht="15.75" hidden="1">
      <c r="B957" s="604"/>
      <c r="C957" s="622"/>
      <c r="E957" s="285"/>
      <c r="F957" s="604"/>
      <c r="L957" s="715"/>
      <c r="N957" s="679"/>
    </row>
    <row r="958" spans="2:14" s="191" customFormat="1" ht="15.75" hidden="1">
      <c r="B958" s="604"/>
      <c r="C958" s="622"/>
      <c r="E958" s="285"/>
      <c r="F958" s="604"/>
      <c r="L958" s="715"/>
      <c r="N958" s="679"/>
    </row>
    <row r="959" spans="2:14" s="191" customFormat="1" ht="15.75" hidden="1">
      <c r="B959" s="604"/>
      <c r="C959" s="622"/>
      <c r="E959" s="285"/>
      <c r="F959" s="604"/>
      <c r="L959" s="715"/>
      <c r="N959" s="679"/>
    </row>
    <row r="960" spans="2:14" s="191" customFormat="1" ht="15.75" hidden="1">
      <c r="B960" s="604"/>
      <c r="C960" s="622"/>
      <c r="E960" s="285"/>
      <c r="F960" s="604"/>
      <c r="L960" s="715"/>
      <c r="N960" s="679"/>
    </row>
    <row r="961" spans="2:14" s="191" customFormat="1" ht="15.75" hidden="1">
      <c r="B961" s="604"/>
      <c r="C961" s="622"/>
      <c r="E961" s="285"/>
      <c r="F961" s="604"/>
      <c r="L961" s="715"/>
      <c r="N961" s="679"/>
    </row>
    <row r="962" spans="2:14" s="191" customFormat="1" ht="15.75" hidden="1">
      <c r="B962" s="604"/>
      <c r="C962" s="622"/>
      <c r="E962" s="285"/>
      <c r="F962" s="604"/>
      <c r="L962" s="715"/>
      <c r="N962" s="679"/>
    </row>
    <row r="963" spans="2:14" s="191" customFormat="1" ht="15.75" hidden="1">
      <c r="B963" s="604"/>
      <c r="C963" s="622"/>
      <c r="E963" s="285"/>
      <c r="F963" s="604"/>
      <c r="L963" s="715"/>
      <c r="N963" s="679"/>
    </row>
    <row r="964" spans="2:14" s="191" customFormat="1" ht="15.75" hidden="1">
      <c r="B964" s="604"/>
      <c r="C964" s="622"/>
      <c r="E964" s="285"/>
      <c r="F964" s="604"/>
      <c r="L964" s="715"/>
      <c r="N964" s="679"/>
    </row>
    <row r="965" spans="2:14" s="191" customFormat="1" ht="15.75" hidden="1">
      <c r="B965" s="604"/>
      <c r="C965" s="622"/>
      <c r="E965" s="285"/>
      <c r="F965" s="604"/>
      <c r="L965" s="715"/>
      <c r="N965" s="679"/>
    </row>
    <row r="966" spans="2:14" s="191" customFormat="1" ht="15.75" hidden="1">
      <c r="B966" s="604"/>
      <c r="C966" s="622"/>
      <c r="E966" s="285"/>
      <c r="F966" s="604"/>
      <c r="L966" s="715"/>
      <c r="N966" s="679"/>
    </row>
    <row r="967" spans="2:14" s="191" customFormat="1" ht="15.75" hidden="1">
      <c r="B967" s="604"/>
      <c r="C967" s="622"/>
      <c r="E967" s="285"/>
      <c r="F967" s="604"/>
      <c r="L967" s="715"/>
      <c r="N967" s="679"/>
    </row>
    <row r="968" spans="2:14" s="191" customFormat="1" ht="15.75" hidden="1">
      <c r="B968" s="604"/>
      <c r="C968" s="622"/>
      <c r="E968" s="285"/>
      <c r="F968" s="604"/>
      <c r="L968" s="715"/>
      <c r="N968" s="679"/>
    </row>
    <row r="969" spans="2:14" s="191" customFormat="1" ht="15.75" hidden="1">
      <c r="B969" s="604"/>
      <c r="C969" s="622"/>
      <c r="E969" s="285"/>
      <c r="F969" s="604"/>
      <c r="L969" s="715"/>
      <c r="N969" s="679"/>
    </row>
    <row r="970" spans="2:14" s="191" customFormat="1" ht="15.75" hidden="1">
      <c r="B970" s="604"/>
      <c r="C970" s="622"/>
      <c r="E970" s="285"/>
      <c r="F970" s="604"/>
      <c r="L970" s="715"/>
      <c r="N970" s="679"/>
    </row>
    <row r="971" spans="2:14" s="191" customFormat="1" ht="15.75" hidden="1">
      <c r="B971" s="604"/>
      <c r="C971" s="622"/>
      <c r="E971" s="285"/>
      <c r="F971" s="604"/>
      <c r="L971" s="715"/>
      <c r="N971" s="679"/>
    </row>
    <row r="972" spans="2:14" s="191" customFormat="1" ht="15.75" hidden="1">
      <c r="B972" s="604"/>
      <c r="C972" s="622"/>
      <c r="E972" s="285"/>
      <c r="F972" s="604"/>
      <c r="L972" s="715"/>
      <c r="N972" s="679"/>
    </row>
    <row r="973" spans="2:14" s="191" customFormat="1" ht="15.75" hidden="1">
      <c r="B973" s="604"/>
      <c r="C973" s="622"/>
      <c r="E973" s="285"/>
      <c r="F973" s="604"/>
      <c r="L973" s="715"/>
      <c r="N973" s="679"/>
    </row>
    <row r="974" spans="2:14" s="191" customFormat="1" ht="15.75" hidden="1">
      <c r="B974" s="604"/>
      <c r="C974" s="622"/>
      <c r="E974" s="285"/>
      <c r="F974" s="604"/>
      <c r="L974" s="715"/>
      <c r="N974" s="679"/>
    </row>
    <row r="975" spans="2:14" s="191" customFormat="1" ht="15.75" hidden="1">
      <c r="B975" s="604"/>
      <c r="C975" s="622"/>
      <c r="E975" s="285"/>
      <c r="F975" s="604"/>
      <c r="L975" s="715"/>
      <c r="N975" s="679"/>
    </row>
    <row r="976" spans="2:14" s="191" customFormat="1" ht="15.75" hidden="1">
      <c r="B976" s="604"/>
      <c r="C976" s="622"/>
      <c r="E976" s="285"/>
      <c r="F976" s="604"/>
      <c r="L976" s="715"/>
      <c r="N976" s="679"/>
    </row>
    <row r="977" spans="2:14" s="191" customFormat="1" ht="15.75" hidden="1">
      <c r="B977" s="604"/>
      <c r="C977" s="622"/>
      <c r="E977" s="285"/>
      <c r="F977" s="604"/>
      <c r="L977" s="715"/>
      <c r="N977" s="679"/>
    </row>
    <row r="978" spans="2:14" s="191" customFormat="1" ht="15.75" hidden="1">
      <c r="B978" s="604"/>
      <c r="C978" s="622"/>
      <c r="E978" s="285"/>
      <c r="F978" s="604"/>
      <c r="L978" s="715"/>
      <c r="N978" s="679"/>
    </row>
    <row r="979" spans="2:14" s="191" customFormat="1" ht="15.75" hidden="1">
      <c r="B979" s="604"/>
      <c r="C979" s="622"/>
      <c r="E979" s="285"/>
      <c r="F979" s="604"/>
      <c r="L979" s="715"/>
      <c r="N979" s="679"/>
    </row>
    <row r="980" spans="2:14" s="191" customFormat="1" ht="15.75" hidden="1">
      <c r="B980" s="604"/>
      <c r="C980" s="622"/>
      <c r="E980" s="285"/>
      <c r="F980" s="604"/>
      <c r="L980" s="715"/>
      <c r="N980" s="679"/>
    </row>
    <row r="981" spans="2:14" s="191" customFormat="1" ht="15.75" hidden="1">
      <c r="B981" s="604"/>
      <c r="C981" s="622"/>
      <c r="E981" s="285"/>
      <c r="F981" s="604"/>
      <c r="L981" s="715"/>
      <c r="N981" s="679"/>
    </row>
    <row r="982" spans="2:14" s="191" customFormat="1" ht="15.75" hidden="1">
      <c r="B982" s="604"/>
      <c r="C982" s="622"/>
      <c r="E982" s="285"/>
      <c r="F982" s="604"/>
      <c r="L982" s="715"/>
      <c r="N982" s="679"/>
    </row>
    <row r="983" spans="2:14" s="191" customFormat="1" ht="15.75" hidden="1">
      <c r="B983" s="604"/>
      <c r="C983" s="622"/>
      <c r="E983" s="285"/>
      <c r="F983" s="604"/>
      <c r="L983" s="715"/>
      <c r="N983" s="679"/>
    </row>
    <row r="984" spans="2:14" s="191" customFormat="1" ht="15.75" hidden="1">
      <c r="B984" s="604"/>
      <c r="C984" s="622"/>
      <c r="E984" s="285"/>
      <c r="F984" s="604"/>
      <c r="L984" s="715"/>
      <c r="N984" s="679"/>
    </row>
    <row r="985" spans="2:14" s="191" customFormat="1" ht="15.75" hidden="1">
      <c r="B985" s="604"/>
      <c r="C985" s="622"/>
      <c r="E985" s="285"/>
      <c r="F985" s="604"/>
      <c r="L985" s="715"/>
      <c r="N985" s="679"/>
    </row>
    <row r="986" spans="2:14" s="191" customFormat="1" ht="15.75" hidden="1">
      <c r="B986" s="604"/>
      <c r="C986" s="622"/>
      <c r="E986" s="285"/>
      <c r="F986" s="604"/>
      <c r="L986" s="715"/>
      <c r="N986" s="679"/>
    </row>
    <row r="987" spans="2:14" s="191" customFormat="1" ht="15.75" hidden="1">
      <c r="B987" s="604"/>
      <c r="C987" s="622"/>
      <c r="E987" s="285"/>
      <c r="F987" s="604"/>
      <c r="L987" s="715"/>
      <c r="N987" s="679"/>
    </row>
    <row r="988" spans="2:14" s="191" customFormat="1" ht="15.75" hidden="1">
      <c r="B988" s="604"/>
      <c r="C988" s="622"/>
      <c r="E988" s="285"/>
      <c r="F988" s="604"/>
      <c r="L988" s="715"/>
      <c r="N988" s="679"/>
    </row>
    <row r="989" spans="2:14" s="191" customFormat="1" ht="15.75" hidden="1">
      <c r="B989" s="604"/>
      <c r="C989" s="622"/>
      <c r="E989" s="285"/>
      <c r="F989" s="604"/>
      <c r="L989" s="715"/>
      <c r="N989" s="679"/>
    </row>
    <row r="990" spans="2:14" s="191" customFormat="1" ht="15.75" hidden="1">
      <c r="B990" s="604"/>
      <c r="C990" s="622"/>
      <c r="E990" s="285"/>
      <c r="F990" s="604"/>
      <c r="L990" s="715"/>
      <c r="N990" s="679"/>
    </row>
    <row r="991" spans="2:14" s="191" customFormat="1" ht="15.75" hidden="1">
      <c r="B991" s="604"/>
      <c r="C991" s="622"/>
      <c r="E991" s="285"/>
      <c r="F991" s="604"/>
      <c r="L991" s="715"/>
      <c r="N991" s="679"/>
    </row>
    <row r="992" spans="2:14" s="191" customFormat="1" ht="15.75" hidden="1">
      <c r="B992" s="604"/>
      <c r="C992" s="622"/>
      <c r="E992" s="285"/>
      <c r="F992" s="604"/>
      <c r="L992" s="715"/>
      <c r="N992" s="679"/>
    </row>
    <row r="993" spans="2:14" s="191" customFormat="1" ht="15.75" hidden="1">
      <c r="B993" s="604"/>
      <c r="C993" s="622"/>
      <c r="E993" s="285"/>
      <c r="F993" s="604"/>
      <c r="L993" s="715"/>
      <c r="N993" s="679"/>
    </row>
    <row r="994" spans="2:14" s="191" customFormat="1" ht="15.75" hidden="1">
      <c r="B994" s="604"/>
      <c r="C994" s="622"/>
      <c r="E994" s="285"/>
      <c r="F994" s="604"/>
      <c r="L994" s="715"/>
      <c r="N994" s="679"/>
    </row>
    <row r="995" spans="2:14" s="191" customFormat="1" ht="15.75" hidden="1">
      <c r="B995" s="604"/>
      <c r="C995" s="622"/>
      <c r="E995" s="285"/>
      <c r="F995" s="604"/>
      <c r="L995" s="715"/>
      <c r="N995" s="679"/>
    </row>
    <row r="996" spans="2:14" s="191" customFormat="1" ht="15.75" hidden="1">
      <c r="B996" s="604"/>
      <c r="C996" s="622"/>
      <c r="E996" s="285"/>
      <c r="F996" s="604"/>
      <c r="L996" s="715"/>
      <c r="N996" s="679"/>
    </row>
    <row r="997" spans="2:14" s="191" customFormat="1" ht="15.75" hidden="1">
      <c r="B997" s="604"/>
      <c r="C997" s="622"/>
      <c r="E997" s="285"/>
      <c r="F997" s="604"/>
      <c r="L997" s="715"/>
      <c r="N997" s="679"/>
    </row>
    <row r="998" spans="2:14" s="191" customFormat="1" ht="15.75" hidden="1">
      <c r="B998" s="604"/>
      <c r="C998" s="622"/>
      <c r="E998" s="285"/>
      <c r="F998" s="604"/>
      <c r="L998" s="715"/>
      <c r="N998" s="679"/>
    </row>
    <row r="999" spans="2:14" s="191" customFormat="1" ht="15.75" hidden="1">
      <c r="B999" s="604"/>
      <c r="C999" s="622"/>
      <c r="E999" s="285"/>
      <c r="F999" s="604"/>
      <c r="L999" s="715"/>
      <c r="N999" s="679"/>
    </row>
    <row r="1000" spans="2:14" s="191" customFormat="1" ht="15.75" hidden="1">
      <c r="B1000" s="604"/>
      <c r="C1000" s="622"/>
      <c r="E1000" s="285"/>
      <c r="F1000" s="604"/>
      <c r="L1000" s="715"/>
      <c r="N1000" s="679"/>
    </row>
    <row r="1001" spans="2:14" s="191" customFormat="1" ht="15.75" hidden="1">
      <c r="B1001" s="604"/>
      <c r="C1001" s="622"/>
      <c r="E1001" s="285"/>
      <c r="F1001" s="604"/>
      <c r="L1001" s="715"/>
      <c r="N1001" s="679"/>
    </row>
    <row r="1002" spans="2:14" s="191" customFormat="1" ht="15.75" hidden="1">
      <c r="B1002" s="604"/>
      <c r="C1002" s="622"/>
      <c r="E1002" s="285"/>
      <c r="F1002" s="604"/>
      <c r="L1002" s="715"/>
      <c r="N1002" s="679"/>
    </row>
    <row r="1003" spans="2:14" s="191" customFormat="1" ht="15.75" hidden="1">
      <c r="B1003" s="604"/>
      <c r="C1003" s="622"/>
      <c r="E1003" s="285"/>
      <c r="F1003" s="604"/>
      <c r="L1003" s="715"/>
      <c r="N1003" s="679"/>
    </row>
    <row r="1004" spans="2:14" s="191" customFormat="1" ht="15.75" hidden="1">
      <c r="B1004" s="604"/>
      <c r="C1004" s="622"/>
      <c r="E1004" s="285"/>
      <c r="F1004" s="604"/>
      <c r="L1004" s="715"/>
      <c r="N1004" s="679"/>
    </row>
    <row r="1005" spans="2:14" s="191" customFormat="1" ht="15.75" hidden="1">
      <c r="B1005" s="604"/>
      <c r="C1005" s="622"/>
      <c r="E1005" s="285"/>
      <c r="F1005" s="604"/>
      <c r="L1005" s="715"/>
      <c r="N1005" s="679"/>
    </row>
    <row r="1006" spans="2:14" s="191" customFormat="1" ht="15.75" hidden="1">
      <c r="B1006" s="604"/>
      <c r="C1006" s="622"/>
      <c r="E1006" s="285"/>
      <c r="F1006" s="604"/>
      <c r="L1006" s="715"/>
      <c r="N1006" s="679"/>
    </row>
    <row r="1007" spans="2:14" s="191" customFormat="1" ht="15.75" hidden="1">
      <c r="B1007" s="604"/>
      <c r="C1007" s="622"/>
      <c r="E1007" s="285"/>
      <c r="F1007" s="604"/>
      <c r="L1007" s="715"/>
      <c r="N1007" s="679"/>
    </row>
    <row r="1008" spans="2:14" s="191" customFormat="1" ht="15.75" hidden="1">
      <c r="B1008" s="604"/>
      <c r="C1008" s="622"/>
      <c r="E1008" s="285"/>
      <c r="F1008" s="604"/>
      <c r="L1008" s="715"/>
      <c r="N1008" s="679"/>
    </row>
    <row r="1009" spans="2:14" s="191" customFormat="1" ht="15.75" hidden="1">
      <c r="B1009" s="604"/>
      <c r="C1009" s="622"/>
      <c r="E1009" s="285"/>
      <c r="F1009" s="604"/>
      <c r="L1009" s="715"/>
      <c r="N1009" s="679"/>
    </row>
    <row r="1010" spans="2:14" s="191" customFormat="1" ht="15.75" hidden="1">
      <c r="B1010" s="604"/>
      <c r="C1010" s="622"/>
      <c r="E1010" s="285"/>
      <c r="F1010" s="604"/>
      <c r="L1010" s="715"/>
      <c r="N1010" s="679"/>
    </row>
    <row r="1011" spans="2:14" s="191" customFormat="1" ht="15.75" hidden="1">
      <c r="B1011" s="604"/>
      <c r="C1011" s="622"/>
      <c r="E1011" s="285"/>
      <c r="F1011" s="604"/>
      <c r="L1011" s="715"/>
      <c r="N1011" s="679"/>
    </row>
    <row r="1012" spans="2:14" s="191" customFormat="1" ht="15.75" hidden="1">
      <c r="B1012" s="604"/>
      <c r="C1012" s="622"/>
      <c r="E1012" s="285"/>
      <c r="F1012" s="604"/>
      <c r="L1012" s="715"/>
      <c r="N1012" s="679"/>
    </row>
    <row r="1013" spans="2:14" s="191" customFormat="1" ht="15.75" hidden="1">
      <c r="B1013" s="604"/>
      <c r="C1013" s="622"/>
      <c r="E1013" s="285"/>
      <c r="F1013" s="604"/>
      <c r="L1013" s="715"/>
      <c r="N1013" s="679"/>
    </row>
    <row r="1014" spans="2:14" s="191" customFormat="1" ht="15.75" hidden="1">
      <c r="B1014" s="604"/>
      <c r="C1014" s="622"/>
      <c r="E1014" s="285"/>
      <c r="F1014" s="604"/>
      <c r="L1014" s="715"/>
      <c r="N1014" s="679"/>
    </row>
    <row r="1015" spans="2:14" s="191" customFormat="1" ht="15.75" hidden="1">
      <c r="B1015" s="604"/>
      <c r="C1015" s="622"/>
      <c r="E1015" s="285"/>
      <c r="F1015" s="604"/>
      <c r="L1015" s="715"/>
      <c r="N1015" s="679"/>
    </row>
    <row r="1016" spans="2:14" s="191" customFormat="1" ht="15.75" hidden="1">
      <c r="B1016" s="604"/>
      <c r="C1016" s="622"/>
      <c r="E1016" s="285"/>
      <c r="F1016" s="604"/>
      <c r="L1016" s="715"/>
      <c r="N1016" s="679"/>
    </row>
    <row r="1017" spans="2:14" s="191" customFormat="1" ht="15.75" hidden="1">
      <c r="B1017" s="604"/>
      <c r="C1017" s="622"/>
      <c r="E1017" s="285"/>
      <c r="F1017" s="604"/>
      <c r="L1017" s="715"/>
      <c r="N1017" s="679"/>
    </row>
    <row r="1018" spans="2:14" s="191" customFormat="1" ht="15.75" hidden="1">
      <c r="B1018" s="604"/>
      <c r="C1018" s="622"/>
      <c r="E1018" s="285"/>
      <c r="F1018" s="604"/>
      <c r="L1018" s="715"/>
      <c r="N1018" s="679"/>
    </row>
    <row r="1019" spans="2:14" s="191" customFormat="1" ht="15.75" hidden="1">
      <c r="B1019" s="604"/>
      <c r="C1019" s="622"/>
      <c r="E1019" s="285"/>
      <c r="F1019" s="604"/>
      <c r="L1019" s="715"/>
      <c r="N1019" s="679"/>
    </row>
    <row r="1020" spans="2:14" s="191" customFormat="1" ht="15.75" hidden="1">
      <c r="B1020" s="604"/>
      <c r="C1020" s="622"/>
      <c r="E1020" s="285"/>
      <c r="F1020" s="604"/>
      <c r="L1020" s="715"/>
      <c r="N1020" s="679"/>
    </row>
    <row r="1021" spans="2:14" s="191" customFormat="1" ht="15.75" hidden="1">
      <c r="B1021" s="604"/>
      <c r="C1021" s="622"/>
      <c r="E1021" s="285"/>
      <c r="F1021" s="604"/>
      <c r="L1021" s="715"/>
      <c r="N1021" s="679"/>
    </row>
    <row r="1022" spans="2:14" s="191" customFormat="1" ht="15.75" hidden="1">
      <c r="B1022" s="604"/>
      <c r="C1022" s="622"/>
      <c r="E1022" s="285"/>
      <c r="F1022" s="604"/>
      <c r="L1022" s="715"/>
      <c r="N1022" s="679"/>
    </row>
    <row r="1023" spans="2:14" s="191" customFormat="1" ht="15.75" hidden="1">
      <c r="B1023" s="604"/>
      <c r="C1023" s="622"/>
      <c r="E1023" s="285"/>
      <c r="F1023" s="604"/>
      <c r="L1023" s="715"/>
      <c r="N1023" s="679"/>
    </row>
    <row r="1024" spans="2:14" s="191" customFormat="1" ht="15.75" hidden="1">
      <c r="B1024" s="604"/>
      <c r="C1024" s="622"/>
      <c r="E1024" s="285"/>
      <c r="F1024" s="604"/>
      <c r="L1024" s="715"/>
      <c r="N1024" s="679"/>
    </row>
    <row r="1025" spans="2:14" s="191" customFormat="1" ht="15.75" hidden="1">
      <c r="B1025" s="604"/>
      <c r="C1025" s="622"/>
      <c r="E1025" s="285"/>
      <c r="F1025" s="604"/>
      <c r="L1025" s="715"/>
      <c r="N1025" s="679"/>
    </row>
    <row r="1026" spans="2:14" s="191" customFormat="1" ht="15.75" hidden="1">
      <c r="B1026" s="604"/>
      <c r="C1026" s="622"/>
      <c r="E1026" s="285"/>
      <c r="F1026" s="604"/>
      <c r="L1026" s="715"/>
      <c r="N1026" s="679"/>
    </row>
    <row r="1027" spans="2:14" s="191" customFormat="1" ht="15.75" hidden="1">
      <c r="B1027" s="604"/>
      <c r="C1027" s="622"/>
      <c r="E1027" s="285"/>
      <c r="F1027" s="604"/>
      <c r="L1027" s="715"/>
      <c r="N1027" s="679"/>
    </row>
    <row r="1028" spans="2:14" s="191" customFormat="1" ht="15.75" hidden="1">
      <c r="B1028" s="604"/>
      <c r="C1028" s="622"/>
      <c r="E1028" s="285"/>
      <c r="F1028" s="604"/>
      <c r="L1028" s="715"/>
      <c r="N1028" s="679"/>
    </row>
    <row r="1029" spans="2:14" s="191" customFormat="1" ht="15.75" hidden="1">
      <c r="B1029" s="604"/>
      <c r="C1029" s="622"/>
      <c r="E1029" s="285"/>
      <c r="F1029" s="604"/>
      <c r="L1029" s="715"/>
      <c r="N1029" s="679"/>
    </row>
    <row r="1030" spans="2:14" s="191" customFormat="1" ht="15.75" hidden="1">
      <c r="B1030" s="604"/>
      <c r="C1030" s="622"/>
      <c r="E1030" s="285"/>
      <c r="F1030" s="604"/>
      <c r="L1030" s="715"/>
      <c r="N1030" s="679"/>
    </row>
    <row r="1031" spans="2:14" s="191" customFormat="1" ht="15.75" hidden="1">
      <c r="B1031" s="604"/>
      <c r="C1031" s="622"/>
      <c r="E1031" s="285"/>
      <c r="F1031" s="604"/>
      <c r="L1031" s="715"/>
      <c r="N1031" s="679"/>
    </row>
    <row r="1032" spans="2:14" s="191" customFormat="1" ht="15.75" hidden="1">
      <c r="B1032" s="604"/>
      <c r="C1032" s="622"/>
      <c r="E1032" s="285"/>
      <c r="F1032" s="604"/>
      <c r="L1032" s="715"/>
      <c r="N1032" s="679"/>
    </row>
    <row r="1033" spans="2:14" s="191" customFormat="1" ht="15.75" hidden="1">
      <c r="B1033" s="604"/>
      <c r="C1033" s="622"/>
      <c r="E1033" s="285"/>
      <c r="F1033" s="604"/>
      <c r="L1033" s="715"/>
      <c r="N1033" s="679"/>
    </row>
    <row r="1034" spans="2:14" s="191" customFormat="1" ht="15.75" hidden="1">
      <c r="B1034" s="604"/>
      <c r="C1034" s="622"/>
      <c r="E1034" s="285"/>
      <c r="F1034" s="604"/>
      <c r="L1034" s="715"/>
      <c r="N1034" s="679"/>
    </row>
    <row r="1035" spans="2:14" s="191" customFormat="1" ht="15.75" hidden="1">
      <c r="B1035" s="604"/>
      <c r="C1035" s="622"/>
      <c r="E1035" s="285"/>
      <c r="F1035" s="604"/>
      <c r="L1035" s="715"/>
      <c r="N1035" s="679"/>
    </row>
    <row r="1036" spans="2:14" s="191" customFormat="1" ht="15.75" hidden="1">
      <c r="B1036" s="604"/>
      <c r="C1036" s="622"/>
      <c r="E1036" s="285"/>
      <c r="F1036" s="604"/>
      <c r="L1036" s="715"/>
      <c r="N1036" s="679"/>
    </row>
    <row r="1037" spans="2:14" s="191" customFormat="1" ht="15.75" hidden="1">
      <c r="B1037" s="604"/>
      <c r="C1037" s="622"/>
      <c r="E1037" s="285"/>
      <c r="F1037" s="604"/>
      <c r="L1037" s="715"/>
      <c r="N1037" s="679"/>
    </row>
    <row r="1038" spans="2:14" s="191" customFormat="1" ht="15.75" hidden="1">
      <c r="B1038" s="604"/>
      <c r="C1038" s="622"/>
      <c r="E1038" s="285"/>
      <c r="F1038" s="604"/>
      <c r="L1038" s="715"/>
      <c r="N1038" s="679"/>
    </row>
    <row r="1039" spans="2:14" s="191" customFormat="1" ht="15.75" hidden="1">
      <c r="B1039" s="604"/>
      <c r="C1039" s="622"/>
      <c r="E1039" s="285"/>
      <c r="F1039" s="604"/>
      <c r="L1039" s="715"/>
      <c r="N1039" s="679"/>
    </row>
    <row r="1040" spans="2:14" s="191" customFormat="1" ht="15.75" hidden="1">
      <c r="B1040" s="604"/>
      <c r="C1040" s="622"/>
      <c r="E1040" s="285"/>
      <c r="F1040" s="604"/>
      <c r="L1040" s="715"/>
      <c r="N1040" s="679"/>
    </row>
    <row r="1041" spans="2:14" s="191" customFormat="1" ht="15.75" hidden="1">
      <c r="B1041" s="604"/>
      <c r="C1041" s="622"/>
      <c r="E1041" s="285"/>
      <c r="F1041" s="604"/>
      <c r="L1041" s="715"/>
      <c r="N1041" s="679"/>
    </row>
    <row r="1042" spans="2:14" s="191" customFormat="1" ht="15.75" hidden="1">
      <c r="B1042" s="604"/>
      <c r="C1042" s="622"/>
      <c r="E1042" s="285"/>
      <c r="F1042" s="604"/>
      <c r="L1042" s="715"/>
      <c r="N1042" s="679"/>
    </row>
    <row r="1043" spans="2:14" s="191" customFormat="1" ht="15.75" hidden="1">
      <c r="B1043" s="604"/>
      <c r="C1043" s="622"/>
      <c r="E1043" s="285"/>
      <c r="F1043" s="604"/>
      <c r="L1043" s="715"/>
      <c r="N1043" s="679"/>
    </row>
    <row r="1044" spans="2:14" s="191" customFormat="1" ht="15.75" hidden="1">
      <c r="B1044" s="604"/>
      <c r="C1044" s="622"/>
      <c r="E1044" s="285"/>
      <c r="F1044" s="604"/>
      <c r="L1044" s="715"/>
      <c r="N1044" s="679"/>
    </row>
    <row r="1045" spans="2:14" s="191" customFormat="1" ht="15.75" hidden="1">
      <c r="B1045" s="604"/>
      <c r="C1045" s="622"/>
      <c r="E1045" s="285"/>
      <c r="F1045" s="604"/>
      <c r="L1045" s="715"/>
      <c r="N1045" s="679"/>
    </row>
    <row r="1046" spans="2:14" s="191" customFormat="1" ht="15.75" hidden="1">
      <c r="B1046" s="604"/>
      <c r="C1046" s="622"/>
      <c r="E1046" s="285"/>
      <c r="F1046" s="604"/>
      <c r="L1046" s="715"/>
      <c r="N1046" s="679"/>
    </row>
    <row r="1047" spans="2:14" s="191" customFormat="1" ht="15.75" hidden="1">
      <c r="B1047" s="604"/>
      <c r="C1047" s="622"/>
      <c r="E1047" s="285"/>
      <c r="F1047" s="604"/>
      <c r="L1047" s="715"/>
      <c r="N1047" s="679"/>
    </row>
    <row r="1048" spans="2:14" s="191" customFormat="1" ht="15.75" hidden="1">
      <c r="B1048" s="604"/>
      <c r="C1048" s="622"/>
      <c r="E1048" s="285"/>
      <c r="F1048" s="604"/>
      <c r="L1048" s="715"/>
      <c r="N1048" s="679"/>
    </row>
    <row r="1049" spans="2:14" s="191" customFormat="1" ht="15.75" hidden="1">
      <c r="B1049" s="604"/>
      <c r="C1049" s="622"/>
      <c r="E1049" s="285"/>
      <c r="F1049" s="604"/>
      <c r="L1049" s="715"/>
      <c r="N1049" s="679"/>
    </row>
    <row r="1050" spans="2:14" s="191" customFormat="1" ht="15.75" hidden="1">
      <c r="B1050" s="604"/>
      <c r="C1050" s="622"/>
      <c r="E1050" s="285"/>
      <c r="F1050" s="604"/>
      <c r="L1050" s="715"/>
      <c r="N1050" s="679"/>
    </row>
    <row r="1051" spans="2:14" s="191" customFormat="1" ht="15.75" hidden="1">
      <c r="B1051" s="604"/>
      <c r="C1051" s="622"/>
      <c r="E1051" s="285"/>
      <c r="F1051" s="604"/>
      <c r="L1051" s="715"/>
      <c r="N1051" s="679"/>
    </row>
    <row r="1052" spans="2:14" s="191" customFormat="1" ht="15.75" hidden="1">
      <c r="B1052" s="604"/>
      <c r="C1052" s="622"/>
      <c r="E1052" s="285"/>
      <c r="F1052" s="604"/>
      <c r="L1052" s="715"/>
      <c r="N1052" s="679"/>
    </row>
    <row r="1053" spans="2:14" s="191" customFormat="1" ht="15.75" hidden="1">
      <c r="B1053" s="604"/>
      <c r="C1053" s="622"/>
      <c r="E1053" s="285"/>
      <c r="F1053" s="604"/>
      <c r="L1053" s="715"/>
      <c r="N1053" s="679"/>
    </row>
    <row r="1054" spans="2:14" s="191" customFormat="1" ht="15.75" hidden="1">
      <c r="B1054" s="604"/>
      <c r="C1054" s="622"/>
      <c r="E1054" s="285"/>
      <c r="F1054" s="604"/>
      <c r="L1054" s="715"/>
      <c r="N1054" s="679"/>
    </row>
    <row r="1055" spans="2:14" s="191" customFormat="1" ht="15.75" hidden="1">
      <c r="B1055" s="604"/>
      <c r="C1055" s="622"/>
      <c r="E1055" s="285"/>
      <c r="F1055" s="604"/>
      <c r="L1055" s="715"/>
      <c r="N1055" s="679"/>
    </row>
    <row r="1056" spans="2:14" s="191" customFormat="1" ht="15.75" hidden="1">
      <c r="B1056" s="604"/>
      <c r="C1056" s="622"/>
      <c r="E1056" s="285"/>
      <c r="F1056" s="604"/>
      <c r="L1056" s="715"/>
      <c r="N1056" s="679"/>
    </row>
    <row r="1057" spans="2:14" s="191" customFormat="1" ht="15.75" hidden="1">
      <c r="B1057" s="604"/>
      <c r="C1057" s="622"/>
      <c r="E1057" s="285"/>
      <c r="F1057" s="604"/>
      <c r="L1057" s="715"/>
      <c r="N1057" s="679"/>
    </row>
    <row r="1058" spans="2:14" s="191" customFormat="1" ht="15.75" hidden="1">
      <c r="B1058" s="604"/>
      <c r="C1058" s="622"/>
      <c r="E1058" s="285"/>
      <c r="F1058" s="604"/>
      <c r="L1058" s="715"/>
      <c r="N1058" s="679"/>
    </row>
    <row r="1059" spans="2:14" s="191" customFormat="1" ht="15.75" hidden="1">
      <c r="B1059" s="604"/>
      <c r="C1059" s="622"/>
      <c r="E1059" s="285"/>
      <c r="F1059" s="604"/>
      <c r="L1059" s="715"/>
      <c r="N1059" s="679"/>
    </row>
    <row r="1060" spans="2:14" s="191" customFormat="1" ht="15.75" hidden="1">
      <c r="B1060" s="604"/>
      <c r="C1060" s="622"/>
      <c r="E1060" s="285"/>
      <c r="F1060" s="604"/>
      <c r="L1060" s="715"/>
      <c r="N1060" s="679"/>
    </row>
    <row r="1061" spans="2:14" s="191" customFormat="1" ht="15.75" hidden="1">
      <c r="B1061" s="604"/>
      <c r="C1061" s="622"/>
      <c r="E1061" s="285"/>
      <c r="F1061" s="604"/>
      <c r="L1061" s="715"/>
      <c r="N1061" s="679"/>
    </row>
    <row r="1062" spans="2:14" s="191" customFormat="1" ht="15.75" hidden="1">
      <c r="B1062" s="604"/>
      <c r="C1062" s="622"/>
      <c r="E1062" s="285"/>
      <c r="F1062" s="604"/>
      <c r="L1062" s="715"/>
      <c r="N1062" s="679"/>
    </row>
    <row r="1063" spans="2:14" s="191" customFormat="1" ht="15.75" hidden="1">
      <c r="B1063" s="604"/>
      <c r="C1063" s="622"/>
      <c r="E1063" s="285"/>
      <c r="F1063" s="604"/>
      <c r="L1063" s="715"/>
      <c r="N1063" s="679"/>
    </row>
    <row r="1064" spans="2:14" s="191" customFormat="1" ht="15.75" hidden="1">
      <c r="B1064" s="604"/>
      <c r="C1064" s="622"/>
      <c r="E1064" s="285"/>
      <c r="F1064" s="604"/>
      <c r="L1064" s="715"/>
      <c r="N1064" s="679"/>
    </row>
    <row r="1065" spans="2:14" s="191" customFormat="1" ht="15.75" hidden="1">
      <c r="B1065" s="604"/>
      <c r="C1065" s="622"/>
      <c r="E1065" s="285"/>
      <c r="F1065" s="604"/>
      <c r="L1065" s="715"/>
      <c r="N1065" s="679"/>
    </row>
    <row r="1066" spans="2:14" s="191" customFormat="1" ht="15.75" hidden="1">
      <c r="B1066" s="604"/>
      <c r="C1066" s="622"/>
      <c r="E1066" s="285"/>
      <c r="F1066" s="604"/>
      <c r="L1066" s="715"/>
      <c r="N1066" s="679"/>
    </row>
    <row r="1067" spans="2:14" s="191" customFormat="1" ht="15.75" hidden="1">
      <c r="B1067" s="604"/>
      <c r="C1067" s="622"/>
      <c r="E1067" s="285"/>
      <c r="F1067" s="604"/>
      <c r="L1067" s="715"/>
      <c r="N1067" s="679"/>
    </row>
    <row r="1068" spans="2:14" s="191" customFormat="1" ht="15.75" hidden="1">
      <c r="B1068" s="604"/>
      <c r="C1068" s="622"/>
      <c r="E1068" s="285"/>
      <c r="F1068" s="604"/>
      <c r="L1068" s="715"/>
      <c r="N1068" s="679"/>
    </row>
    <row r="1069" spans="2:14" s="191" customFormat="1" ht="15.75" hidden="1">
      <c r="B1069" s="604"/>
      <c r="C1069" s="622"/>
      <c r="E1069" s="285"/>
      <c r="F1069" s="604"/>
      <c r="L1069" s="715"/>
      <c r="N1069" s="679"/>
    </row>
    <row r="1070" spans="2:14" s="191" customFormat="1" ht="15.75" hidden="1">
      <c r="B1070" s="604"/>
      <c r="C1070" s="622"/>
      <c r="E1070" s="285"/>
      <c r="F1070" s="604"/>
      <c r="L1070" s="715"/>
      <c r="N1070" s="679"/>
    </row>
    <row r="1071" spans="2:14" s="191" customFormat="1" ht="15.75" hidden="1">
      <c r="B1071" s="604"/>
      <c r="C1071" s="622"/>
      <c r="E1071" s="285"/>
      <c r="F1071" s="604"/>
      <c r="L1071" s="715"/>
      <c r="N1071" s="679"/>
    </row>
    <row r="1072" spans="2:14" s="191" customFormat="1" ht="15.75" hidden="1">
      <c r="B1072" s="604"/>
      <c r="C1072" s="622"/>
      <c r="E1072" s="285"/>
      <c r="F1072" s="604"/>
      <c r="L1072" s="715"/>
      <c r="N1072" s="679"/>
    </row>
    <row r="1073" spans="2:14" s="191" customFormat="1" ht="15.75" hidden="1">
      <c r="B1073" s="604"/>
      <c r="C1073" s="622"/>
      <c r="E1073" s="285"/>
      <c r="F1073" s="604"/>
      <c r="L1073" s="715"/>
      <c r="N1073" s="679"/>
    </row>
    <row r="1074" spans="2:14" s="191" customFormat="1" ht="15.75" hidden="1">
      <c r="B1074" s="604"/>
      <c r="C1074" s="622"/>
      <c r="E1074" s="285"/>
      <c r="F1074" s="604"/>
      <c r="L1074" s="715"/>
      <c r="N1074" s="679"/>
    </row>
    <row r="1075" spans="2:14" s="191" customFormat="1" ht="15.75" hidden="1">
      <c r="B1075" s="604"/>
      <c r="C1075" s="622"/>
      <c r="E1075" s="285"/>
      <c r="F1075" s="604"/>
      <c r="L1075" s="715"/>
      <c r="N1075" s="679"/>
    </row>
    <row r="1076" spans="2:14" s="191" customFormat="1" ht="15.75" hidden="1">
      <c r="B1076" s="604"/>
      <c r="C1076" s="622"/>
      <c r="E1076" s="285"/>
      <c r="F1076" s="604"/>
      <c r="L1076" s="715"/>
      <c r="N1076" s="679"/>
    </row>
    <row r="1077" spans="2:14" s="191" customFormat="1" ht="15.75" hidden="1">
      <c r="B1077" s="604"/>
      <c r="C1077" s="622"/>
      <c r="E1077" s="285"/>
      <c r="F1077" s="604"/>
      <c r="L1077" s="715"/>
      <c r="N1077" s="679"/>
    </row>
    <row r="1078" spans="2:14" s="191" customFormat="1" ht="15.75" hidden="1">
      <c r="B1078" s="604"/>
      <c r="C1078" s="622"/>
      <c r="E1078" s="285"/>
      <c r="F1078" s="604"/>
      <c r="L1078" s="715"/>
      <c r="N1078" s="679"/>
    </row>
    <row r="1079" spans="2:14" s="191" customFormat="1" ht="15.75" hidden="1">
      <c r="B1079" s="604"/>
      <c r="C1079" s="622"/>
      <c r="E1079" s="285"/>
      <c r="F1079" s="604"/>
      <c r="L1079" s="715"/>
      <c r="N1079" s="679"/>
    </row>
    <row r="1080" spans="2:14" s="191" customFormat="1" ht="15.75" hidden="1">
      <c r="B1080" s="604"/>
      <c r="C1080" s="622"/>
      <c r="E1080" s="285"/>
      <c r="F1080" s="604"/>
      <c r="L1080" s="715"/>
      <c r="N1080" s="679"/>
    </row>
    <row r="1081" spans="2:14" s="191" customFormat="1" ht="15.75" hidden="1">
      <c r="B1081" s="604"/>
      <c r="C1081" s="622"/>
      <c r="E1081" s="285"/>
      <c r="F1081" s="604"/>
      <c r="L1081" s="715"/>
      <c r="N1081" s="679"/>
    </row>
    <row r="1082" spans="2:14" s="191" customFormat="1" ht="15.75" hidden="1">
      <c r="B1082" s="604"/>
      <c r="C1082" s="622"/>
      <c r="E1082" s="285"/>
      <c r="F1082" s="604"/>
      <c r="L1082" s="715"/>
      <c r="N1082" s="679"/>
    </row>
    <row r="1083" spans="2:14" s="191" customFormat="1" ht="15.75" hidden="1">
      <c r="B1083" s="604"/>
      <c r="C1083" s="622"/>
      <c r="E1083" s="285"/>
      <c r="F1083" s="604"/>
      <c r="L1083" s="715"/>
      <c r="N1083" s="679"/>
    </row>
    <row r="1084" spans="2:14" s="191" customFormat="1" ht="15.75" hidden="1">
      <c r="B1084" s="604"/>
      <c r="C1084" s="622"/>
      <c r="E1084" s="285"/>
      <c r="F1084" s="604"/>
      <c r="L1084" s="715"/>
      <c r="N1084" s="679"/>
    </row>
    <row r="1085" spans="2:14" s="191" customFormat="1" ht="15.75" hidden="1">
      <c r="B1085" s="604"/>
      <c r="C1085" s="622"/>
      <c r="E1085" s="285"/>
      <c r="F1085" s="604"/>
      <c r="L1085" s="715"/>
      <c r="N1085" s="679"/>
    </row>
    <row r="1086" spans="2:14" s="191" customFormat="1" ht="15.75" hidden="1">
      <c r="B1086" s="604"/>
      <c r="C1086" s="622"/>
      <c r="E1086" s="285"/>
      <c r="F1086" s="604"/>
      <c r="L1086" s="715"/>
      <c r="N1086" s="679"/>
    </row>
    <row r="1087" spans="2:14" s="191" customFormat="1" ht="15.75" hidden="1">
      <c r="B1087" s="604"/>
      <c r="C1087" s="622"/>
      <c r="E1087" s="285"/>
      <c r="F1087" s="604"/>
      <c r="L1087" s="715"/>
      <c r="N1087" s="679"/>
    </row>
    <row r="1088" spans="2:14" s="191" customFormat="1" ht="15.75" hidden="1">
      <c r="B1088" s="604"/>
      <c r="C1088" s="622"/>
      <c r="E1088" s="285"/>
      <c r="F1088" s="604"/>
      <c r="L1088" s="715"/>
      <c r="N1088" s="679"/>
    </row>
    <row r="1089" spans="2:14" s="191" customFormat="1" ht="15.75" hidden="1">
      <c r="B1089" s="604"/>
      <c r="C1089" s="622"/>
      <c r="E1089" s="285"/>
      <c r="F1089" s="604"/>
      <c r="L1089" s="715"/>
      <c r="N1089" s="679"/>
    </row>
    <row r="1090" spans="2:14" s="191" customFormat="1" ht="15.75" hidden="1">
      <c r="B1090" s="604"/>
      <c r="C1090" s="622"/>
      <c r="E1090" s="285"/>
      <c r="F1090" s="604"/>
      <c r="L1090" s="715"/>
      <c r="N1090" s="679"/>
    </row>
    <row r="1091" spans="2:14" s="191" customFormat="1" ht="15.75" hidden="1">
      <c r="B1091" s="604"/>
      <c r="C1091" s="622"/>
      <c r="E1091" s="285"/>
      <c r="F1091" s="604"/>
      <c r="L1091" s="715"/>
      <c r="N1091" s="679"/>
    </row>
    <row r="1092" spans="2:14" s="191" customFormat="1" ht="15.75" hidden="1">
      <c r="B1092" s="604"/>
      <c r="C1092" s="622"/>
      <c r="E1092" s="285"/>
      <c r="F1092" s="604"/>
      <c r="L1092" s="715"/>
      <c r="N1092" s="679"/>
    </row>
    <row r="1093" spans="2:14" s="191" customFormat="1" ht="15.75" hidden="1">
      <c r="B1093" s="604"/>
      <c r="C1093" s="622"/>
      <c r="E1093" s="285"/>
      <c r="F1093" s="604"/>
      <c r="L1093" s="715"/>
      <c r="N1093" s="679"/>
    </row>
    <row r="1094" spans="2:14" s="191" customFormat="1" ht="15.75" hidden="1">
      <c r="B1094" s="604"/>
      <c r="C1094" s="622"/>
      <c r="E1094" s="285"/>
      <c r="F1094" s="604"/>
      <c r="L1094" s="715"/>
      <c r="N1094" s="679"/>
    </row>
    <row r="1095" spans="2:14" s="191" customFormat="1" ht="15.75" hidden="1">
      <c r="B1095" s="604"/>
      <c r="C1095" s="622"/>
      <c r="E1095" s="285"/>
      <c r="F1095" s="604"/>
      <c r="L1095" s="715"/>
      <c r="N1095" s="679"/>
    </row>
    <row r="1096" spans="2:14" s="191" customFormat="1" ht="15.75" hidden="1">
      <c r="B1096" s="604"/>
      <c r="C1096" s="622"/>
      <c r="E1096" s="285"/>
      <c r="F1096" s="604"/>
      <c r="L1096" s="715"/>
      <c r="N1096" s="679"/>
    </row>
    <row r="1097" spans="2:14" s="191" customFormat="1" ht="15.75" hidden="1">
      <c r="B1097" s="604"/>
      <c r="C1097" s="622"/>
      <c r="E1097" s="285"/>
      <c r="F1097" s="604"/>
      <c r="L1097" s="715"/>
      <c r="N1097" s="679"/>
    </row>
    <row r="1098" spans="2:14" s="191" customFormat="1" ht="15.75" hidden="1">
      <c r="B1098" s="604"/>
      <c r="C1098" s="622"/>
      <c r="E1098" s="285"/>
      <c r="F1098" s="604"/>
      <c r="L1098" s="715"/>
      <c r="N1098" s="679"/>
    </row>
    <row r="1099" spans="2:14" s="191" customFormat="1" ht="15.75" hidden="1">
      <c r="B1099" s="604"/>
      <c r="C1099" s="622"/>
      <c r="E1099" s="285"/>
      <c r="F1099" s="604"/>
      <c r="L1099" s="715"/>
      <c r="N1099" s="679"/>
    </row>
    <row r="1100" spans="2:14" s="191" customFormat="1" ht="15.75" hidden="1">
      <c r="B1100" s="604"/>
      <c r="C1100" s="622"/>
      <c r="E1100" s="285"/>
      <c r="F1100" s="604"/>
      <c r="L1100" s="715"/>
      <c r="N1100" s="679"/>
    </row>
    <row r="1101" spans="2:14" s="191" customFormat="1" ht="15.75" hidden="1">
      <c r="B1101" s="604"/>
      <c r="C1101" s="622"/>
      <c r="E1101" s="285"/>
      <c r="F1101" s="604"/>
      <c r="L1101" s="715"/>
      <c r="N1101" s="679"/>
    </row>
    <row r="1102" spans="2:14" s="191" customFormat="1" ht="15.75" hidden="1">
      <c r="B1102" s="604"/>
      <c r="C1102" s="622"/>
      <c r="E1102" s="285"/>
      <c r="F1102" s="604"/>
      <c r="L1102" s="715"/>
      <c r="N1102" s="679"/>
    </row>
    <row r="1103" spans="2:14" s="191" customFormat="1" ht="15.75" hidden="1">
      <c r="B1103" s="604"/>
      <c r="C1103" s="622"/>
      <c r="E1103" s="285"/>
      <c r="F1103" s="604"/>
      <c r="L1103" s="715"/>
      <c r="N1103" s="679"/>
    </row>
    <row r="1104" spans="2:14" s="191" customFormat="1" ht="15.75" hidden="1">
      <c r="B1104" s="604"/>
      <c r="C1104" s="622"/>
      <c r="E1104" s="285"/>
      <c r="F1104" s="604"/>
      <c r="L1104" s="715"/>
      <c r="N1104" s="679"/>
    </row>
    <row r="1105" spans="2:14" s="191" customFormat="1" ht="15.75" hidden="1">
      <c r="B1105" s="604"/>
      <c r="C1105" s="622"/>
      <c r="E1105" s="285"/>
      <c r="F1105" s="604"/>
      <c r="L1105" s="715"/>
      <c r="N1105" s="679"/>
    </row>
    <row r="1106" spans="2:14" s="191" customFormat="1" ht="15.75" hidden="1">
      <c r="B1106" s="604"/>
      <c r="C1106" s="622"/>
      <c r="E1106" s="285"/>
      <c r="F1106" s="604"/>
      <c r="L1106" s="715"/>
      <c r="N1106" s="679"/>
    </row>
    <row r="1107" spans="2:14" s="191" customFormat="1" ht="15.75" hidden="1">
      <c r="B1107" s="604"/>
      <c r="C1107" s="622"/>
      <c r="E1107" s="285"/>
      <c r="F1107" s="604"/>
      <c r="L1107" s="715"/>
      <c r="N1107" s="679"/>
    </row>
    <row r="1108" spans="2:14" s="191" customFormat="1" ht="15.75" hidden="1">
      <c r="B1108" s="604"/>
      <c r="C1108" s="622"/>
      <c r="E1108" s="285"/>
      <c r="F1108" s="604"/>
      <c r="L1108" s="715"/>
      <c r="N1108" s="679"/>
    </row>
    <row r="1109" spans="2:14" s="191" customFormat="1" ht="15.75" hidden="1">
      <c r="B1109" s="604"/>
      <c r="C1109" s="622"/>
      <c r="E1109" s="285"/>
      <c r="F1109" s="604"/>
      <c r="L1109" s="715"/>
      <c r="N1109" s="679"/>
    </row>
    <row r="1110" spans="2:14" s="191" customFormat="1" ht="15.75" hidden="1">
      <c r="B1110" s="604"/>
      <c r="C1110" s="622"/>
      <c r="E1110" s="285"/>
      <c r="F1110" s="604"/>
      <c r="L1110" s="715"/>
      <c r="N1110" s="679"/>
    </row>
    <row r="1111" spans="2:14" s="191" customFormat="1" ht="15.75" hidden="1">
      <c r="B1111" s="604"/>
      <c r="C1111" s="622"/>
      <c r="E1111" s="285"/>
      <c r="F1111" s="604"/>
      <c r="L1111" s="715"/>
      <c r="N1111" s="679"/>
    </row>
    <row r="1112" spans="2:14" s="191" customFormat="1" ht="15.75" hidden="1">
      <c r="B1112" s="604"/>
      <c r="C1112" s="622"/>
      <c r="E1112" s="285"/>
      <c r="F1112" s="604"/>
      <c r="L1112" s="715"/>
      <c r="N1112" s="679"/>
    </row>
    <row r="1113" spans="2:14" s="191" customFormat="1" ht="15.75" hidden="1">
      <c r="B1113" s="604"/>
      <c r="C1113" s="622"/>
      <c r="E1113" s="285"/>
      <c r="F1113" s="604"/>
      <c r="L1113" s="715"/>
      <c r="N1113" s="679"/>
    </row>
    <row r="1114" spans="2:14" s="191" customFormat="1" ht="15.75" hidden="1">
      <c r="B1114" s="604"/>
      <c r="C1114" s="622"/>
      <c r="E1114" s="285"/>
      <c r="F1114" s="604"/>
      <c r="L1114" s="715"/>
      <c r="N1114" s="679"/>
    </row>
    <row r="1115" spans="2:14" s="191" customFormat="1" ht="15.75" hidden="1">
      <c r="B1115" s="604"/>
      <c r="C1115" s="622"/>
      <c r="E1115" s="285"/>
      <c r="F1115" s="604"/>
      <c r="L1115" s="715"/>
      <c r="N1115" s="679"/>
    </row>
    <row r="1116" spans="2:14" s="191" customFormat="1" ht="15.75" hidden="1">
      <c r="B1116" s="604"/>
      <c r="C1116" s="622"/>
      <c r="E1116" s="285"/>
      <c r="F1116" s="604"/>
      <c r="L1116" s="715"/>
      <c r="N1116" s="679"/>
    </row>
    <row r="1117" spans="2:14" s="191" customFormat="1" ht="15.75" hidden="1">
      <c r="B1117" s="604"/>
      <c r="C1117" s="622"/>
      <c r="E1117" s="285"/>
      <c r="F1117" s="604"/>
      <c r="L1117" s="715"/>
      <c r="N1117" s="679"/>
    </row>
    <row r="1118" spans="2:14" s="191" customFormat="1" ht="15.75" hidden="1">
      <c r="B1118" s="604"/>
      <c r="C1118" s="622"/>
      <c r="E1118" s="285"/>
      <c r="F1118" s="604"/>
      <c r="L1118" s="715"/>
      <c r="N1118" s="679"/>
    </row>
    <row r="1119" spans="2:14" s="191" customFormat="1" ht="15.75" hidden="1">
      <c r="B1119" s="604"/>
      <c r="C1119" s="622"/>
      <c r="E1119" s="285"/>
      <c r="F1119" s="604"/>
      <c r="L1119" s="715"/>
      <c r="N1119" s="679"/>
    </row>
    <row r="1120" spans="2:14" s="191" customFormat="1" ht="15.75" hidden="1">
      <c r="B1120" s="604"/>
      <c r="C1120" s="622"/>
      <c r="E1120" s="285"/>
      <c r="F1120" s="604"/>
      <c r="L1120" s="715"/>
      <c r="N1120" s="679"/>
    </row>
    <row r="1121" spans="2:14" s="191" customFormat="1" ht="15.75" hidden="1">
      <c r="B1121" s="604"/>
      <c r="C1121" s="622"/>
      <c r="E1121" s="285"/>
      <c r="F1121" s="604"/>
      <c r="L1121" s="715"/>
      <c r="N1121" s="679"/>
    </row>
    <row r="1122" spans="2:14" s="191" customFormat="1" ht="15.75" hidden="1">
      <c r="B1122" s="604"/>
      <c r="C1122" s="622"/>
      <c r="E1122" s="285"/>
      <c r="F1122" s="604"/>
      <c r="L1122" s="715"/>
      <c r="N1122" s="679"/>
    </row>
    <row r="1123" spans="2:14" s="191" customFormat="1" ht="15.75" hidden="1">
      <c r="B1123" s="604"/>
      <c r="C1123" s="622"/>
      <c r="E1123" s="285"/>
      <c r="F1123" s="604"/>
      <c r="L1123" s="715"/>
      <c r="N1123" s="679"/>
    </row>
    <row r="1124" spans="2:14" s="191" customFormat="1" ht="15.75" hidden="1">
      <c r="B1124" s="604"/>
      <c r="C1124" s="622"/>
      <c r="E1124" s="285"/>
      <c r="F1124" s="604"/>
      <c r="L1124" s="715"/>
      <c r="N1124" s="679"/>
    </row>
    <row r="1125" spans="2:14" s="191" customFormat="1" ht="15.75" hidden="1">
      <c r="B1125" s="604"/>
      <c r="C1125" s="622"/>
      <c r="E1125" s="285"/>
      <c r="F1125" s="604"/>
      <c r="L1125" s="715"/>
      <c r="N1125" s="679"/>
    </row>
    <row r="1126" spans="2:14" s="191" customFormat="1" ht="15.75" hidden="1">
      <c r="B1126" s="604"/>
      <c r="C1126" s="622"/>
      <c r="E1126" s="285"/>
      <c r="F1126" s="604"/>
      <c r="L1126" s="715"/>
      <c r="N1126" s="679"/>
    </row>
    <row r="1127" spans="2:14" s="191" customFormat="1" ht="15.75" hidden="1">
      <c r="B1127" s="604"/>
      <c r="C1127" s="622"/>
      <c r="E1127" s="285"/>
      <c r="F1127" s="604"/>
      <c r="L1127" s="715"/>
      <c r="N1127" s="679"/>
    </row>
    <row r="1128" spans="2:14" s="191" customFormat="1" ht="15.75" hidden="1">
      <c r="B1128" s="604"/>
      <c r="C1128" s="622"/>
      <c r="E1128" s="285"/>
      <c r="F1128" s="604"/>
      <c r="L1128" s="715"/>
      <c r="N1128" s="679"/>
    </row>
    <row r="1129" spans="2:14" s="191" customFormat="1" ht="15.75" hidden="1">
      <c r="B1129" s="604"/>
      <c r="C1129" s="622"/>
      <c r="E1129" s="285"/>
      <c r="F1129" s="604"/>
      <c r="L1129" s="715"/>
      <c r="N1129" s="679"/>
    </row>
    <row r="1130" spans="2:14" s="191" customFormat="1" ht="15.75" hidden="1">
      <c r="B1130" s="604"/>
      <c r="C1130" s="622"/>
      <c r="E1130" s="285"/>
      <c r="F1130" s="604"/>
      <c r="L1130" s="715"/>
      <c r="N1130" s="679"/>
    </row>
    <row r="1131" spans="2:14" s="191" customFormat="1" ht="15.75" hidden="1">
      <c r="B1131" s="604"/>
      <c r="C1131" s="622"/>
      <c r="E1131" s="285"/>
      <c r="F1131" s="604"/>
      <c r="L1131" s="715"/>
      <c r="N1131" s="679"/>
    </row>
    <row r="1132" spans="2:14" s="191" customFormat="1" ht="15.75" hidden="1">
      <c r="B1132" s="604"/>
      <c r="C1132" s="622"/>
      <c r="E1132" s="285"/>
      <c r="F1132" s="604"/>
      <c r="L1132" s="715"/>
      <c r="N1132" s="679"/>
    </row>
    <row r="1133" spans="2:14" s="191" customFormat="1" ht="15.75" hidden="1">
      <c r="B1133" s="604"/>
      <c r="C1133" s="622"/>
      <c r="E1133" s="285"/>
      <c r="F1133" s="604"/>
      <c r="L1133" s="715"/>
      <c r="N1133" s="679"/>
    </row>
    <row r="1134" spans="2:14" s="191" customFormat="1" ht="15.75" hidden="1">
      <c r="B1134" s="604"/>
      <c r="C1134" s="622"/>
      <c r="E1134" s="285"/>
      <c r="F1134" s="604"/>
      <c r="L1134" s="715"/>
      <c r="N1134" s="679"/>
    </row>
    <row r="1135" spans="2:14" s="191" customFormat="1" ht="15.75" hidden="1">
      <c r="B1135" s="604"/>
      <c r="C1135" s="622"/>
      <c r="E1135" s="285"/>
      <c r="F1135" s="604"/>
      <c r="L1135" s="715"/>
      <c r="N1135" s="679"/>
    </row>
    <row r="1136" spans="2:14" s="191" customFormat="1" ht="15.75" hidden="1">
      <c r="B1136" s="604"/>
      <c r="C1136" s="622"/>
      <c r="E1136" s="285"/>
      <c r="F1136" s="604"/>
      <c r="L1136" s="715"/>
      <c r="N1136" s="679"/>
    </row>
    <row r="1137" spans="2:14" s="191" customFormat="1" ht="15.75" hidden="1">
      <c r="B1137" s="604"/>
      <c r="C1137" s="622"/>
      <c r="E1137" s="285"/>
      <c r="F1137" s="604"/>
      <c r="L1137" s="715"/>
      <c r="N1137" s="679"/>
    </row>
    <row r="1138" spans="2:14" s="191" customFormat="1" ht="15.75" hidden="1">
      <c r="B1138" s="604"/>
      <c r="C1138" s="622"/>
      <c r="E1138" s="285"/>
      <c r="F1138" s="604"/>
      <c r="L1138" s="715"/>
      <c r="N1138" s="679"/>
    </row>
    <row r="1139" spans="2:14" s="191" customFormat="1" ht="15.75" hidden="1">
      <c r="B1139" s="604"/>
      <c r="C1139" s="622"/>
      <c r="E1139" s="285"/>
      <c r="F1139" s="604"/>
      <c r="L1139" s="715"/>
      <c r="N1139" s="679"/>
    </row>
    <row r="1140" spans="2:14" s="191" customFormat="1" ht="15.75" hidden="1">
      <c r="B1140" s="604"/>
      <c r="C1140" s="622"/>
      <c r="E1140" s="285"/>
      <c r="F1140" s="604"/>
      <c r="L1140" s="715"/>
      <c r="N1140" s="679"/>
    </row>
    <row r="1141" spans="2:14" s="191" customFormat="1" ht="15.75" hidden="1">
      <c r="B1141" s="604"/>
      <c r="C1141" s="622"/>
      <c r="E1141" s="285"/>
      <c r="F1141" s="604"/>
      <c r="L1141" s="715"/>
      <c r="N1141" s="679"/>
    </row>
    <row r="1142" spans="2:14" s="191" customFormat="1" ht="15.75" hidden="1">
      <c r="B1142" s="604"/>
      <c r="C1142" s="622"/>
      <c r="E1142" s="285"/>
      <c r="F1142" s="604"/>
      <c r="L1142" s="715"/>
      <c r="N1142" s="679"/>
    </row>
    <row r="1143" spans="2:14" s="191" customFormat="1" ht="15.75" hidden="1">
      <c r="B1143" s="604"/>
      <c r="C1143" s="622"/>
      <c r="E1143" s="285"/>
      <c r="F1143" s="604"/>
      <c r="L1143" s="715"/>
      <c r="N1143" s="679"/>
    </row>
    <row r="1144" spans="2:14" s="191" customFormat="1" ht="15.75" hidden="1">
      <c r="B1144" s="604"/>
      <c r="C1144" s="622"/>
      <c r="E1144" s="285"/>
      <c r="F1144" s="604"/>
      <c r="L1144" s="715"/>
      <c r="N1144" s="679"/>
    </row>
    <row r="1145" spans="2:14" s="191" customFormat="1" ht="15.75" hidden="1">
      <c r="B1145" s="604"/>
      <c r="C1145" s="622"/>
      <c r="E1145" s="285"/>
      <c r="F1145" s="604"/>
      <c r="L1145" s="715"/>
      <c r="N1145" s="679"/>
    </row>
    <row r="1146" spans="2:14" s="191" customFormat="1" ht="15.75" hidden="1">
      <c r="B1146" s="604"/>
      <c r="C1146" s="622"/>
      <c r="E1146" s="285"/>
      <c r="F1146" s="604"/>
      <c r="L1146" s="715"/>
      <c r="N1146" s="679"/>
    </row>
    <row r="1147" spans="2:14" s="191" customFormat="1" ht="15.75" hidden="1">
      <c r="B1147" s="604"/>
      <c r="C1147" s="622"/>
      <c r="E1147" s="285"/>
      <c r="F1147" s="604"/>
      <c r="L1147" s="715"/>
      <c r="N1147" s="679"/>
    </row>
    <row r="1148" spans="2:14" s="191" customFormat="1" ht="15.75" hidden="1">
      <c r="B1148" s="604"/>
      <c r="C1148" s="622"/>
      <c r="E1148" s="285"/>
      <c r="F1148" s="604"/>
      <c r="L1148" s="715"/>
      <c r="N1148" s="679"/>
    </row>
    <row r="1149" spans="2:14" s="191" customFormat="1" ht="15.75" hidden="1">
      <c r="B1149" s="604"/>
      <c r="C1149" s="622"/>
      <c r="E1149" s="285"/>
      <c r="F1149" s="604"/>
      <c r="L1149" s="715"/>
      <c r="N1149" s="679"/>
    </row>
    <row r="1150" spans="2:14" s="191" customFormat="1" ht="15.75" hidden="1">
      <c r="B1150" s="604"/>
      <c r="C1150" s="622"/>
      <c r="E1150" s="285"/>
      <c r="F1150" s="604"/>
      <c r="L1150" s="715"/>
      <c r="N1150" s="679"/>
    </row>
    <row r="1151" spans="2:14" s="191" customFormat="1" ht="15.75" hidden="1">
      <c r="B1151" s="604"/>
      <c r="C1151" s="622"/>
      <c r="E1151" s="285"/>
      <c r="F1151" s="604"/>
      <c r="L1151" s="715"/>
      <c r="N1151" s="679"/>
    </row>
    <row r="1152" spans="2:14" s="191" customFormat="1" ht="15.75" hidden="1">
      <c r="B1152" s="604"/>
      <c r="C1152" s="622"/>
      <c r="E1152" s="285"/>
      <c r="F1152" s="604"/>
      <c r="L1152" s="715"/>
      <c r="N1152" s="679"/>
    </row>
    <row r="1153" spans="2:14" s="191" customFormat="1" ht="15.75" hidden="1">
      <c r="B1153" s="604"/>
      <c r="C1153" s="622"/>
      <c r="E1153" s="285"/>
      <c r="F1153" s="604"/>
      <c r="L1153" s="715"/>
      <c r="N1153" s="679"/>
    </row>
    <row r="1154" spans="2:14" s="191" customFormat="1" ht="15.75" hidden="1">
      <c r="B1154" s="604"/>
      <c r="C1154" s="622"/>
      <c r="E1154" s="285"/>
      <c r="F1154" s="604"/>
      <c r="L1154" s="715"/>
      <c r="N1154" s="679"/>
    </row>
    <row r="1155" spans="2:14" s="191" customFormat="1" ht="15.75" hidden="1">
      <c r="B1155" s="604"/>
      <c r="C1155" s="622"/>
      <c r="E1155" s="285"/>
      <c r="F1155" s="604"/>
      <c r="L1155" s="715"/>
      <c r="N1155" s="679"/>
    </row>
    <row r="1156" spans="2:14" s="191" customFormat="1" ht="15.75" hidden="1">
      <c r="B1156" s="604"/>
      <c r="C1156" s="622"/>
      <c r="E1156" s="285"/>
      <c r="F1156" s="604"/>
      <c r="L1156" s="715"/>
      <c r="N1156" s="679"/>
    </row>
    <row r="1157" spans="2:14" s="191" customFormat="1" ht="15.75" hidden="1">
      <c r="B1157" s="604"/>
      <c r="C1157" s="622"/>
      <c r="E1157" s="285"/>
      <c r="F1157" s="604"/>
      <c r="L1157" s="715"/>
      <c r="N1157" s="679"/>
    </row>
    <row r="1158" spans="2:14" s="191" customFormat="1" ht="15.75" hidden="1">
      <c r="B1158" s="604"/>
      <c r="C1158" s="622"/>
      <c r="E1158" s="285"/>
      <c r="F1158" s="604"/>
      <c r="L1158" s="715"/>
      <c r="N1158" s="679"/>
    </row>
    <row r="1159" spans="2:14" s="191" customFormat="1" ht="15.75" hidden="1">
      <c r="B1159" s="604"/>
      <c r="C1159" s="622"/>
      <c r="E1159" s="285"/>
      <c r="F1159" s="604"/>
      <c r="L1159" s="715"/>
      <c r="N1159" s="679"/>
    </row>
    <row r="1160" spans="2:14" s="191" customFormat="1" ht="15.75" hidden="1">
      <c r="B1160" s="604"/>
      <c r="C1160" s="622"/>
      <c r="E1160" s="285"/>
      <c r="F1160" s="604"/>
      <c r="L1160" s="715"/>
      <c r="N1160" s="679"/>
    </row>
    <row r="1161" spans="2:14" s="191" customFormat="1" ht="15.75" hidden="1">
      <c r="B1161" s="604"/>
      <c r="C1161" s="622"/>
      <c r="E1161" s="285"/>
      <c r="F1161" s="604"/>
      <c r="L1161" s="715"/>
      <c r="N1161" s="679"/>
    </row>
    <row r="1162" spans="2:14" s="191" customFormat="1" ht="15.75" hidden="1">
      <c r="B1162" s="604"/>
      <c r="C1162" s="622"/>
      <c r="E1162" s="285"/>
      <c r="F1162" s="604"/>
      <c r="L1162" s="715"/>
      <c r="N1162" s="679"/>
    </row>
    <row r="1163" spans="2:14" s="191" customFormat="1" ht="15.75" hidden="1">
      <c r="B1163" s="604"/>
      <c r="C1163" s="622"/>
      <c r="E1163" s="285"/>
      <c r="F1163" s="604"/>
      <c r="L1163" s="715"/>
      <c r="N1163" s="679"/>
    </row>
    <row r="1164" spans="2:14" s="191" customFormat="1" ht="15.75" hidden="1">
      <c r="B1164" s="604"/>
      <c r="C1164" s="622"/>
      <c r="E1164" s="285"/>
      <c r="F1164" s="604"/>
      <c r="L1164" s="715"/>
      <c r="N1164" s="679"/>
    </row>
    <row r="1165" spans="2:14" s="191" customFormat="1" ht="15.75" hidden="1">
      <c r="B1165" s="604"/>
      <c r="C1165" s="622"/>
      <c r="E1165" s="285"/>
      <c r="F1165" s="604"/>
      <c r="L1165" s="715"/>
      <c r="N1165" s="679"/>
    </row>
    <row r="1166" spans="2:14" s="191" customFormat="1" ht="15.75" hidden="1">
      <c r="B1166" s="604"/>
      <c r="C1166" s="622"/>
      <c r="E1166" s="285"/>
      <c r="F1166" s="604"/>
      <c r="L1166" s="715"/>
      <c r="N1166" s="679"/>
    </row>
    <row r="1167" spans="2:14" s="191" customFormat="1" ht="15.75" hidden="1">
      <c r="B1167" s="604"/>
      <c r="C1167" s="622"/>
      <c r="E1167" s="285"/>
      <c r="F1167" s="604"/>
      <c r="L1167" s="715"/>
      <c r="N1167" s="679"/>
    </row>
    <row r="1168" spans="2:14" s="191" customFormat="1" ht="15.75" hidden="1">
      <c r="B1168" s="604"/>
      <c r="C1168" s="622"/>
      <c r="E1168" s="285"/>
      <c r="F1168" s="604"/>
      <c r="L1168" s="715"/>
      <c r="N1168" s="679"/>
    </row>
    <row r="1169" spans="2:14" s="191" customFormat="1" ht="15.75" hidden="1">
      <c r="B1169" s="604"/>
      <c r="C1169" s="622"/>
      <c r="E1169" s="285"/>
      <c r="F1169" s="604"/>
      <c r="L1169" s="715"/>
      <c r="N1169" s="679"/>
    </row>
    <row r="1170" spans="2:14" s="191" customFormat="1" ht="15.75" hidden="1">
      <c r="B1170" s="604"/>
      <c r="C1170" s="622"/>
      <c r="E1170" s="285"/>
      <c r="F1170" s="604"/>
      <c r="L1170" s="715"/>
      <c r="N1170" s="679"/>
    </row>
    <row r="1171" spans="2:14" s="191" customFormat="1" ht="15.75" hidden="1">
      <c r="B1171" s="604"/>
      <c r="C1171" s="622"/>
      <c r="E1171" s="285"/>
      <c r="F1171" s="604"/>
      <c r="L1171" s="715"/>
      <c r="N1171" s="679"/>
    </row>
    <row r="1172" spans="2:14" s="191" customFormat="1" ht="15.75" hidden="1">
      <c r="B1172" s="604"/>
      <c r="C1172" s="622"/>
      <c r="E1172" s="285"/>
      <c r="F1172" s="604"/>
      <c r="L1172" s="715"/>
      <c r="N1172" s="679"/>
    </row>
    <row r="1173" spans="2:14" s="191" customFormat="1" ht="15.75" hidden="1">
      <c r="B1173" s="604"/>
      <c r="C1173" s="622"/>
      <c r="E1173" s="285"/>
      <c r="F1173" s="604"/>
      <c r="L1173" s="715"/>
      <c r="N1173" s="679"/>
    </row>
    <row r="1174" spans="2:14" s="191" customFormat="1" ht="15.75" hidden="1">
      <c r="B1174" s="604"/>
      <c r="C1174" s="622"/>
      <c r="E1174" s="285"/>
      <c r="F1174" s="604"/>
      <c r="L1174" s="715"/>
      <c r="N1174" s="679"/>
    </row>
    <row r="1175" spans="2:14" s="191" customFormat="1" ht="15.75" hidden="1">
      <c r="B1175" s="604"/>
      <c r="C1175" s="622"/>
      <c r="E1175" s="285"/>
      <c r="F1175" s="604"/>
      <c r="L1175" s="715"/>
      <c r="N1175" s="679"/>
    </row>
    <row r="1176" spans="2:14" s="191" customFormat="1" ht="15.75" hidden="1">
      <c r="B1176" s="604"/>
      <c r="C1176" s="622"/>
      <c r="E1176" s="285"/>
      <c r="F1176" s="604"/>
      <c r="L1176" s="715"/>
      <c r="N1176" s="679"/>
    </row>
  </sheetData>
  <sheetProtection password="C948" sheet="1" objects="1" scenarios="1"/>
  <mergeCells count="14">
    <mergeCell ref="E40:I40"/>
    <mergeCell ref="E44:I44"/>
    <mergeCell ref="E43:I43"/>
    <mergeCell ref="E29:I29"/>
    <mergeCell ref="E32:I32"/>
    <mergeCell ref="E36:I36"/>
    <mergeCell ref="E39:I39"/>
    <mergeCell ref="H76:S76"/>
    <mergeCell ref="N6:U6"/>
    <mergeCell ref="B6:C6"/>
    <mergeCell ref="E6:H6"/>
    <mergeCell ref="E47:I47"/>
    <mergeCell ref="E33:I33"/>
    <mergeCell ref="E37:I37"/>
  </mergeCells>
  <conditionalFormatting sqref="L23">
    <cfRule type="expression" priority="1" dxfId="221" stopIfTrue="1">
      <formula>$L$23="ERROR"</formula>
    </cfRule>
    <cfRule type="expression" priority="2" dxfId="222" stopIfTrue="1">
      <formula>$L$23="OK"</formula>
    </cfRule>
  </conditionalFormatting>
  <conditionalFormatting sqref="L29">
    <cfRule type="expression" priority="3" dxfId="221" stopIfTrue="1">
      <formula>$L$29="ERROR"</formula>
    </cfRule>
    <cfRule type="expression" priority="4" dxfId="222" stopIfTrue="1">
      <formula>$L$29="OK"</formula>
    </cfRule>
  </conditionalFormatting>
  <conditionalFormatting sqref="L32">
    <cfRule type="expression" priority="5" dxfId="221" stopIfTrue="1">
      <formula>$L$32="ERROR"</formula>
    </cfRule>
    <cfRule type="expression" priority="6" dxfId="222" stopIfTrue="1">
      <formula>$L$32="OK"</formula>
    </cfRule>
  </conditionalFormatting>
  <conditionalFormatting sqref="L47">
    <cfRule type="expression" priority="7" dxfId="221" stopIfTrue="1">
      <formula>$L$47="ERROR"</formula>
    </cfRule>
    <cfRule type="expression" priority="8" dxfId="222" stopIfTrue="1">
      <formula>$L$47="OK"</formula>
    </cfRule>
  </conditionalFormatting>
  <conditionalFormatting sqref="G17 L12 L14 L16">
    <cfRule type="expression" priority="9" dxfId="221" stopIfTrue="1">
      <formula>G12="ERROR"</formula>
    </cfRule>
    <cfRule type="expression" priority="10" dxfId="222" stopIfTrue="1">
      <formula>G12="OK"</formula>
    </cfRule>
  </conditionalFormatting>
  <conditionalFormatting sqref="L39">
    <cfRule type="expression" priority="11" dxfId="221" stopIfTrue="1">
      <formula>$L$39="ERROR"</formula>
    </cfRule>
    <cfRule type="expression" priority="12" dxfId="222" stopIfTrue="1">
      <formula>$L$39="OK"</formula>
    </cfRule>
  </conditionalFormatting>
  <conditionalFormatting sqref="L36">
    <cfRule type="expression" priority="13" dxfId="221" stopIfTrue="1">
      <formula>$L$36="ERROR"</formula>
    </cfRule>
    <cfRule type="expression" priority="14" dxfId="222" stopIfTrue="1">
      <formula>$L$36="OK"</formula>
    </cfRule>
  </conditionalFormatting>
  <conditionalFormatting sqref="L43">
    <cfRule type="expression" priority="15" dxfId="221" stopIfTrue="1">
      <formula>$L$43="ERROR"</formula>
    </cfRule>
    <cfRule type="expression" priority="16" dxfId="222" stopIfTrue="1">
      <formula>$L$43="OK"</formula>
    </cfRule>
  </conditionalFormatting>
  <conditionalFormatting sqref="L50">
    <cfRule type="expression" priority="17" dxfId="221" stopIfTrue="1">
      <formula>$L$50="ERROR"</formula>
    </cfRule>
    <cfRule type="expression" priority="18" dxfId="222" stopIfTrue="1">
      <formula>$L$50="OK"</formula>
    </cfRule>
  </conditionalFormatting>
  <conditionalFormatting sqref="L52">
    <cfRule type="expression" priority="19" dxfId="221" stopIfTrue="1">
      <formula>$L$52="ERROR"</formula>
    </cfRule>
    <cfRule type="expression" priority="20" dxfId="222" stopIfTrue="1">
      <formula>$L$52="OK"</formula>
    </cfRule>
  </conditionalFormatting>
  <conditionalFormatting sqref="L55">
    <cfRule type="expression" priority="21" dxfId="221" stopIfTrue="1">
      <formula>$L$55="ERROR"</formula>
    </cfRule>
    <cfRule type="expression" priority="22" dxfId="222" stopIfTrue="1">
      <formula>$L$55="OK"</formula>
    </cfRule>
  </conditionalFormatting>
  <conditionalFormatting sqref="L58">
    <cfRule type="expression" priority="23" dxfId="221" stopIfTrue="1">
      <formula>$M$58="ERROR"</formula>
    </cfRule>
    <cfRule type="expression" priority="24" dxfId="222" stopIfTrue="1">
      <formula>$L$58="OK"</formula>
    </cfRule>
  </conditionalFormatting>
  <conditionalFormatting sqref="L64">
    <cfRule type="expression" priority="25" dxfId="221" stopIfTrue="1">
      <formula>$L$64="ERROR"</formula>
    </cfRule>
    <cfRule type="expression" priority="26" dxfId="222" stopIfTrue="1">
      <formula>$L$64="OK"</formula>
    </cfRule>
  </conditionalFormatting>
  <conditionalFormatting sqref="L61">
    <cfRule type="expression" priority="27" dxfId="221" stopIfTrue="1">
      <formula>$L$61="ERROR"</formula>
    </cfRule>
    <cfRule type="expression" priority="28" dxfId="222" stopIfTrue="1">
      <formula>$L$61="OK"</formula>
    </cfRule>
  </conditionalFormatting>
  <conditionalFormatting sqref="L27">
    <cfRule type="expression" priority="29" dxfId="221" stopIfTrue="1">
      <formula>$L$27="ERROR"</formula>
    </cfRule>
    <cfRule type="expression" priority="30" dxfId="222" stopIfTrue="1">
      <formula>$L$27="OK"</formula>
    </cfRule>
  </conditionalFormatting>
  <conditionalFormatting sqref="L10">
    <cfRule type="expression" priority="31" dxfId="221" stopIfTrue="1">
      <formula>$E$80="ERROR"</formula>
    </cfRule>
    <cfRule type="expression" priority="32" dxfId="222" stopIfTrue="1">
      <formula>$E$80="OK"</formula>
    </cfRule>
  </conditionalFormatting>
  <conditionalFormatting sqref="D2:H2 R2:S2">
    <cfRule type="expression" priority="33" dxfId="4" stopIfTrue="1">
      <formula>$S$3="NO"</formula>
    </cfRule>
    <cfRule type="expression" priority="34" dxfId="4" stopIfTrue="1">
      <formula>$S$3=0</formula>
    </cfRule>
  </conditionalFormatting>
  <conditionalFormatting sqref="L8">
    <cfRule type="expression" priority="35" dxfId="221" stopIfTrue="1">
      <formula>$E$78="ERROR"</formula>
    </cfRule>
    <cfRule type="expression" priority="36" dxfId="222" stopIfTrue="1">
      <formula>$E$78="OK"</formula>
    </cfRule>
  </conditionalFormatting>
  <conditionalFormatting sqref="L20">
    <cfRule type="expression" priority="37" dxfId="221" stopIfTrue="1">
      <formula>$L$20="ERROR"</formula>
    </cfRule>
    <cfRule type="expression" priority="38" dxfId="222" stopIfTrue="1">
      <formula>$L$20="OK"</formula>
    </cfRule>
  </conditionalFormatting>
  <printOptions/>
  <pageMargins left="0.1968503937007874" right="0.2755905511811024" top="0.35433070866141736" bottom="1.1811023622047245" header="0.5118110236220472" footer="0.3937007874015748"/>
  <pageSetup fitToHeight="0" fitToWidth="0" horizontalDpi="600" verticalDpi="600" orientation="landscape" paperSize="9" scale="80" r:id="rId2"/>
  <headerFooter alignWithMargins="0">
    <oddFooter>&amp;L&amp;"Times New Roman,Italic"&amp;8Investment Services Rules for Investment Services Providers
&amp;"Times New Roman,Regular"Part A: The Application Process
Schedule C: Financial Resources Statement&amp;R&amp;"Times New Roman,Regular"&amp;8&amp;A
&amp;P - &amp;N</oddFooter>
  </headerFooter>
  <rowBreaks count="2" manualBreakCount="2">
    <brk id="42" max="252" man="1"/>
    <brk id="71" max="255" man="1"/>
  </rowBreaks>
  <legacyDrawing r:id="rId1"/>
</worksheet>
</file>

<file path=xl/worksheets/sheet3.xml><?xml version="1.0" encoding="utf-8"?>
<worksheet xmlns="http://schemas.openxmlformats.org/spreadsheetml/2006/main" xmlns:r="http://schemas.openxmlformats.org/officeDocument/2006/relationships">
  <sheetPr codeName="Sheet8"/>
  <dimension ref="A8:D62"/>
  <sheetViews>
    <sheetView zoomScaleSheetLayoutView="115" zoomScalePageLayoutView="0" workbookViewId="0" topLeftCell="A1">
      <selection activeCell="C21" sqref="C21"/>
    </sheetView>
  </sheetViews>
  <sheetFormatPr defaultColWidth="0" defaultRowHeight="12.75" zeroHeight="1"/>
  <cols>
    <col min="1" max="1" width="4.421875" style="356" customWidth="1"/>
    <col min="2" max="2" width="46.140625" style="356" customWidth="1"/>
    <col min="3" max="3" width="54.57421875" style="356" customWidth="1"/>
    <col min="4" max="4" width="4.8515625" style="356" customWidth="1"/>
    <col min="5" max="16384" width="0" style="356" hidden="1" customWidth="1"/>
  </cols>
  <sheetData>
    <row r="1" s="47" customFormat="1" ht="12.75"/>
    <row r="2" s="47" customFormat="1" ht="12.75"/>
    <row r="3" s="47" customFormat="1" ht="12.75"/>
    <row r="4" s="47" customFormat="1" ht="12.75"/>
    <row r="5" s="47" customFormat="1" ht="12.75"/>
    <row r="6" s="47" customFormat="1" ht="12.75"/>
    <row r="7" s="47" customFormat="1" ht="12.75"/>
    <row r="8" spans="2:3" s="47" customFormat="1" ht="29.25" customHeight="1" thickBot="1">
      <c r="B8" s="818" t="s">
        <v>47</v>
      </c>
      <c r="C8" s="818"/>
    </row>
    <row r="9" s="47" customFormat="1" ht="12.75"/>
    <row r="10" s="47" customFormat="1" ht="12.75"/>
    <row r="11" s="47" customFormat="1" ht="12.75"/>
    <row r="12" s="47" customFormat="1" ht="12.75"/>
    <row r="13" s="47" customFormat="1" ht="12.75"/>
    <row r="14" s="47" customFormat="1" ht="12.75"/>
    <row r="15" spans="1:4" ht="15.75">
      <c r="A15" s="348" t="s">
        <v>382</v>
      </c>
      <c r="B15" s="565" t="s">
        <v>46</v>
      </c>
      <c r="C15" s="783">
        <f>IF('COVER SHEET'!B37="","",'COVER SHEET'!B37)</f>
      </c>
      <c r="D15" s="129"/>
    </row>
    <row r="16" spans="1:4" ht="20.25" customHeight="1">
      <c r="A16" s="130"/>
      <c r="B16" s="131"/>
      <c r="C16" s="129"/>
      <c r="D16" s="129"/>
    </row>
    <row r="17" spans="1:4" ht="15">
      <c r="A17" s="130"/>
      <c r="B17" s="129"/>
      <c r="C17" s="132"/>
      <c r="D17" s="129"/>
    </row>
    <row r="18" spans="1:4" ht="15.75">
      <c r="A18" s="355" t="s">
        <v>383</v>
      </c>
      <c r="B18" s="565" t="s">
        <v>44</v>
      </c>
      <c r="C18" s="777"/>
      <c r="D18" s="133" t="s">
        <v>273</v>
      </c>
    </row>
    <row r="19" spans="1:4" ht="15">
      <c r="A19" s="130"/>
      <c r="B19" s="129"/>
      <c r="C19" s="132"/>
      <c r="D19" s="129"/>
    </row>
    <row r="20" spans="1:4" ht="15">
      <c r="A20" s="130"/>
      <c r="B20" s="129"/>
      <c r="C20" s="132"/>
      <c r="D20" s="129"/>
    </row>
    <row r="21" spans="1:4" ht="15.75">
      <c r="A21" s="348" t="s">
        <v>384</v>
      </c>
      <c r="B21" s="565" t="s">
        <v>42</v>
      </c>
      <c r="C21" s="774"/>
      <c r="D21" s="129"/>
    </row>
    <row r="22" spans="1:4" ht="15.75">
      <c r="A22" s="130"/>
      <c r="B22" s="775" t="s">
        <v>43</v>
      </c>
      <c r="C22" s="774"/>
      <c r="D22" s="129"/>
    </row>
    <row r="23" spans="1:4" ht="15.75">
      <c r="A23" s="130"/>
      <c r="B23" s="131"/>
      <c r="C23" s="132"/>
      <c r="D23" s="129"/>
    </row>
    <row r="24" spans="1:4" ht="15.75">
      <c r="A24" s="348" t="s">
        <v>385</v>
      </c>
      <c r="B24" s="565" t="s">
        <v>45</v>
      </c>
      <c r="C24" s="774"/>
      <c r="D24" s="129"/>
    </row>
    <row r="25" spans="1:4" ht="15.75">
      <c r="A25" s="130"/>
      <c r="B25" s="131"/>
      <c r="C25" s="132"/>
      <c r="D25" s="133" t="s">
        <v>273</v>
      </c>
    </row>
    <row r="26" spans="1:4" ht="15.75">
      <c r="A26" s="349" t="s">
        <v>386</v>
      </c>
      <c r="B26" s="566" t="s">
        <v>745</v>
      </c>
      <c r="C26" s="119"/>
      <c r="D26" s="129"/>
    </row>
    <row r="27" spans="1:4" ht="15.75">
      <c r="A27" s="130"/>
      <c r="B27" s="131"/>
      <c r="C27" s="132"/>
      <c r="D27" s="129"/>
    </row>
    <row r="28" spans="1:4" ht="15">
      <c r="A28" s="130"/>
      <c r="B28" s="129"/>
      <c r="C28" s="132"/>
      <c r="D28" s="129"/>
    </row>
    <row r="29" spans="1:4" ht="15.75">
      <c r="A29" s="348" t="s">
        <v>395</v>
      </c>
      <c r="B29" s="565" t="s">
        <v>746</v>
      </c>
      <c r="C29" s="119"/>
      <c r="D29" s="129"/>
    </row>
    <row r="30" spans="1:4" ht="15">
      <c r="A30" s="130"/>
      <c r="B30" s="129"/>
      <c r="C30" s="132"/>
      <c r="D30" s="129"/>
    </row>
    <row r="31" spans="1:4" ht="15.75">
      <c r="A31" s="130"/>
      <c r="B31" s="131"/>
      <c r="C31" s="132"/>
      <c r="D31" s="133" t="s">
        <v>273</v>
      </c>
    </row>
    <row r="32" spans="1:4" ht="31.5">
      <c r="A32" s="349" t="s">
        <v>506</v>
      </c>
      <c r="B32" s="594" t="s">
        <v>431</v>
      </c>
      <c r="C32" s="121"/>
      <c r="D32" s="129"/>
    </row>
    <row r="33" spans="1:4" ht="12.75">
      <c r="A33" s="134"/>
      <c r="B33" s="129"/>
      <c r="C33" s="132"/>
      <c r="D33" s="129"/>
    </row>
    <row r="34" spans="1:4" ht="12.75">
      <c r="A34" s="134"/>
      <c r="B34" s="567"/>
      <c r="C34" s="132"/>
      <c r="D34" s="129"/>
    </row>
    <row r="35" spans="1:4" ht="12.75">
      <c r="A35" s="128"/>
      <c r="B35" s="2"/>
      <c r="C35" s="132"/>
      <c r="D35" s="129"/>
    </row>
    <row r="36" spans="1:4" ht="12.75" hidden="1">
      <c r="A36" s="135"/>
      <c r="B36" s="129"/>
      <c r="C36" s="132"/>
      <c r="D36" s="129"/>
    </row>
    <row r="37" spans="1:4" ht="12.75" hidden="1">
      <c r="A37" s="135"/>
      <c r="B37" s="129" t="s">
        <v>419</v>
      </c>
      <c r="C37" s="129" t="s">
        <v>663</v>
      </c>
      <c r="D37" s="129"/>
    </row>
    <row r="38" spans="1:4" ht="12.75" hidden="1">
      <c r="A38" s="135"/>
      <c r="B38" s="129" t="s">
        <v>420</v>
      </c>
      <c r="C38" s="129" t="s">
        <v>822</v>
      </c>
      <c r="D38" s="129"/>
    </row>
    <row r="39" spans="1:4" ht="12.75" hidden="1">
      <c r="A39" s="135"/>
      <c r="B39" s="129" t="s">
        <v>367</v>
      </c>
      <c r="C39" s="129" t="s">
        <v>664</v>
      </c>
      <c r="D39" s="129"/>
    </row>
    <row r="40" spans="1:4" ht="12.75" hidden="1">
      <c r="A40" s="135"/>
      <c r="B40" s="129" t="s">
        <v>421</v>
      </c>
      <c r="C40" s="129" t="s">
        <v>704</v>
      </c>
      <c r="D40" s="129"/>
    </row>
    <row r="41" spans="1:4" ht="12.75" hidden="1">
      <c r="A41" s="135"/>
      <c r="B41" s="129" t="s">
        <v>422</v>
      </c>
      <c r="C41" s="129" t="s">
        <v>913</v>
      </c>
      <c r="D41" s="129"/>
    </row>
    <row r="42" spans="1:4" ht="12.75" hidden="1">
      <c r="A42" s="135"/>
      <c r="B42" s="129" t="s">
        <v>366</v>
      </c>
      <c r="C42" s="129" t="s">
        <v>429</v>
      </c>
      <c r="D42" s="129"/>
    </row>
    <row r="43" spans="1:4" ht="12.75" hidden="1">
      <c r="A43" s="135"/>
      <c r="B43" s="129" t="s">
        <v>423</v>
      </c>
      <c r="C43" s="129"/>
      <c r="D43" s="129"/>
    </row>
    <row r="44" spans="1:4" ht="12.75" hidden="1">
      <c r="A44" s="135"/>
      <c r="B44" s="129" t="s">
        <v>424</v>
      </c>
      <c r="C44" s="129"/>
      <c r="D44" s="129"/>
    </row>
    <row r="45" spans="1:4" ht="12.75" hidden="1">
      <c r="A45" s="135"/>
      <c r="B45" s="129" t="s">
        <v>428</v>
      </c>
      <c r="C45" s="129"/>
      <c r="D45" s="779"/>
    </row>
    <row r="46" spans="1:4" ht="12.75" hidden="1">
      <c r="A46" s="135"/>
      <c r="B46" s="129" t="s">
        <v>425</v>
      </c>
      <c r="C46" s="129"/>
      <c r="D46" s="129"/>
    </row>
    <row r="47" spans="1:4" ht="12.75" hidden="1">
      <c r="A47" s="135"/>
      <c r="B47" s="129" t="s">
        <v>427</v>
      </c>
      <c r="C47" s="129"/>
      <c r="D47" s="129"/>
    </row>
    <row r="48" spans="1:4" ht="15" hidden="1">
      <c r="A48" s="135"/>
      <c r="B48" s="129" t="s">
        <v>426</v>
      </c>
      <c r="C48" s="129"/>
      <c r="D48" s="291"/>
    </row>
    <row r="49" spans="1:4" ht="15" hidden="1">
      <c r="A49" s="135"/>
      <c r="B49" s="129" t="s">
        <v>365</v>
      </c>
      <c r="C49" s="129"/>
      <c r="D49" s="291"/>
    </row>
    <row r="50" spans="1:4" ht="15" hidden="1">
      <c r="A50" s="135"/>
      <c r="B50" s="129"/>
      <c r="C50" s="291"/>
      <c r="D50" s="611"/>
    </row>
    <row r="51" spans="1:4" ht="15" hidden="1">
      <c r="A51" s="135"/>
      <c r="B51" s="611" t="s">
        <v>185</v>
      </c>
      <c r="C51" s="611"/>
      <c r="D51" s="776"/>
    </row>
    <row r="52" spans="1:4" ht="15" hidden="1">
      <c r="A52" s="135"/>
      <c r="B52" s="611"/>
      <c r="C52" s="611"/>
      <c r="D52" s="47"/>
    </row>
    <row r="53" spans="1:4" ht="12.75" hidden="1">
      <c r="A53" s="135"/>
      <c r="B53" s="613" t="s">
        <v>186</v>
      </c>
      <c r="C53" s="613"/>
      <c r="D53" s="612">
        <f>IF(C32="",1,0)</f>
        <v>1</v>
      </c>
    </row>
    <row r="54" spans="1:4" ht="12.75" hidden="1">
      <c r="A54" s="135"/>
      <c r="B54" s="613" t="s">
        <v>187</v>
      </c>
      <c r="C54" s="613"/>
      <c r="D54" s="612">
        <f>IF(C29="",1,0)</f>
        <v>1</v>
      </c>
    </row>
    <row r="55" spans="1:4" ht="12.75" hidden="1">
      <c r="A55" s="135"/>
      <c r="B55" s="613" t="s">
        <v>188</v>
      </c>
      <c r="C55" s="613"/>
      <c r="D55" s="612">
        <f>IF(C26="",1,0)</f>
        <v>1</v>
      </c>
    </row>
    <row r="56" spans="1:4" ht="12.75" hidden="1">
      <c r="A56" s="135"/>
      <c r="B56" s="613" t="s">
        <v>48</v>
      </c>
      <c r="C56" s="613"/>
      <c r="D56" s="612">
        <f>IF(C24="",1,0)</f>
        <v>1</v>
      </c>
    </row>
    <row r="57" spans="1:4" ht="12.75" hidden="1">
      <c r="A57" s="135"/>
      <c r="B57" s="613" t="s">
        <v>49</v>
      </c>
      <c r="C57" s="613"/>
      <c r="D57" s="612">
        <f>IF(C22="",1,0)</f>
        <v>1</v>
      </c>
    </row>
    <row r="58" spans="1:4" ht="12.75" hidden="1">
      <c r="A58" s="135"/>
      <c r="B58" s="613" t="s">
        <v>50</v>
      </c>
      <c r="C58" s="613"/>
      <c r="D58" s="612">
        <f>IF(C21="",1,0)</f>
        <v>1</v>
      </c>
    </row>
    <row r="59" spans="1:4" ht="12.75" hidden="1">
      <c r="A59" s="135"/>
      <c r="B59" s="613" t="s">
        <v>189</v>
      </c>
      <c r="C59" s="613"/>
      <c r="D59" s="612">
        <f>IF(C18="",1,0)</f>
        <v>1</v>
      </c>
    </row>
    <row r="60" spans="1:4" ht="12.75" hidden="1">
      <c r="A60" s="135"/>
      <c r="B60" s="613" t="s">
        <v>51</v>
      </c>
      <c r="C60" s="613"/>
      <c r="D60" s="612">
        <f>IF(C15="",1,0)</f>
        <v>1</v>
      </c>
    </row>
    <row r="61" ht="12.75" hidden="1"/>
    <row r="62" ht="12.75" hidden="1">
      <c r="D62" s="356">
        <f>SUM(D53)</f>
        <v>1</v>
      </c>
    </row>
  </sheetData>
  <sheetProtection password="C948" sheet="1" objects="1" scenarios="1"/>
  <mergeCells count="1">
    <mergeCell ref="B8:C8"/>
  </mergeCells>
  <dataValidations count="5">
    <dataValidation errorStyle="warning" type="list" showInputMessage="1" showErrorMessage="1" errorTitle="CURRENCY OF ACCOUNTS" error="Insert Currency from list " sqref="C29">
      <formula1>$B$37:$B$49</formula1>
    </dataValidation>
    <dataValidation type="list" allowBlank="1" showInputMessage="1" showErrorMessage="1" errorTitle="LICENCE CATEGORY" error="Insert from list" sqref="C18">
      <formula1>$C$37:$C$42</formula1>
    </dataValidation>
    <dataValidation type="whole" allowBlank="1" showInputMessage="1" showErrorMessage="1" promptTitle="COVER SHEET" prompt="Insert the number of months covered by the reporting period" errorTitle="COVER SHEET" error="The return should not cover more than 18 months" sqref="C26">
      <formula1>1</formula1>
      <formula2>18</formula2>
    </dataValidation>
    <dataValidation type="date" allowBlank="1" showInputMessage="1" showErrorMessage="1" promptTitle="COVER SHEET" prompt="Insert date in the form dd/mm/yy" errorTitle="COVER SHEET" error="Insert date in the form dd/mm/yy" sqref="C24">
      <formula1>36526</formula1>
      <formula2>44196</formula2>
    </dataValidation>
    <dataValidation type="date" allowBlank="1" showInputMessage="1" showErrorMessage="1" promptTitle="COVER SHEET" prompt="Insert date in the form dd/mm/yy" errorTitle="COVER SHEET" error="Insert date in the form dd/mm/yy" sqref="C22 C21">
      <formula1>36526</formula1>
      <formula2>44196</formula2>
    </dataValidation>
  </dataValidations>
  <printOptions/>
  <pageMargins left="0.1968503937007874" right="0.2755905511811024" top="0.35433070866141736" bottom="1.1811023622047245" header="0.5118110236220472" footer="0.3937007874015748"/>
  <pageSetup horizontalDpi="600" verticalDpi="600" orientation="portrait" paperSize="9" scale="90" r:id="rId2"/>
  <headerFooter alignWithMargins="0">
    <oddFooter>&amp;L&amp;"Times New Roman,Italic"&amp;8Investment Services Rules for Investment Services Providers
&amp;"Times New Roman,Regular"Part A: The Application Process
Schedule C: Financial Resources Statement&amp;R&amp;"Times New Roman,Regular"&amp;8&amp;A
&amp;P - &amp;N</oddFooter>
  </headerFooter>
  <legacyDrawing r:id="rId1"/>
</worksheet>
</file>

<file path=xl/worksheets/sheet4.xml><?xml version="1.0" encoding="utf-8"?>
<worksheet xmlns="http://schemas.openxmlformats.org/spreadsheetml/2006/main" xmlns:r="http://schemas.openxmlformats.org/officeDocument/2006/relationships">
  <sheetPr codeName="Sheet3"/>
  <dimension ref="A1:M194"/>
  <sheetViews>
    <sheetView zoomScalePageLayoutView="0" workbookViewId="0" topLeftCell="A1">
      <selection activeCell="B1" sqref="B1"/>
    </sheetView>
  </sheetViews>
  <sheetFormatPr defaultColWidth="0" defaultRowHeight="12.75" customHeight="1" zeroHeight="1"/>
  <cols>
    <col min="1" max="1" width="1.8515625" style="753" customWidth="1"/>
    <col min="2" max="2" width="4.140625" style="655" customWidth="1"/>
    <col min="3" max="9" width="9.140625" style="655" customWidth="1"/>
    <col min="10" max="10" width="21.140625" style="655" customWidth="1"/>
    <col min="11" max="12" width="9.140625" style="655" customWidth="1"/>
    <col min="13" max="13" width="1.57421875" style="655" customWidth="1"/>
    <col min="14" max="14" width="1.28515625" style="189" hidden="1" customWidth="1"/>
    <col min="15" max="16384" width="0" style="655" hidden="1" customWidth="1"/>
  </cols>
  <sheetData>
    <row r="1" spans="1:13" ht="12.75">
      <c r="A1" s="1"/>
      <c r="B1" s="189"/>
      <c r="C1" s="189"/>
      <c r="D1" s="189"/>
      <c r="E1" s="189"/>
      <c r="F1" s="189"/>
      <c r="G1" s="189"/>
      <c r="H1" s="189"/>
      <c r="I1" s="189"/>
      <c r="J1" s="189"/>
      <c r="K1" s="189"/>
      <c r="L1" s="189"/>
      <c r="M1" s="189"/>
    </row>
    <row r="2" spans="1:13" ht="16.5" thickBot="1">
      <c r="A2" s="1"/>
      <c r="B2" s="514" t="s">
        <v>887</v>
      </c>
      <c r="C2" s="514" t="s">
        <v>888</v>
      </c>
      <c r="D2" s="514"/>
      <c r="E2" s="514"/>
      <c r="F2" s="514"/>
      <c r="G2" s="514"/>
      <c r="H2" s="514"/>
      <c r="I2" s="514"/>
      <c r="J2" s="514"/>
      <c r="K2" s="514"/>
      <c r="L2" s="514"/>
      <c r="M2" s="25"/>
    </row>
    <row r="3" spans="1:13" ht="12.75">
      <c r="A3" s="1"/>
      <c r="B3" s="189"/>
      <c r="C3" s="750"/>
      <c r="D3" s="189"/>
      <c r="E3" s="189"/>
      <c r="F3" s="189"/>
      <c r="G3" s="189"/>
      <c r="H3" s="189" t="s">
        <v>889</v>
      </c>
      <c r="I3" s="189"/>
      <c r="J3" s="189"/>
      <c r="K3" s="189"/>
      <c r="L3" s="189"/>
      <c r="M3" s="189"/>
    </row>
    <row r="4" spans="1:13" ht="12.75">
      <c r="A4" s="1"/>
      <c r="B4" s="189" t="s">
        <v>890</v>
      </c>
      <c r="C4" s="189" t="s">
        <v>891</v>
      </c>
      <c r="D4" s="189"/>
      <c r="E4" s="189"/>
      <c r="F4" s="189"/>
      <c r="G4" s="189"/>
      <c r="H4" s="189"/>
      <c r="I4" s="189"/>
      <c r="J4" s="189"/>
      <c r="K4" s="189"/>
      <c r="L4" s="189"/>
      <c r="M4" s="189"/>
    </row>
    <row r="5" spans="1:13" ht="12.75">
      <c r="A5" s="1"/>
      <c r="B5" s="189"/>
      <c r="C5" s="828" t="s">
        <v>779</v>
      </c>
      <c r="D5" s="828"/>
      <c r="E5" s="828"/>
      <c r="F5" s="828"/>
      <c r="G5" s="828"/>
      <c r="H5" s="828"/>
      <c r="I5" s="828"/>
      <c r="J5" s="828"/>
      <c r="K5" s="828"/>
      <c r="L5" s="828"/>
      <c r="M5" s="189"/>
    </row>
    <row r="6" spans="1:13" ht="12.75">
      <c r="A6" s="1"/>
      <c r="B6" s="189"/>
      <c r="C6" s="828"/>
      <c r="D6" s="828"/>
      <c r="E6" s="828"/>
      <c r="F6" s="828"/>
      <c r="G6" s="828"/>
      <c r="H6" s="828"/>
      <c r="I6" s="828"/>
      <c r="J6" s="828"/>
      <c r="K6" s="828"/>
      <c r="L6" s="828"/>
      <c r="M6" s="189"/>
    </row>
    <row r="7" spans="1:13" ht="12.75">
      <c r="A7" s="15"/>
      <c r="B7" s="189"/>
      <c r="C7" s="828" t="s">
        <v>780</v>
      </c>
      <c r="D7" s="828"/>
      <c r="E7" s="828"/>
      <c r="F7" s="828"/>
      <c r="G7" s="828"/>
      <c r="H7" s="828"/>
      <c r="I7" s="828"/>
      <c r="J7" s="828"/>
      <c r="K7" s="828"/>
      <c r="L7" s="828"/>
      <c r="M7" s="189"/>
    </row>
    <row r="8" spans="1:13" ht="12.75">
      <c r="A8" s="15"/>
      <c r="B8" s="189"/>
      <c r="C8" s="828"/>
      <c r="D8" s="828"/>
      <c r="E8" s="828"/>
      <c r="F8" s="828"/>
      <c r="G8" s="828"/>
      <c r="H8" s="828"/>
      <c r="I8" s="828"/>
      <c r="J8" s="828"/>
      <c r="K8" s="828"/>
      <c r="L8" s="828"/>
      <c r="M8" s="189"/>
    </row>
    <row r="9" spans="1:13" ht="12.75">
      <c r="A9" s="15"/>
      <c r="B9" s="189"/>
      <c r="C9" s="189"/>
      <c r="D9" s="189"/>
      <c r="E9" s="189"/>
      <c r="F9" s="189"/>
      <c r="G9" s="189"/>
      <c r="H9" s="189"/>
      <c r="I9" s="189"/>
      <c r="J9" s="189"/>
      <c r="K9" s="189"/>
      <c r="L9" s="189"/>
      <c r="M9" s="189"/>
    </row>
    <row r="10" spans="1:13" ht="12.75">
      <c r="A10" s="15"/>
      <c r="B10" s="189"/>
      <c r="C10" s="829" t="s">
        <v>781</v>
      </c>
      <c r="D10" s="828"/>
      <c r="E10" s="828"/>
      <c r="F10" s="828"/>
      <c r="G10" s="828"/>
      <c r="H10" s="828"/>
      <c r="I10" s="828"/>
      <c r="J10" s="828"/>
      <c r="K10" s="828"/>
      <c r="L10" s="828"/>
      <c r="M10" s="189"/>
    </row>
    <row r="11" spans="1:13" ht="12.75">
      <c r="A11" s="15"/>
      <c r="B11" s="189"/>
      <c r="C11" s="828"/>
      <c r="D11" s="828"/>
      <c r="E11" s="828"/>
      <c r="F11" s="828"/>
      <c r="G11" s="828"/>
      <c r="H11" s="828"/>
      <c r="I11" s="828"/>
      <c r="J11" s="828"/>
      <c r="K11" s="828"/>
      <c r="L11" s="828"/>
      <c r="M11" s="189"/>
    </row>
    <row r="12" spans="1:13" ht="12.75">
      <c r="A12" s="15"/>
      <c r="B12" s="189"/>
      <c r="C12" s="13"/>
      <c r="D12" s="189"/>
      <c r="E12" s="189"/>
      <c r="F12" s="189"/>
      <c r="G12" s="189"/>
      <c r="H12" s="189"/>
      <c r="I12" s="189"/>
      <c r="J12" s="189"/>
      <c r="K12" s="189"/>
      <c r="L12" s="189"/>
      <c r="M12" s="189"/>
    </row>
    <row r="13" spans="1:13" ht="12.75">
      <c r="A13" s="15"/>
      <c r="B13" s="189"/>
      <c r="C13" s="830" t="s">
        <v>782</v>
      </c>
      <c r="D13" s="830"/>
      <c r="E13" s="830"/>
      <c r="F13" s="830"/>
      <c r="G13" s="830"/>
      <c r="H13" s="830"/>
      <c r="I13" s="830"/>
      <c r="J13" s="830"/>
      <c r="K13" s="830"/>
      <c r="L13" s="830"/>
      <c r="M13" s="189"/>
    </row>
    <row r="14" spans="1:13" ht="12.75">
      <c r="A14" s="15"/>
      <c r="B14" s="189"/>
      <c r="C14" s="830"/>
      <c r="D14" s="830"/>
      <c r="E14" s="830"/>
      <c r="F14" s="830"/>
      <c r="G14" s="830"/>
      <c r="H14" s="830"/>
      <c r="I14" s="830"/>
      <c r="J14" s="830"/>
      <c r="K14" s="830"/>
      <c r="L14" s="830"/>
      <c r="M14" s="189"/>
    </row>
    <row r="15" spans="1:13" ht="12.75">
      <c r="A15" s="15"/>
      <c r="B15" s="189"/>
      <c r="C15" s="830"/>
      <c r="D15" s="830"/>
      <c r="E15" s="830"/>
      <c r="F15" s="830"/>
      <c r="G15" s="830"/>
      <c r="H15" s="830"/>
      <c r="I15" s="830"/>
      <c r="J15" s="830"/>
      <c r="K15" s="830"/>
      <c r="L15" s="830"/>
      <c r="M15" s="189"/>
    </row>
    <row r="16" spans="1:13" ht="12.75">
      <c r="A16" s="15"/>
      <c r="B16" s="189"/>
      <c r="C16" s="830"/>
      <c r="D16" s="830"/>
      <c r="E16" s="830"/>
      <c r="F16" s="830"/>
      <c r="G16" s="830"/>
      <c r="H16" s="830"/>
      <c r="I16" s="830"/>
      <c r="J16" s="830"/>
      <c r="K16" s="830"/>
      <c r="L16" s="830"/>
      <c r="M16" s="189"/>
    </row>
    <row r="17" spans="1:13" ht="12.75">
      <c r="A17" s="15"/>
      <c r="B17" s="189"/>
      <c r="C17" s="13"/>
      <c r="D17" s="189"/>
      <c r="E17" s="189"/>
      <c r="F17" s="189"/>
      <c r="G17" s="189"/>
      <c r="H17" s="189"/>
      <c r="I17" s="189"/>
      <c r="J17" s="189"/>
      <c r="K17" s="189"/>
      <c r="L17" s="189"/>
      <c r="M17" s="189"/>
    </row>
    <row r="18" spans="1:13" ht="12.75">
      <c r="A18" s="15"/>
      <c r="B18" s="189"/>
      <c r="C18" s="13" t="s">
        <v>783</v>
      </c>
      <c r="D18" s="189"/>
      <c r="E18" s="189"/>
      <c r="F18" s="189"/>
      <c r="G18" s="189"/>
      <c r="H18" s="189"/>
      <c r="I18" s="189"/>
      <c r="J18" s="189"/>
      <c r="K18" s="189"/>
      <c r="L18" s="189"/>
      <c r="M18" s="189"/>
    </row>
    <row r="19" spans="1:13" ht="12.75">
      <c r="A19" s="15"/>
      <c r="B19" s="189"/>
      <c r="C19" s="13"/>
      <c r="D19" s="189"/>
      <c r="E19" s="189"/>
      <c r="F19" s="189"/>
      <c r="G19" s="189"/>
      <c r="H19" s="189"/>
      <c r="I19" s="189"/>
      <c r="J19" s="189"/>
      <c r="K19" s="189"/>
      <c r="L19" s="189"/>
      <c r="M19" s="189"/>
    </row>
    <row r="20" spans="1:13" ht="12.75">
      <c r="A20" s="1"/>
      <c r="B20" s="750"/>
      <c r="C20" s="189"/>
      <c r="D20" s="189"/>
      <c r="E20" s="189"/>
      <c r="F20" s="189"/>
      <c r="G20" s="189"/>
      <c r="H20" s="189"/>
      <c r="I20" s="189"/>
      <c r="J20" s="189"/>
      <c r="K20" s="189"/>
      <c r="L20" s="189"/>
      <c r="M20" s="189"/>
    </row>
    <row r="21" spans="1:13" ht="12.75">
      <c r="A21" s="1"/>
      <c r="B21" s="189" t="s">
        <v>892</v>
      </c>
      <c r="C21" s="828" t="s">
        <v>784</v>
      </c>
      <c r="D21" s="828"/>
      <c r="E21" s="828"/>
      <c r="F21" s="828"/>
      <c r="G21" s="828"/>
      <c r="H21" s="828"/>
      <c r="I21" s="828"/>
      <c r="J21" s="828"/>
      <c r="K21" s="828"/>
      <c r="L21" s="828"/>
      <c r="M21" s="189"/>
    </row>
    <row r="22" spans="1:13" ht="12.75">
      <c r="A22" s="1"/>
      <c r="B22" s="189"/>
      <c r="C22" s="828"/>
      <c r="D22" s="828"/>
      <c r="E22" s="828"/>
      <c r="F22" s="828"/>
      <c r="G22" s="828"/>
      <c r="H22" s="828"/>
      <c r="I22" s="828"/>
      <c r="J22" s="828"/>
      <c r="K22" s="828"/>
      <c r="L22" s="828"/>
      <c r="M22" s="189"/>
    </row>
    <row r="23" spans="1:13" ht="12.75">
      <c r="A23" s="1"/>
      <c r="B23" s="189"/>
      <c r="C23" s="189"/>
      <c r="D23" s="189"/>
      <c r="E23" s="189"/>
      <c r="F23" s="189"/>
      <c r="G23" s="189"/>
      <c r="H23" s="189"/>
      <c r="I23" s="189"/>
      <c r="J23" s="189"/>
      <c r="K23" s="189"/>
      <c r="L23" s="189"/>
      <c r="M23" s="189"/>
    </row>
    <row r="24" spans="1:13" ht="12.75">
      <c r="A24" s="1"/>
      <c r="B24" s="189" t="s">
        <v>893</v>
      </c>
      <c r="C24" s="189" t="s">
        <v>894</v>
      </c>
      <c r="D24" s="189"/>
      <c r="E24" s="189"/>
      <c r="F24" s="189"/>
      <c r="G24" s="189"/>
      <c r="H24" s="189"/>
      <c r="I24" s="189"/>
      <c r="J24" s="189"/>
      <c r="K24" s="189"/>
      <c r="L24" s="189"/>
      <c r="M24" s="189"/>
    </row>
    <row r="25" spans="1:13" ht="12.75">
      <c r="A25" s="1"/>
      <c r="B25" s="189"/>
      <c r="C25" s="189"/>
      <c r="D25" s="189"/>
      <c r="E25" s="189"/>
      <c r="F25" s="189"/>
      <c r="G25" s="189"/>
      <c r="H25" s="189"/>
      <c r="I25" s="189"/>
      <c r="J25" s="189"/>
      <c r="K25" s="189"/>
      <c r="L25" s="189"/>
      <c r="M25" s="189"/>
    </row>
    <row r="26" spans="1:13" ht="12.75">
      <c r="A26" s="1"/>
      <c r="B26" s="189" t="s">
        <v>895</v>
      </c>
      <c r="C26" s="828" t="s">
        <v>785</v>
      </c>
      <c r="D26" s="828"/>
      <c r="E26" s="828"/>
      <c r="F26" s="828"/>
      <c r="G26" s="828"/>
      <c r="H26" s="828"/>
      <c r="I26" s="828"/>
      <c r="J26" s="828"/>
      <c r="K26" s="828"/>
      <c r="L26" s="828"/>
      <c r="M26" s="189"/>
    </row>
    <row r="27" spans="1:13" ht="12.75">
      <c r="A27" s="15"/>
      <c r="B27" s="189"/>
      <c r="C27" s="828"/>
      <c r="D27" s="828"/>
      <c r="E27" s="828"/>
      <c r="F27" s="828"/>
      <c r="G27" s="828"/>
      <c r="H27" s="828"/>
      <c r="I27" s="828"/>
      <c r="J27" s="828"/>
      <c r="K27" s="828"/>
      <c r="L27" s="828"/>
      <c r="M27" s="189"/>
    </row>
    <row r="28" spans="1:13" ht="12.75">
      <c r="A28" s="15"/>
      <c r="B28" s="189"/>
      <c r="C28" s="189"/>
      <c r="D28" s="189"/>
      <c r="E28" s="189"/>
      <c r="F28" s="189"/>
      <c r="G28" s="189"/>
      <c r="H28" s="189"/>
      <c r="I28" s="189"/>
      <c r="J28" s="189"/>
      <c r="K28" s="189"/>
      <c r="L28" s="189"/>
      <c r="M28" s="189"/>
    </row>
    <row r="29" spans="1:13" ht="12.75">
      <c r="A29" s="1"/>
      <c r="B29" s="189"/>
      <c r="C29" s="189" t="s">
        <v>896</v>
      </c>
      <c r="D29" s="189"/>
      <c r="E29" s="189"/>
      <c r="F29" s="189"/>
      <c r="G29" s="189"/>
      <c r="H29" s="189"/>
      <c r="I29" s="189"/>
      <c r="J29" s="189"/>
      <c r="K29" s="189"/>
      <c r="L29" s="189"/>
      <c r="M29" s="189"/>
    </row>
    <row r="30" spans="1:13" ht="12.75">
      <c r="A30" s="1"/>
      <c r="B30" s="189"/>
      <c r="C30" s="819"/>
      <c r="D30" s="820"/>
      <c r="E30" s="820"/>
      <c r="F30" s="820"/>
      <c r="G30" s="820"/>
      <c r="H30" s="820"/>
      <c r="I30" s="820"/>
      <c r="J30" s="820"/>
      <c r="K30" s="820"/>
      <c r="L30" s="821"/>
      <c r="M30" s="189"/>
    </row>
    <row r="31" spans="1:13" ht="12.75">
      <c r="A31" s="1"/>
      <c r="B31" s="189"/>
      <c r="C31" s="819"/>
      <c r="D31" s="820"/>
      <c r="E31" s="820"/>
      <c r="F31" s="820"/>
      <c r="G31" s="820"/>
      <c r="H31" s="820"/>
      <c r="I31" s="820"/>
      <c r="J31" s="820"/>
      <c r="K31" s="820"/>
      <c r="L31" s="821"/>
      <c r="M31" s="189"/>
    </row>
    <row r="32" spans="1:13" ht="12.75">
      <c r="A32" s="1"/>
      <c r="B32" s="189"/>
      <c r="C32" s="825"/>
      <c r="D32" s="826"/>
      <c r="E32" s="826"/>
      <c r="F32" s="826"/>
      <c r="G32" s="826"/>
      <c r="H32" s="826"/>
      <c r="I32" s="826"/>
      <c r="J32" s="826"/>
      <c r="K32" s="826"/>
      <c r="L32" s="827"/>
      <c r="M32" s="189"/>
    </row>
    <row r="33" spans="1:13" ht="12.75">
      <c r="A33" s="1"/>
      <c r="B33" s="189"/>
      <c r="C33" s="825"/>
      <c r="D33" s="826"/>
      <c r="E33" s="826"/>
      <c r="F33" s="826"/>
      <c r="G33" s="826"/>
      <c r="H33" s="826"/>
      <c r="I33" s="826"/>
      <c r="J33" s="826"/>
      <c r="K33" s="826"/>
      <c r="L33" s="827"/>
      <c r="M33" s="189"/>
    </row>
    <row r="34" spans="1:13" ht="12.75">
      <c r="A34" s="15"/>
      <c r="B34" s="189"/>
      <c r="C34" s="189"/>
      <c r="D34" s="189"/>
      <c r="E34" s="189"/>
      <c r="F34" s="189"/>
      <c r="G34" s="189"/>
      <c r="H34" s="189"/>
      <c r="I34" s="189"/>
      <c r="J34" s="189"/>
      <c r="K34" s="189"/>
      <c r="L34" s="189"/>
      <c r="M34" s="189"/>
    </row>
    <row r="35" spans="1:13" ht="12.75">
      <c r="A35" s="15"/>
      <c r="C35" s="189" t="s">
        <v>897</v>
      </c>
      <c r="D35" s="189"/>
      <c r="E35" s="189"/>
      <c r="F35" s="189"/>
      <c r="G35" s="189"/>
      <c r="H35" s="189"/>
      <c r="I35" s="189"/>
      <c r="J35" s="189"/>
      <c r="K35" s="189"/>
      <c r="L35" s="189"/>
      <c r="M35" s="189"/>
    </row>
    <row r="36" spans="1:13" ht="12.75">
      <c r="A36" s="1"/>
      <c r="B36" s="189"/>
      <c r="C36" s="819"/>
      <c r="D36" s="820"/>
      <c r="E36" s="820"/>
      <c r="F36" s="820"/>
      <c r="G36" s="820"/>
      <c r="H36" s="820"/>
      <c r="I36" s="820"/>
      <c r="J36" s="820"/>
      <c r="K36" s="820"/>
      <c r="L36" s="821"/>
      <c r="M36" s="189"/>
    </row>
    <row r="37" spans="1:13" ht="12.75">
      <c r="A37" s="1"/>
      <c r="B37" s="189"/>
      <c r="C37" s="819"/>
      <c r="D37" s="820"/>
      <c r="E37" s="820"/>
      <c r="F37" s="820"/>
      <c r="G37" s="820"/>
      <c r="H37" s="820"/>
      <c r="I37" s="820"/>
      <c r="J37" s="820"/>
      <c r="K37" s="820"/>
      <c r="L37" s="821"/>
      <c r="M37" s="189"/>
    </row>
    <row r="38" spans="1:13" ht="12.75">
      <c r="A38" s="1"/>
      <c r="B38" s="189"/>
      <c r="C38" s="819"/>
      <c r="D38" s="820"/>
      <c r="E38" s="820"/>
      <c r="F38" s="820"/>
      <c r="G38" s="820"/>
      <c r="H38" s="820"/>
      <c r="I38" s="820"/>
      <c r="J38" s="820"/>
      <c r="K38" s="820"/>
      <c r="L38" s="821"/>
      <c r="M38" s="189"/>
    </row>
    <row r="39" spans="1:13" ht="12.75">
      <c r="A39" s="1"/>
      <c r="B39" s="189"/>
      <c r="C39" s="822"/>
      <c r="D39" s="823"/>
      <c r="E39" s="823"/>
      <c r="F39" s="823"/>
      <c r="G39" s="823"/>
      <c r="H39" s="823"/>
      <c r="I39" s="823"/>
      <c r="J39" s="823"/>
      <c r="K39" s="823"/>
      <c r="L39" s="824"/>
      <c r="M39" s="189"/>
    </row>
    <row r="40" spans="1:13" ht="12.75">
      <c r="A40" s="1"/>
      <c r="B40" s="189"/>
      <c r="C40" s="189"/>
      <c r="D40" s="189"/>
      <c r="E40" s="189"/>
      <c r="F40" s="189"/>
      <c r="G40" s="189"/>
      <c r="H40" s="189"/>
      <c r="I40" s="189"/>
      <c r="J40" s="189"/>
      <c r="K40" s="189"/>
      <c r="L40" s="189"/>
      <c r="M40" s="189"/>
    </row>
    <row r="41" spans="1:13" ht="12.75">
      <c r="A41" s="15"/>
      <c r="B41" s="189"/>
      <c r="C41" s="189" t="s">
        <v>898</v>
      </c>
      <c r="D41" s="189"/>
      <c r="E41" s="189"/>
      <c r="F41" s="189"/>
      <c r="G41" s="189"/>
      <c r="H41" s="189"/>
      <c r="I41" s="189"/>
      <c r="J41" s="189"/>
      <c r="K41" s="189"/>
      <c r="L41" s="189"/>
      <c r="M41" s="189"/>
    </row>
    <row r="42" spans="1:13" ht="12.75">
      <c r="A42" s="15"/>
      <c r="B42" s="189"/>
      <c r="C42" s="819"/>
      <c r="D42" s="820"/>
      <c r="E42" s="820"/>
      <c r="F42" s="820"/>
      <c r="G42" s="820"/>
      <c r="H42" s="820"/>
      <c r="I42" s="820"/>
      <c r="J42" s="820"/>
      <c r="K42" s="820"/>
      <c r="L42" s="821"/>
      <c r="M42" s="189"/>
    </row>
    <row r="43" spans="1:13" ht="12.75">
      <c r="A43" s="15"/>
      <c r="B43" s="189"/>
      <c r="C43" s="819"/>
      <c r="D43" s="820"/>
      <c r="E43" s="820"/>
      <c r="F43" s="820"/>
      <c r="G43" s="820"/>
      <c r="H43" s="820"/>
      <c r="I43" s="820"/>
      <c r="J43" s="820"/>
      <c r="K43" s="820"/>
      <c r="L43" s="821"/>
      <c r="M43" s="189"/>
    </row>
    <row r="44" spans="1:13" ht="12.75">
      <c r="A44" s="15"/>
      <c r="B44" s="189"/>
      <c r="C44" s="819"/>
      <c r="D44" s="820"/>
      <c r="E44" s="820"/>
      <c r="F44" s="820"/>
      <c r="G44" s="820"/>
      <c r="H44" s="820"/>
      <c r="I44" s="820"/>
      <c r="J44" s="820"/>
      <c r="K44" s="820"/>
      <c r="L44" s="821"/>
      <c r="M44" s="189"/>
    </row>
    <row r="45" spans="1:13" ht="12.75">
      <c r="A45" s="15"/>
      <c r="B45" s="189"/>
      <c r="C45" s="819"/>
      <c r="D45" s="820"/>
      <c r="E45" s="820"/>
      <c r="F45" s="820"/>
      <c r="G45" s="820"/>
      <c r="H45" s="820"/>
      <c r="I45" s="820"/>
      <c r="J45" s="820"/>
      <c r="K45" s="820"/>
      <c r="L45" s="821"/>
      <c r="M45" s="189"/>
    </row>
    <row r="46" spans="1:13" ht="12.75">
      <c r="A46" s="1"/>
      <c r="B46" s="189"/>
      <c r="C46" s="189"/>
      <c r="D46" s="189"/>
      <c r="E46" s="189"/>
      <c r="F46" s="189"/>
      <c r="G46" s="189"/>
      <c r="H46" s="189"/>
      <c r="I46" s="189"/>
      <c r="J46" s="189"/>
      <c r="K46" s="189"/>
      <c r="L46" s="189"/>
      <c r="M46" s="189"/>
    </row>
    <row r="47" spans="1:13" ht="13.5">
      <c r="A47" s="1"/>
      <c r="B47" s="188"/>
      <c r="C47" s="188"/>
      <c r="E47" s="189"/>
      <c r="F47" s="189"/>
      <c r="G47" s="189"/>
      <c r="H47" s="189"/>
      <c r="I47" s="189"/>
      <c r="J47" s="189"/>
      <c r="K47" s="189"/>
      <c r="L47" s="189"/>
      <c r="M47" s="189"/>
    </row>
    <row r="48" spans="1:13" ht="12.75" hidden="1">
      <c r="A48" s="1"/>
      <c r="B48" s="189"/>
      <c r="C48" s="750"/>
      <c r="D48" s="189"/>
      <c r="E48" s="189"/>
      <c r="F48" s="189"/>
      <c r="G48" s="189"/>
      <c r="H48" s="189"/>
      <c r="I48" s="189"/>
      <c r="J48" s="189"/>
      <c r="K48" s="189"/>
      <c r="L48" s="189"/>
      <c r="M48" s="189"/>
    </row>
    <row r="49" spans="1:13" ht="12.75" hidden="1">
      <c r="A49" s="1"/>
      <c r="B49" s="189"/>
      <c r="C49" s="189"/>
      <c r="D49" s="189"/>
      <c r="E49" s="189"/>
      <c r="F49" s="189"/>
      <c r="G49" s="189"/>
      <c r="H49" s="189"/>
      <c r="I49" s="189"/>
      <c r="J49" s="189"/>
      <c r="K49" s="189"/>
      <c r="L49" s="189"/>
      <c r="M49" s="189"/>
    </row>
    <row r="50" spans="1:13" ht="12.75" hidden="1">
      <c r="A50" s="1"/>
      <c r="B50" s="189"/>
      <c r="C50" s="189"/>
      <c r="D50" s="189"/>
      <c r="E50" s="189"/>
      <c r="F50" s="189"/>
      <c r="G50" s="189"/>
      <c r="H50" s="189"/>
      <c r="I50" s="189"/>
      <c r="J50" s="189"/>
      <c r="K50" s="189"/>
      <c r="L50" s="189"/>
      <c r="M50" s="189"/>
    </row>
    <row r="51" spans="1:13" ht="12.75" hidden="1">
      <c r="A51" s="1"/>
      <c r="B51" s="189"/>
      <c r="C51" s="189"/>
      <c r="D51" s="189"/>
      <c r="E51" s="189"/>
      <c r="F51" s="189"/>
      <c r="G51" s="189"/>
      <c r="H51" s="189"/>
      <c r="I51" s="189"/>
      <c r="J51" s="189"/>
      <c r="K51" s="189"/>
      <c r="L51" s="189"/>
      <c r="M51" s="189"/>
    </row>
    <row r="52" spans="1:13" ht="12.75" hidden="1">
      <c r="A52" s="1"/>
      <c r="B52" s="189"/>
      <c r="C52" s="189"/>
      <c r="D52" s="189"/>
      <c r="E52" s="189"/>
      <c r="F52" s="189"/>
      <c r="G52" s="189"/>
      <c r="H52" s="189"/>
      <c r="I52" s="189"/>
      <c r="J52" s="189"/>
      <c r="K52" s="189"/>
      <c r="L52" s="189"/>
      <c r="M52" s="189"/>
    </row>
    <row r="53" spans="1:13" ht="12.75" hidden="1">
      <c r="A53" s="1"/>
      <c r="B53" s="189"/>
      <c r="C53" s="189"/>
      <c r="D53" s="189"/>
      <c r="E53" s="189"/>
      <c r="F53" s="189"/>
      <c r="G53" s="189"/>
      <c r="H53" s="189"/>
      <c r="I53" s="189"/>
      <c r="J53" s="189"/>
      <c r="K53" s="189"/>
      <c r="L53" s="189"/>
      <c r="M53" s="189"/>
    </row>
    <row r="54" spans="1:13" ht="12.75" hidden="1">
      <c r="A54" s="1"/>
      <c r="B54" s="189"/>
      <c r="C54" s="189"/>
      <c r="D54" s="189"/>
      <c r="E54" s="189"/>
      <c r="F54" s="189"/>
      <c r="G54" s="189"/>
      <c r="H54" s="189"/>
      <c r="I54" s="189"/>
      <c r="J54" s="189"/>
      <c r="K54" s="189"/>
      <c r="L54" s="189"/>
      <c r="M54" s="189"/>
    </row>
    <row r="55" spans="1:13" ht="12.75" hidden="1">
      <c r="A55" s="1"/>
      <c r="B55" s="189"/>
      <c r="C55" s="189"/>
      <c r="D55" s="189"/>
      <c r="E55" s="189"/>
      <c r="F55" s="189"/>
      <c r="G55" s="189"/>
      <c r="H55" s="189"/>
      <c r="I55" s="189"/>
      <c r="J55" s="189"/>
      <c r="K55" s="189"/>
      <c r="L55" s="189"/>
      <c r="M55" s="189"/>
    </row>
    <row r="56" spans="1:13" ht="12.75" hidden="1">
      <c r="A56" s="1"/>
      <c r="B56" s="189"/>
      <c r="C56" s="189"/>
      <c r="D56" s="189"/>
      <c r="E56" s="189"/>
      <c r="F56" s="189"/>
      <c r="G56" s="189"/>
      <c r="H56" s="189"/>
      <c r="I56" s="189"/>
      <c r="J56" s="189"/>
      <c r="K56" s="189"/>
      <c r="L56" s="189"/>
      <c r="M56" s="189"/>
    </row>
    <row r="57" spans="1:13" ht="12.75" hidden="1">
      <c r="A57" s="1"/>
      <c r="B57" s="189"/>
      <c r="C57" s="189"/>
      <c r="D57" s="189"/>
      <c r="E57" s="189"/>
      <c r="F57" s="189"/>
      <c r="G57" s="189"/>
      <c r="H57" s="189"/>
      <c r="I57" s="189"/>
      <c r="J57" s="189"/>
      <c r="K57" s="189"/>
      <c r="L57" s="189"/>
      <c r="M57" s="189"/>
    </row>
    <row r="58" spans="1:13" ht="12.75" hidden="1">
      <c r="A58" s="1"/>
      <c r="B58" s="189"/>
      <c r="C58" s="189"/>
      <c r="D58" s="189"/>
      <c r="E58" s="189"/>
      <c r="F58" s="189"/>
      <c r="G58" s="189"/>
      <c r="H58" s="189"/>
      <c r="I58" s="189"/>
      <c r="J58" s="189"/>
      <c r="K58" s="189"/>
      <c r="L58" s="189"/>
      <c r="M58" s="189"/>
    </row>
    <row r="59" spans="1:13" ht="12.75" hidden="1">
      <c r="A59" s="1"/>
      <c r="B59" s="189"/>
      <c r="C59" s="189"/>
      <c r="D59" s="189"/>
      <c r="E59" s="189"/>
      <c r="F59" s="189"/>
      <c r="G59" s="189"/>
      <c r="H59" s="189"/>
      <c r="I59" s="189"/>
      <c r="J59" s="189"/>
      <c r="K59" s="189"/>
      <c r="L59" s="189"/>
      <c r="M59" s="189"/>
    </row>
    <row r="60" spans="1:13" ht="12.75" hidden="1">
      <c r="A60" s="1"/>
      <c r="B60" s="189"/>
      <c r="C60" s="189"/>
      <c r="D60" s="189"/>
      <c r="E60" s="189"/>
      <c r="F60" s="189"/>
      <c r="G60" s="189"/>
      <c r="H60" s="189"/>
      <c r="I60" s="189"/>
      <c r="J60" s="189"/>
      <c r="K60" s="189"/>
      <c r="L60" s="189"/>
      <c r="M60" s="189"/>
    </row>
    <row r="61" spans="1:13" ht="12.75" hidden="1">
      <c r="A61" s="1"/>
      <c r="B61" s="189"/>
      <c r="C61" s="189"/>
      <c r="D61" s="189"/>
      <c r="E61" s="189"/>
      <c r="F61" s="189"/>
      <c r="G61" s="189"/>
      <c r="H61" s="189"/>
      <c r="I61" s="189"/>
      <c r="J61" s="189"/>
      <c r="K61" s="189"/>
      <c r="L61" s="189"/>
      <c r="M61" s="189"/>
    </row>
    <row r="62" spans="1:13" ht="12.75" hidden="1">
      <c r="A62" s="1"/>
      <c r="B62" s="189"/>
      <c r="C62" s="189"/>
      <c r="D62" s="189"/>
      <c r="E62" s="189"/>
      <c r="F62" s="189"/>
      <c r="G62" s="189"/>
      <c r="H62" s="189"/>
      <c r="I62" s="189"/>
      <c r="J62" s="189"/>
      <c r="K62" s="189"/>
      <c r="L62" s="189"/>
      <c r="M62" s="189"/>
    </row>
    <row r="63" spans="1:13" ht="12.75" hidden="1">
      <c r="A63" s="1"/>
      <c r="B63" s="189"/>
      <c r="C63" s="189"/>
      <c r="D63" s="189"/>
      <c r="E63" s="189"/>
      <c r="F63" s="189"/>
      <c r="G63" s="189"/>
      <c r="H63" s="189"/>
      <c r="I63" s="189"/>
      <c r="J63" s="189"/>
      <c r="K63" s="189"/>
      <c r="L63" s="189"/>
      <c r="M63" s="189"/>
    </row>
    <row r="64" spans="1:13" ht="12.75" hidden="1">
      <c r="A64" s="1"/>
      <c r="B64" s="189"/>
      <c r="C64" s="189"/>
      <c r="D64" s="189"/>
      <c r="E64" s="189"/>
      <c r="F64" s="189"/>
      <c r="G64" s="189"/>
      <c r="H64" s="189"/>
      <c r="I64" s="189"/>
      <c r="J64" s="189"/>
      <c r="K64" s="189"/>
      <c r="L64" s="189"/>
      <c r="M64" s="189"/>
    </row>
    <row r="65" spans="1:13" ht="12.75" hidden="1">
      <c r="A65" s="1"/>
      <c r="B65" s="189"/>
      <c r="C65" s="189"/>
      <c r="D65" s="189"/>
      <c r="E65" s="189"/>
      <c r="F65" s="189"/>
      <c r="G65" s="189"/>
      <c r="H65" s="189"/>
      <c r="I65" s="189"/>
      <c r="J65" s="189"/>
      <c r="K65" s="189"/>
      <c r="L65" s="189"/>
      <c r="M65" s="189"/>
    </row>
    <row r="66" spans="1:13" ht="12.75" hidden="1">
      <c r="A66" s="1"/>
      <c r="B66" s="189"/>
      <c r="C66" s="189"/>
      <c r="D66" s="189"/>
      <c r="E66" s="189"/>
      <c r="F66" s="189"/>
      <c r="G66" s="189"/>
      <c r="H66" s="189"/>
      <c r="I66" s="189"/>
      <c r="J66" s="189"/>
      <c r="K66" s="189"/>
      <c r="L66" s="189"/>
      <c r="M66" s="189"/>
    </row>
    <row r="67" spans="1:13" ht="12.75" hidden="1">
      <c r="A67" s="1"/>
      <c r="B67" s="189"/>
      <c r="C67" s="189"/>
      <c r="D67" s="189"/>
      <c r="E67" s="189"/>
      <c r="F67" s="189"/>
      <c r="G67" s="189"/>
      <c r="H67" s="189"/>
      <c r="I67" s="189"/>
      <c r="J67" s="189"/>
      <c r="K67" s="189"/>
      <c r="L67" s="189"/>
      <c r="M67" s="189"/>
    </row>
    <row r="68" spans="1:13" ht="12.75" hidden="1">
      <c r="A68" s="1"/>
      <c r="B68" s="189"/>
      <c r="C68" s="189"/>
      <c r="D68" s="189"/>
      <c r="E68" s="189"/>
      <c r="F68" s="189"/>
      <c r="G68" s="189"/>
      <c r="H68" s="189"/>
      <c r="I68" s="189"/>
      <c r="J68" s="189"/>
      <c r="K68" s="189"/>
      <c r="L68" s="189"/>
      <c r="M68" s="189"/>
    </row>
    <row r="69" spans="1:13" ht="12.75" hidden="1">
      <c r="A69" s="1"/>
      <c r="B69" s="189"/>
      <c r="C69" s="189"/>
      <c r="D69" s="189"/>
      <c r="E69" s="189"/>
      <c r="F69" s="189"/>
      <c r="G69" s="189"/>
      <c r="H69" s="189"/>
      <c r="I69" s="189"/>
      <c r="J69" s="189"/>
      <c r="K69" s="189"/>
      <c r="L69" s="189"/>
      <c r="M69" s="189"/>
    </row>
    <row r="70" spans="1:13" ht="12.75" hidden="1">
      <c r="A70" s="1"/>
      <c r="B70" s="189"/>
      <c r="C70" s="189"/>
      <c r="D70" s="189"/>
      <c r="E70" s="189"/>
      <c r="F70" s="189"/>
      <c r="G70" s="189"/>
      <c r="H70" s="189"/>
      <c r="I70" s="189"/>
      <c r="J70" s="189"/>
      <c r="K70" s="189"/>
      <c r="L70" s="189"/>
      <c r="M70" s="189"/>
    </row>
    <row r="71" spans="1:13" ht="12.75" hidden="1">
      <c r="A71" s="1"/>
      <c r="B71" s="189"/>
      <c r="C71" s="189"/>
      <c r="D71" s="189"/>
      <c r="E71" s="189"/>
      <c r="F71" s="189"/>
      <c r="G71" s="189"/>
      <c r="H71" s="189"/>
      <c r="I71" s="189"/>
      <c r="J71" s="189"/>
      <c r="K71" s="189"/>
      <c r="L71" s="189"/>
      <c r="M71" s="189"/>
    </row>
    <row r="72" spans="1:13" ht="12.75" hidden="1">
      <c r="A72" s="1"/>
      <c r="B72" s="189"/>
      <c r="C72" s="189"/>
      <c r="D72" s="189"/>
      <c r="E72" s="189"/>
      <c r="F72" s="189"/>
      <c r="G72" s="189"/>
      <c r="H72" s="189"/>
      <c r="I72" s="189"/>
      <c r="J72" s="189"/>
      <c r="K72" s="189"/>
      <c r="L72" s="189"/>
      <c r="M72" s="189"/>
    </row>
    <row r="73" spans="1:13" ht="12.75" hidden="1">
      <c r="A73" s="1"/>
      <c r="B73" s="189"/>
      <c r="C73" s="189"/>
      <c r="D73" s="189"/>
      <c r="E73" s="189"/>
      <c r="F73" s="189"/>
      <c r="G73" s="189"/>
      <c r="H73" s="189"/>
      <c r="I73" s="189"/>
      <c r="J73" s="189"/>
      <c r="K73" s="189"/>
      <c r="L73" s="189"/>
      <c r="M73" s="189"/>
    </row>
    <row r="74" spans="1:13" ht="12.75" hidden="1">
      <c r="A74" s="1"/>
      <c r="B74" s="189"/>
      <c r="C74" s="189"/>
      <c r="D74" s="189"/>
      <c r="E74" s="189"/>
      <c r="F74" s="189"/>
      <c r="G74" s="189"/>
      <c r="H74" s="189"/>
      <c r="I74" s="189"/>
      <c r="J74" s="189"/>
      <c r="K74" s="189"/>
      <c r="L74" s="189"/>
      <c r="M74" s="189"/>
    </row>
    <row r="75" spans="1:13" ht="12.75" hidden="1">
      <c r="A75" s="1"/>
      <c r="B75" s="189"/>
      <c r="C75" s="189"/>
      <c r="D75" s="189"/>
      <c r="E75" s="189"/>
      <c r="F75" s="189"/>
      <c r="G75" s="189"/>
      <c r="H75" s="189"/>
      <c r="I75" s="189"/>
      <c r="J75" s="189"/>
      <c r="K75" s="189"/>
      <c r="L75" s="189"/>
      <c r="M75" s="189"/>
    </row>
    <row r="76" spans="1:13" ht="12.75" hidden="1">
      <c r="A76" s="1"/>
      <c r="B76" s="189"/>
      <c r="C76" s="189"/>
      <c r="D76" s="189"/>
      <c r="E76" s="189"/>
      <c r="F76" s="189"/>
      <c r="G76" s="189"/>
      <c r="H76" s="189"/>
      <c r="I76" s="189"/>
      <c r="J76" s="189"/>
      <c r="K76" s="189"/>
      <c r="L76" s="189"/>
      <c r="M76" s="189"/>
    </row>
    <row r="77" spans="1:13" ht="12.75" hidden="1">
      <c r="A77" s="1"/>
      <c r="B77" s="189"/>
      <c r="C77" s="189"/>
      <c r="D77" s="189"/>
      <c r="E77" s="189"/>
      <c r="F77" s="189"/>
      <c r="G77" s="189"/>
      <c r="H77" s="189"/>
      <c r="I77" s="189"/>
      <c r="J77" s="189"/>
      <c r="K77" s="189"/>
      <c r="L77" s="189"/>
      <c r="M77" s="189"/>
    </row>
    <row r="78" ht="12.75" hidden="1">
      <c r="A78" s="1"/>
    </row>
    <row r="79" ht="12.75" hidden="1">
      <c r="A79" s="1"/>
    </row>
    <row r="80" ht="12.75" hidden="1">
      <c r="A80" s="1"/>
    </row>
    <row r="81" ht="12.75" hidden="1">
      <c r="A81" s="1"/>
    </row>
    <row r="82" ht="12.75" hidden="1">
      <c r="A82" s="1"/>
    </row>
    <row r="83" ht="12.75" hidden="1">
      <c r="A83" s="1"/>
    </row>
    <row r="84" ht="12.75" hidden="1">
      <c r="A84" s="1"/>
    </row>
    <row r="85" ht="12.75" hidden="1">
      <c r="A85" s="1"/>
    </row>
    <row r="86" ht="12.75" hidden="1">
      <c r="A86" s="1"/>
    </row>
    <row r="87" ht="12.75" hidden="1">
      <c r="A87" s="1"/>
    </row>
    <row r="88" ht="12.75" hidden="1">
      <c r="A88" s="1"/>
    </row>
    <row r="89" ht="12.75" hidden="1">
      <c r="A89" s="1"/>
    </row>
    <row r="90" ht="12.75" hidden="1">
      <c r="A90" s="1"/>
    </row>
    <row r="91" ht="12.75" hidden="1">
      <c r="A91" s="1"/>
    </row>
    <row r="92" ht="12.75" hidden="1">
      <c r="A92" s="1"/>
    </row>
    <row r="93" ht="12.75" hidden="1">
      <c r="A93" s="1"/>
    </row>
    <row r="94" ht="12.75" hidden="1">
      <c r="A94" s="1"/>
    </row>
    <row r="95" ht="12.75" hidden="1">
      <c r="A95" s="1"/>
    </row>
    <row r="96" ht="12.75" hidden="1">
      <c r="A96" s="1"/>
    </row>
    <row r="97" ht="12.75" hidden="1">
      <c r="A97" s="1"/>
    </row>
    <row r="98" ht="12.75" hidden="1">
      <c r="A98" s="1"/>
    </row>
    <row r="99" ht="12.75" hidden="1">
      <c r="A99" s="1"/>
    </row>
    <row r="100" ht="12.75" hidden="1">
      <c r="A100" s="1"/>
    </row>
    <row r="101" ht="12.75" hidden="1">
      <c r="A101" s="1"/>
    </row>
    <row r="102" ht="12.75" hidden="1">
      <c r="A102" s="1"/>
    </row>
    <row r="103" ht="12.75" hidden="1">
      <c r="A103" s="1"/>
    </row>
    <row r="104" ht="12.75" hidden="1">
      <c r="A104" s="1"/>
    </row>
    <row r="105" ht="12.75" hidden="1">
      <c r="A105" s="1"/>
    </row>
    <row r="106" ht="12.75" hidden="1">
      <c r="A106" s="1"/>
    </row>
    <row r="107" ht="12.75" hidden="1">
      <c r="A107" s="1"/>
    </row>
    <row r="108" ht="12.75" hidden="1">
      <c r="A108" s="1"/>
    </row>
    <row r="109" ht="12.75" hidden="1">
      <c r="A109" s="1"/>
    </row>
    <row r="110" ht="12.75" hidden="1">
      <c r="A110" s="1"/>
    </row>
    <row r="111" ht="12.75" hidden="1">
      <c r="A111" s="1"/>
    </row>
    <row r="112" ht="12.75" hidden="1">
      <c r="A112" s="1"/>
    </row>
    <row r="113" ht="12.75" hidden="1">
      <c r="A113" s="1"/>
    </row>
    <row r="114" ht="12.75" hidden="1">
      <c r="A114" s="1"/>
    </row>
    <row r="115" ht="12.75" hidden="1">
      <c r="A115" s="1"/>
    </row>
    <row r="116" ht="12.75" hidden="1">
      <c r="A116" s="1"/>
    </row>
    <row r="117" ht="12.75" hidden="1">
      <c r="A117" s="1"/>
    </row>
    <row r="118" ht="12.75" hidden="1">
      <c r="A118" s="1"/>
    </row>
    <row r="119" ht="12.75" hidden="1">
      <c r="A119" s="1"/>
    </row>
    <row r="120" ht="12.75" hidden="1">
      <c r="A120" s="1"/>
    </row>
    <row r="121" ht="12.75" hidden="1">
      <c r="A121" s="1"/>
    </row>
    <row r="122" ht="12.75" hidden="1">
      <c r="A122" s="1"/>
    </row>
    <row r="123" ht="12.75" hidden="1">
      <c r="A123" s="1"/>
    </row>
    <row r="124" ht="12.75" hidden="1">
      <c r="A124" s="1"/>
    </row>
    <row r="125" ht="12.75" hidden="1">
      <c r="A125" s="1"/>
    </row>
    <row r="126" ht="12.75" hidden="1">
      <c r="A126" s="1"/>
    </row>
    <row r="127" ht="12.75" hidden="1">
      <c r="A127" s="1"/>
    </row>
    <row r="128" ht="12.75" hidden="1">
      <c r="A128" s="1"/>
    </row>
    <row r="129" ht="12.75" hidden="1">
      <c r="A129" s="1"/>
    </row>
    <row r="130" ht="12.75" hidden="1">
      <c r="A130" s="1"/>
    </row>
    <row r="131" ht="12.75" hidden="1">
      <c r="A131" s="1"/>
    </row>
    <row r="132" ht="12.75" hidden="1">
      <c r="A132" s="1"/>
    </row>
    <row r="133" ht="12.75" hidden="1">
      <c r="A133" s="1"/>
    </row>
    <row r="134" ht="12.75" hidden="1">
      <c r="A134" s="1"/>
    </row>
    <row r="135" ht="12.75" hidden="1">
      <c r="A135" s="1"/>
    </row>
    <row r="136" ht="12.75" hidden="1">
      <c r="A136" s="752"/>
    </row>
    <row r="137" ht="12.75" hidden="1">
      <c r="A137" s="752"/>
    </row>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c r="A186" s="1"/>
    </row>
    <row r="187" ht="12.75" hidden="1">
      <c r="A187" s="53"/>
    </row>
    <row r="188" ht="12.75" hidden="1">
      <c r="A188" s="53"/>
    </row>
    <row r="189" ht="12.75" hidden="1">
      <c r="A189" s="53"/>
    </row>
    <row r="190" ht="12.75" hidden="1">
      <c r="A190" s="53"/>
    </row>
    <row r="191" s="189" customFormat="1" ht="12.75" hidden="1">
      <c r="A191" s="1"/>
    </row>
    <row r="192" s="189" customFormat="1" ht="12.75" hidden="1">
      <c r="A192" s="1"/>
    </row>
    <row r="193" s="189" customFormat="1" ht="12.75" hidden="1">
      <c r="A193" s="1"/>
    </row>
    <row r="194" s="189" customFormat="1" ht="12.75" hidden="1">
      <c r="A194" s="1"/>
    </row>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sheetData>
  <sheetProtection password="C948" sheet="1" objects="1" scenarios="1"/>
  <mergeCells count="18">
    <mergeCell ref="C21:L22"/>
    <mergeCell ref="C26:L27"/>
    <mergeCell ref="C5:L6"/>
    <mergeCell ref="C7:L8"/>
    <mergeCell ref="C10:L11"/>
    <mergeCell ref="C13:L16"/>
    <mergeCell ref="C30:L30"/>
    <mergeCell ref="C39:L39"/>
    <mergeCell ref="C31:L31"/>
    <mergeCell ref="C32:L32"/>
    <mergeCell ref="C33:L33"/>
    <mergeCell ref="C36:L36"/>
    <mergeCell ref="C37:L37"/>
    <mergeCell ref="C38:L38"/>
    <mergeCell ref="C43:L43"/>
    <mergeCell ref="C44:L44"/>
    <mergeCell ref="C42:L42"/>
    <mergeCell ref="C45:L45"/>
  </mergeCells>
  <printOptions/>
  <pageMargins left="0.1968503937007874" right="0.2755905511811024" top="0.35433070866141736" bottom="1.1811023622047245" header="0.5118110236220472" footer="0.3937007874015748"/>
  <pageSetup horizontalDpi="600" verticalDpi="600" orientation="portrait" paperSize="9" scale="90" r:id="rId2"/>
  <headerFooter alignWithMargins="0">
    <oddFooter>&amp;L&amp;"Times New Roman,Italic"&amp;8Investment Services Rules for Investment Services Providers
&amp;"Times New Roman,Regular"Part A: The Application Process
Schedule C: Financial Resources Statement&amp;R&amp;"Times New Roman,Regular"&amp;8&amp;A
&amp;P - &amp;N</oddFooter>
  </headerFooter>
  <legacyDrawing r:id="rId1"/>
</worksheet>
</file>

<file path=xl/worksheets/sheet5.xml><?xml version="1.0" encoding="utf-8"?>
<worksheet xmlns="http://schemas.openxmlformats.org/spreadsheetml/2006/main" xmlns:r="http://schemas.openxmlformats.org/officeDocument/2006/relationships">
  <sheetPr codeName="Sheet7"/>
  <dimension ref="A1:N199"/>
  <sheetViews>
    <sheetView zoomScalePageLayoutView="0" workbookViewId="0" topLeftCell="A1">
      <selection activeCell="B1" sqref="B1"/>
    </sheetView>
  </sheetViews>
  <sheetFormatPr defaultColWidth="0" defaultRowHeight="12.75" customHeight="1" zeroHeight="1"/>
  <cols>
    <col min="1" max="1" width="1.8515625" style="753" customWidth="1"/>
    <col min="2" max="2" width="3.8515625" style="655" customWidth="1"/>
    <col min="3" max="3" width="10.57421875" style="655" customWidth="1"/>
    <col min="4" max="4" width="7.8515625" style="655" customWidth="1"/>
    <col min="5" max="5" width="10.7109375" style="655" customWidth="1"/>
    <col min="6" max="6" width="9.140625" style="655" customWidth="1"/>
    <col min="7" max="7" width="11.7109375" style="655" customWidth="1"/>
    <col min="8" max="8" width="0.13671875" style="655" customWidth="1"/>
    <col min="9" max="9" width="17.7109375" style="655" customWidth="1"/>
    <col min="10" max="10" width="6.140625" style="655" customWidth="1"/>
    <col min="11" max="11" width="7.00390625" style="655" customWidth="1"/>
    <col min="12" max="12" width="12.421875" style="655" customWidth="1"/>
    <col min="13" max="13" width="0.71875" style="747" customWidth="1"/>
    <col min="14" max="255" width="9.140625" style="655" hidden="1" customWidth="1"/>
    <col min="256" max="16384" width="0.13671875" style="655" hidden="1" customWidth="1"/>
  </cols>
  <sheetData>
    <row r="1" spans="1:12" ht="12.75">
      <c r="A1" s="1"/>
      <c r="B1" s="189"/>
      <c r="C1" s="189"/>
      <c r="D1" s="189"/>
      <c r="E1" s="189"/>
      <c r="F1" s="189"/>
      <c r="G1" s="189"/>
      <c r="H1" s="189"/>
      <c r="I1" s="189"/>
      <c r="J1" s="189"/>
      <c r="K1" s="189"/>
      <c r="L1" s="189"/>
    </row>
    <row r="2" spans="1:12" ht="16.5" thickBot="1">
      <c r="A2" s="1"/>
      <c r="B2" s="514" t="s">
        <v>906</v>
      </c>
      <c r="C2" s="514" t="s">
        <v>888</v>
      </c>
      <c r="D2" s="514"/>
      <c r="E2" s="514"/>
      <c r="F2" s="514"/>
      <c r="G2" s="514"/>
      <c r="H2" s="514"/>
      <c r="I2" s="514"/>
      <c r="J2" s="514"/>
      <c r="K2" s="514"/>
      <c r="L2" s="514"/>
    </row>
    <row r="3" spans="1:12" ht="12.75">
      <c r="A3" s="1"/>
      <c r="B3" s="189"/>
      <c r="C3" s="189"/>
      <c r="D3" s="189"/>
      <c r="E3" s="189"/>
      <c r="F3" s="189"/>
      <c r="G3" s="189"/>
      <c r="H3" s="189"/>
      <c r="I3" s="189"/>
      <c r="J3" s="189"/>
      <c r="K3" s="189"/>
      <c r="L3" s="189"/>
    </row>
    <row r="4" spans="1:12" ht="12.75">
      <c r="A4" s="1"/>
      <c r="B4" s="755" t="s">
        <v>760</v>
      </c>
      <c r="C4" s="9" t="s">
        <v>907</v>
      </c>
      <c r="D4" s="9"/>
      <c r="E4" s="9"/>
      <c r="F4" s="9"/>
      <c r="G4" s="9"/>
      <c r="H4" s="9"/>
      <c r="I4" s="9"/>
      <c r="J4" s="9"/>
      <c r="K4" s="9"/>
      <c r="L4" s="9"/>
    </row>
    <row r="5" spans="1:12" ht="12.75">
      <c r="A5" s="1"/>
      <c r="B5" s="9"/>
      <c r="C5" s="9"/>
      <c r="D5" s="9"/>
      <c r="E5" s="9"/>
      <c r="F5" s="9"/>
      <c r="G5" s="9"/>
      <c r="H5" s="9"/>
      <c r="I5" s="9"/>
      <c r="J5" s="9"/>
      <c r="K5" s="9"/>
      <c r="L5" s="9"/>
    </row>
    <row r="6" spans="1:14" ht="13.5" thickBot="1">
      <c r="A6" s="1"/>
      <c r="C6" s="9" t="s">
        <v>908</v>
      </c>
      <c r="E6" s="9"/>
      <c r="G6" s="9"/>
      <c r="H6" s="9"/>
      <c r="I6" s="9"/>
      <c r="J6" s="9"/>
      <c r="K6" s="9"/>
      <c r="L6" s="9"/>
      <c r="N6" s="655" t="s">
        <v>449</v>
      </c>
    </row>
    <row r="7" spans="1:14" ht="13.5" thickBot="1">
      <c r="A7" s="1"/>
      <c r="B7" s="9"/>
      <c r="C7" s="9" t="s">
        <v>909</v>
      </c>
      <c r="D7" s="9"/>
      <c r="E7" s="9"/>
      <c r="F7" s="9"/>
      <c r="G7" s="9"/>
      <c r="H7" s="9"/>
      <c r="I7" s="9"/>
      <c r="J7" s="9"/>
      <c r="K7" s="9"/>
      <c r="L7" s="743"/>
      <c r="M7" s="747">
        <f>IF(L7="",1,0)</f>
        <v>1</v>
      </c>
      <c r="N7" s="655" t="s">
        <v>450</v>
      </c>
    </row>
    <row r="8" spans="1:12" ht="12.75">
      <c r="A8" s="15"/>
      <c r="B8" s="189"/>
      <c r="C8" s="9"/>
      <c r="D8" s="9"/>
      <c r="E8" s="9"/>
      <c r="F8" s="9"/>
      <c r="G8" s="9"/>
      <c r="H8" s="9"/>
      <c r="I8" s="9"/>
      <c r="J8" s="283" t="s">
        <v>377</v>
      </c>
      <c r="K8" s="9"/>
      <c r="L8" s="9"/>
    </row>
    <row r="9" spans="1:12" ht="12.75">
      <c r="A9" s="15"/>
      <c r="B9" s="189"/>
      <c r="C9" s="9" t="s">
        <v>910</v>
      </c>
      <c r="D9" s="9"/>
      <c r="E9" s="9"/>
      <c r="F9" s="9"/>
      <c r="G9" s="9"/>
      <c r="H9" s="9"/>
      <c r="I9" s="9"/>
      <c r="J9" s="283" t="s">
        <v>378</v>
      </c>
      <c r="K9" s="9"/>
      <c r="L9" s="9"/>
    </row>
    <row r="10" spans="1:12" ht="12.75">
      <c r="A10" s="15"/>
      <c r="B10" s="189"/>
      <c r="C10" s="9"/>
      <c r="D10" s="9"/>
      <c r="E10" s="9"/>
      <c r="F10" s="9"/>
      <c r="G10" s="9"/>
      <c r="H10" s="9"/>
      <c r="I10" s="9"/>
      <c r="J10" s="283"/>
      <c r="K10" s="9"/>
      <c r="L10" s="9"/>
    </row>
    <row r="11" spans="1:12" ht="12.75">
      <c r="A11" s="1"/>
      <c r="B11" s="13"/>
      <c r="C11" s="756" t="s">
        <v>9</v>
      </c>
      <c r="D11" s="9"/>
      <c r="E11" s="9"/>
      <c r="F11" s="819"/>
      <c r="G11" s="820"/>
      <c r="H11" s="820"/>
      <c r="I11" s="820"/>
      <c r="J11" s="820"/>
      <c r="K11" s="820"/>
      <c r="L11" s="821"/>
    </row>
    <row r="12" spans="1:12" ht="6" customHeight="1">
      <c r="A12" s="1"/>
      <c r="B12" s="9"/>
      <c r="C12" s="757"/>
      <c r="D12" s="9"/>
      <c r="E12" s="9"/>
      <c r="F12" s="9"/>
      <c r="G12" s="9"/>
      <c r="H12" s="9"/>
      <c r="I12" s="9"/>
      <c r="J12" s="9"/>
      <c r="K12" s="9"/>
      <c r="L12" s="9"/>
    </row>
    <row r="13" spans="1:12" ht="12.75">
      <c r="A13" s="1"/>
      <c r="B13" s="9"/>
      <c r="C13" s="756" t="s">
        <v>10</v>
      </c>
      <c r="D13" s="9"/>
      <c r="E13" s="9"/>
      <c r="F13" s="819"/>
      <c r="G13" s="820"/>
      <c r="H13" s="820"/>
      <c r="I13" s="820"/>
      <c r="J13" s="820"/>
      <c r="K13" s="820"/>
      <c r="L13" s="821"/>
    </row>
    <row r="14" spans="1:12" ht="6" customHeight="1">
      <c r="A14" s="1"/>
      <c r="B14" s="9"/>
      <c r="C14" s="757"/>
      <c r="D14" s="9"/>
      <c r="E14" s="9"/>
      <c r="F14" s="9"/>
      <c r="G14" s="9"/>
      <c r="H14" s="9"/>
      <c r="I14" s="9"/>
      <c r="J14" s="9"/>
      <c r="K14" s="9"/>
      <c r="L14" s="9"/>
    </row>
    <row r="15" spans="1:12" ht="12.75">
      <c r="A15" s="1"/>
      <c r="B15" s="13"/>
      <c r="C15" s="758" t="s">
        <v>11</v>
      </c>
      <c r="D15" s="9"/>
      <c r="E15" s="9"/>
      <c r="F15" s="819"/>
      <c r="G15" s="820"/>
      <c r="H15" s="820"/>
      <c r="I15" s="820"/>
      <c r="J15" s="820"/>
      <c r="K15" s="820"/>
      <c r="L15" s="821"/>
    </row>
    <row r="16" spans="1:12" ht="6" customHeight="1">
      <c r="A16" s="1"/>
      <c r="B16" s="9"/>
      <c r="C16" s="757"/>
      <c r="D16" s="9"/>
      <c r="E16" s="9"/>
      <c r="F16" s="9"/>
      <c r="G16" s="9"/>
      <c r="H16" s="9"/>
      <c r="I16" s="9"/>
      <c r="J16" s="9"/>
      <c r="K16" s="9"/>
      <c r="L16" s="9"/>
    </row>
    <row r="17" spans="1:12" ht="12.75">
      <c r="A17" s="1"/>
      <c r="B17" s="9"/>
      <c r="C17" s="758" t="s">
        <v>12</v>
      </c>
      <c r="D17" s="9"/>
      <c r="E17" s="9"/>
      <c r="F17" s="819"/>
      <c r="G17" s="820"/>
      <c r="H17" s="820"/>
      <c r="I17" s="820"/>
      <c r="J17" s="820"/>
      <c r="K17" s="820"/>
      <c r="L17" s="821"/>
    </row>
    <row r="18" spans="1:12" ht="6" customHeight="1">
      <c r="A18" s="1"/>
      <c r="B18" s="9"/>
      <c r="C18" s="757"/>
      <c r="D18" s="9"/>
      <c r="E18" s="9"/>
      <c r="F18" s="9"/>
      <c r="G18" s="9"/>
      <c r="H18" s="9"/>
      <c r="I18" s="9"/>
      <c r="J18" s="9"/>
      <c r="K18" s="9"/>
      <c r="L18" s="9"/>
    </row>
    <row r="19" spans="1:12" ht="12.75">
      <c r="A19" s="1"/>
      <c r="B19" s="9"/>
      <c r="C19" s="758" t="s">
        <v>13</v>
      </c>
      <c r="D19" s="9"/>
      <c r="E19" s="9"/>
      <c r="F19" s="819"/>
      <c r="G19" s="820"/>
      <c r="H19" s="820"/>
      <c r="I19" s="820"/>
      <c r="J19" s="820"/>
      <c r="K19" s="820"/>
      <c r="L19" s="821"/>
    </row>
    <row r="20" spans="1:12" ht="12.75">
      <c r="A20" s="1"/>
      <c r="B20" s="9"/>
      <c r="C20" s="9"/>
      <c r="D20" s="9"/>
      <c r="E20" s="9"/>
      <c r="F20" s="9"/>
      <c r="G20" s="9"/>
      <c r="H20" s="9"/>
      <c r="I20" s="9"/>
      <c r="J20" s="9"/>
      <c r="K20" s="9"/>
      <c r="L20" s="9"/>
    </row>
    <row r="21" spans="1:12" ht="12.75">
      <c r="A21" s="1"/>
      <c r="B21" s="9"/>
      <c r="C21" s="758" t="s">
        <v>14</v>
      </c>
      <c r="D21" s="9"/>
      <c r="E21" s="9"/>
      <c r="F21" s="9"/>
      <c r="G21" s="9"/>
      <c r="H21" s="9"/>
      <c r="I21" s="9"/>
      <c r="J21" s="9"/>
      <c r="K21" s="9"/>
      <c r="L21" s="9"/>
    </row>
    <row r="22" spans="1:12" ht="13.5">
      <c r="A22" s="1"/>
      <c r="B22" s="751"/>
      <c r="C22" s="757" t="s">
        <v>915</v>
      </c>
      <c r="D22" s="9"/>
      <c r="E22" s="9"/>
      <c r="F22" s="9"/>
      <c r="G22" s="9"/>
      <c r="H22" s="9"/>
      <c r="I22" s="9"/>
      <c r="J22" s="9"/>
      <c r="K22" s="9"/>
      <c r="L22" s="9"/>
    </row>
    <row r="23" spans="1:12" ht="6" customHeight="1">
      <c r="A23" s="1"/>
      <c r="B23" s="9"/>
      <c r="C23" s="9"/>
      <c r="D23" s="9"/>
      <c r="E23" s="9"/>
      <c r="F23" s="9"/>
      <c r="G23" s="9"/>
      <c r="H23" s="9"/>
      <c r="I23" s="9"/>
      <c r="J23" s="9"/>
      <c r="K23" s="9"/>
      <c r="L23" s="9"/>
    </row>
    <row r="24" spans="1:12" ht="12.75">
      <c r="A24" s="15"/>
      <c r="B24" s="9"/>
      <c r="C24" s="13"/>
      <c r="D24" s="9"/>
      <c r="E24" s="9"/>
      <c r="F24" s="819"/>
      <c r="G24" s="820"/>
      <c r="H24" s="820"/>
      <c r="I24" s="820"/>
      <c r="J24" s="820"/>
      <c r="K24" s="820"/>
      <c r="L24" s="821"/>
    </row>
    <row r="25" spans="1:12" ht="12.75">
      <c r="A25" s="15"/>
      <c r="B25" s="9"/>
      <c r="C25" s="13"/>
      <c r="D25" s="9"/>
      <c r="E25" s="9"/>
      <c r="F25" s="9"/>
      <c r="G25" s="9"/>
      <c r="H25" s="9"/>
      <c r="I25" s="9"/>
      <c r="J25" s="9"/>
      <c r="K25" s="9"/>
      <c r="L25" s="9"/>
    </row>
    <row r="26" spans="1:12" ht="12.75">
      <c r="A26" s="1"/>
      <c r="B26" s="9"/>
      <c r="C26" s="9"/>
      <c r="D26" s="9"/>
      <c r="E26" s="9"/>
      <c r="F26" s="9"/>
      <c r="G26" s="9"/>
      <c r="H26" s="9"/>
      <c r="I26" s="9"/>
      <c r="J26" s="9"/>
      <c r="K26" s="9"/>
      <c r="L26" s="9"/>
    </row>
    <row r="27" spans="1:12" ht="13.5" thickBot="1">
      <c r="A27" s="1"/>
      <c r="B27" s="9"/>
      <c r="C27" s="9" t="s">
        <v>916</v>
      </c>
      <c r="E27" s="9"/>
      <c r="F27" s="9"/>
      <c r="G27" s="9"/>
      <c r="H27" s="9"/>
      <c r="I27" s="9"/>
      <c r="J27" s="9"/>
      <c r="K27" s="9"/>
      <c r="L27" s="9"/>
    </row>
    <row r="28" spans="1:13" ht="13.5" thickBot="1">
      <c r="A28" s="1"/>
      <c r="B28" s="9"/>
      <c r="C28" s="9" t="s">
        <v>917</v>
      </c>
      <c r="D28" s="9"/>
      <c r="E28" s="9"/>
      <c r="F28" s="9"/>
      <c r="G28" s="9"/>
      <c r="H28" s="9"/>
      <c r="I28" s="9"/>
      <c r="J28" s="9"/>
      <c r="K28" s="9"/>
      <c r="L28" s="743"/>
      <c r="M28" s="747">
        <f>IF(L28="",1,0)</f>
        <v>1</v>
      </c>
    </row>
    <row r="29" spans="1:12" ht="12.75">
      <c r="A29" s="1"/>
      <c r="B29" s="9"/>
      <c r="C29" s="9"/>
      <c r="D29" s="9"/>
      <c r="E29" s="9"/>
      <c r="F29" s="9"/>
      <c r="G29" s="9"/>
      <c r="H29" s="9"/>
      <c r="I29" s="9"/>
      <c r="J29" s="9"/>
      <c r="K29" s="9"/>
      <c r="L29" s="9"/>
    </row>
    <row r="30" spans="1:12" ht="12.75">
      <c r="A30" s="1"/>
      <c r="B30" s="9"/>
      <c r="C30" s="9" t="s">
        <v>918</v>
      </c>
      <c r="D30" s="9"/>
      <c r="E30" s="9"/>
      <c r="F30" s="9"/>
      <c r="G30" s="9"/>
      <c r="H30" s="9"/>
      <c r="I30" s="9"/>
      <c r="J30" s="9"/>
      <c r="K30" s="9"/>
      <c r="L30" s="9"/>
    </row>
    <row r="31" spans="1:12" ht="6" customHeight="1">
      <c r="A31" s="1"/>
      <c r="B31" s="9"/>
      <c r="C31" s="9"/>
      <c r="D31" s="9"/>
      <c r="E31" s="9"/>
      <c r="F31" s="9"/>
      <c r="G31" s="9"/>
      <c r="H31" s="9"/>
      <c r="I31" s="9"/>
      <c r="J31" s="9"/>
      <c r="K31" s="9"/>
      <c r="L31" s="9"/>
    </row>
    <row r="32" spans="1:12" ht="12.75">
      <c r="A32" s="15"/>
      <c r="B32" s="9"/>
      <c r="C32" s="819"/>
      <c r="D32" s="820"/>
      <c r="E32" s="820"/>
      <c r="F32" s="820"/>
      <c r="G32" s="820"/>
      <c r="H32" s="820"/>
      <c r="I32" s="820"/>
      <c r="J32" s="820"/>
      <c r="K32" s="820"/>
      <c r="L32" s="821"/>
    </row>
    <row r="33" spans="1:12" ht="12.75">
      <c r="A33" s="1"/>
      <c r="B33" s="9"/>
      <c r="C33" s="819"/>
      <c r="D33" s="820"/>
      <c r="E33" s="820"/>
      <c r="F33" s="820"/>
      <c r="G33" s="820"/>
      <c r="H33" s="820"/>
      <c r="I33" s="820"/>
      <c r="J33" s="820"/>
      <c r="K33" s="820"/>
      <c r="L33" s="821"/>
    </row>
    <row r="34" spans="1:12" ht="15.75">
      <c r="A34" s="1"/>
      <c r="B34" s="9"/>
      <c r="C34" s="754"/>
      <c r="D34" s="754"/>
      <c r="E34" s="754"/>
      <c r="F34" s="754"/>
      <c r="G34" s="754"/>
      <c r="H34" s="754"/>
      <c r="I34" s="754"/>
      <c r="J34" s="754"/>
      <c r="K34" s="754"/>
      <c r="L34" s="754"/>
    </row>
    <row r="35" spans="1:12" ht="15.75">
      <c r="A35" s="15"/>
      <c r="B35" s="9"/>
      <c r="C35" s="9" t="s">
        <v>919</v>
      </c>
      <c r="D35" s="754"/>
      <c r="E35" s="754"/>
      <c r="F35" s="754"/>
      <c r="G35" s="754"/>
      <c r="H35" s="754"/>
      <c r="I35" s="754"/>
      <c r="J35" s="754"/>
      <c r="K35" s="754"/>
      <c r="L35" s="754"/>
    </row>
    <row r="36" spans="1:12" ht="13.5" thickBot="1">
      <c r="A36" s="15"/>
      <c r="B36" s="9"/>
      <c r="C36" s="9" t="s">
        <v>920</v>
      </c>
      <c r="D36" s="9"/>
      <c r="E36" s="9"/>
      <c r="F36" s="9"/>
      <c r="G36" s="9"/>
      <c r="H36" s="9"/>
      <c r="I36" s="9"/>
      <c r="J36" s="9"/>
      <c r="K36" s="9"/>
      <c r="L36" s="9"/>
    </row>
    <row r="37" spans="1:13" ht="13.5" thickBot="1">
      <c r="A37" s="15"/>
      <c r="B37" s="9"/>
      <c r="C37" s="9" t="s">
        <v>921</v>
      </c>
      <c r="D37" s="9"/>
      <c r="E37" s="9"/>
      <c r="F37" s="9"/>
      <c r="G37" s="9"/>
      <c r="H37" s="9"/>
      <c r="I37" s="9"/>
      <c r="J37" s="9"/>
      <c r="K37" s="9"/>
      <c r="L37" s="743"/>
      <c r="M37" s="747">
        <f>IF(L37="",1,0)</f>
        <v>1</v>
      </c>
    </row>
    <row r="38" spans="1:12" ht="12.75">
      <c r="A38" s="15"/>
      <c r="B38" s="9"/>
      <c r="C38" s="9"/>
      <c r="D38" s="9"/>
      <c r="E38" s="9"/>
      <c r="F38" s="9"/>
      <c r="G38" s="9"/>
      <c r="H38" s="9"/>
      <c r="I38" s="9"/>
      <c r="J38" s="9"/>
      <c r="K38" s="9"/>
      <c r="L38" s="9"/>
    </row>
    <row r="39" spans="1:12" ht="12.75">
      <c r="A39" s="15"/>
      <c r="B39" s="9"/>
      <c r="C39" s="9" t="s">
        <v>918</v>
      </c>
      <c r="D39" s="9"/>
      <c r="E39" s="9"/>
      <c r="F39" s="9"/>
      <c r="G39" s="9"/>
      <c r="H39" s="9"/>
      <c r="I39" s="9"/>
      <c r="J39" s="9"/>
      <c r="K39" s="9"/>
      <c r="L39" s="9"/>
    </row>
    <row r="40" spans="1:12" ht="6" customHeight="1">
      <c r="A40" s="1"/>
      <c r="B40" s="9"/>
      <c r="C40" s="9"/>
      <c r="D40" s="9"/>
      <c r="E40" s="9"/>
      <c r="F40" s="9"/>
      <c r="G40" s="9"/>
      <c r="H40" s="9"/>
      <c r="I40" s="9"/>
      <c r="J40" s="9"/>
      <c r="K40" s="9"/>
      <c r="L40" s="9"/>
    </row>
    <row r="41" spans="1:12" ht="12.75">
      <c r="A41" s="1"/>
      <c r="B41" s="9"/>
      <c r="C41" s="819"/>
      <c r="D41" s="820"/>
      <c r="E41" s="820"/>
      <c r="F41" s="820"/>
      <c r="G41" s="820"/>
      <c r="H41" s="820"/>
      <c r="I41" s="820"/>
      <c r="J41" s="820"/>
      <c r="K41" s="820"/>
      <c r="L41" s="821"/>
    </row>
    <row r="42" spans="1:12" ht="12.75">
      <c r="A42" s="1"/>
      <c r="B42" s="9"/>
      <c r="C42" s="819"/>
      <c r="D42" s="820"/>
      <c r="E42" s="820"/>
      <c r="F42" s="820"/>
      <c r="G42" s="820"/>
      <c r="H42" s="820"/>
      <c r="I42" s="820"/>
      <c r="J42" s="820"/>
      <c r="K42" s="820"/>
      <c r="L42" s="821"/>
    </row>
    <row r="43" spans="1:12" ht="15.75">
      <c r="A43" s="1"/>
      <c r="B43" s="9"/>
      <c r="C43" s="754"/>
      <c r="D43" s="754"/>
      <c r="E43" s="754"/>
      <c r="F43" s="754"/>
      <c r="G43" s="754"/>
      <c r="H43" s="754"/>
      <c r="I43" s="754"/>
      <c r="J43" s="754"/>
      <c r="K43" s="754"/>
      <c r="L43" s="754"/>
    </row>
    <row r="44" spans="1:12" ht="12.75">
      <c r="A44" s="15"/>
      <c r="B44" s="9"/>
      <c r="C44" s="9" t="s">
        <v>922</v>
      </c>
      <c r="D44" s="9"/>
      <c r="E44" s="9"/>
      <c r="F44" s="9"/>
      <c r="G44" s="9"/>
      <c r="H44" s="9"/>
      <c r="I44" s="9"/>
      <c r="J44" s="9"/>
      <c r="K44" s="9"/>
      <c r="L44" s="9"/>
    </row>
    <row r="45" spans="1:12" ht="12.75">
      <c r="A45" s="15"/>
      <c r="B45" s="189"/>
      <c r="C45" s="189" t="s">
        <v>923</v>
      </c>
      <c r="D45" s="189"/>
      <c r="E45" s="189"/>
      <c r="F45" s="189"/>
      <c r="G45" s="189"/>
      <c r="H45" s="189"/>
      <c r="I45" s="189"/>
      <c r="J45" s="189"/>
      <c r="K45" s="189"/>
      <c r="L45" s="189"/>
    </row>
    <row r="46" spans="1:12" ht="13.5" thickBot="1">
      <c r="A46" s="15"/>
      <c r="B46" s="189"/>
      <c r="C46" s="189" t="s">
        <v>924</v>
      </c>
      <c r="D46" s="189"/>
      <c r="E46" s="189"/>
      <c r="F46" s="189"/>
      <c r="G46" s="189"/>
      <c r="H46" s="189"/>
      <c r="I46" s="189"/>
      <c r="J46" s="189"/>
      <c r="K46" s="189"/>
      <c r="L46" s="189"/>
    </row>
    <row r="47" spans="1:13" ht="13.5" thickBot="1">
      <c r="A47" s="15"/>
      <c r="B47" s="189"/>
      <c r="C47" s="189" t="s">
        <v>925</v>
      </c>
      <c r="D47" s="189"/>
      <c r="E47" s="189"/>
      <c r="F47" s="189"/>
      <c r="G47" s="189"/>
      <c r="H47" s="189"/>
      <c r="I47" s="189"/>
      <c r="J47" s="189"/>
      <c r="K47" s="189"/>
      <c r="L47" s="743"/>
      <c r="M47" s="747">
        <f>IF(L47="",1,0)</f>
        <v>1</v>
      </c>
    </row>
    <row r="48" spans="1:12" ht="12.75">
      <c r="A48" s="15"/>
      <c r="B48" s="189"/>
      <c r="C48" s="189"/>
      <c r="D48" s="189"/>
      <c r="E48" s="189"/>
      <c r="F48" s="189"/>
      <c r="G48" s="189"/>
      <c r="H48" s="189"/>
      <c r="I48" s="189"/>
      <c r="J48" s="189"/>
      <c r="K48" s="189"/>
      <c r="L48" s="189"/>
    </row>
    <row r="49" spans="1:12" ht="12.75">
      <c r="A49" s="15"/>
      <c r="B49" s="189"/>
      <c r="C49" s="189" t="s">
        <v>918</v>
      </c>
      <c r="D49" s="189"/>
      <c r="E49" s="189"/>
      <c r="F49" s="189"/>
      <c r="G49" s="189"/>
      <c r="H49" s="189"/>
      <c r="I49" s="189"/>
      <c r="J49" s="189"/>
      <c r="K49" s="189"/>
      <c r="L49" s="189"/>
    </row>
    <row r="50" spans="1:12" ht="6" customHeight="1">
      <c r="A50" s="1"/>
      <c r="B50" s="9"/>
      <c r="C50" s="9"/>
      <c r="D50" s="9"/>
      <c r="E50" s="9"/>
      <c r="F50" s="9"/>
      <c r="G50" s="9"/>
      <c r="H50" s="9"/>
      <c r="I50" s="9"/>
      <c r="J50" s="9"/>
      <c r="K50" s="9"/>
      <c r="L50" s="9"/>
    </row>
    <row r="51" spans="1:12" ht="12.75">
      <c r="A51" s="1"/>
      <c r="B51" s="189"/>
      <c r="C51" s="819"/>
      <c r="D51" s="820"/>
      <c r="E51" s="820"/>
      <c r="F51" s="820"/>
      <c r="G51" s="820"/>
      <c r="H51" s="820"/>
      <c r="I51" s="820"/>
      <c r="J51" s="820"/>
      <c r="K51" s="820"/>
      <c r="L51" s="821"/>
    </row>
    <row r="52" spans="1:12" ht="12.75">
      <c r="A52" s="1"/>
      <c r="B52" s="189"/>
      <c r="C52" s="819"/>
      <c r="D52" s="820"/>
      <c r="E52" s="820"/>
      <c r="F52" s="820"/>
      <c r="G52" s="820"/>
      <c r="H52" s="820"/>
      <c r="I52" s="820"/>
      <c r="J52" s="820"/>
      <c r="K52" s="820"/>
      <c r="L52" s="821"/>
    </row>
    <row r="53" spans="1:12" ht="16.5" customHeight="1">
      <c r="A53" s="1"/>
      <c r="B53" s="189"/>
      <c r="C53" s="35"/>
      <c r="D53" s="35"/>
      <c r="E53" s="35"/>
      <c r="F53" s="35"/>
      <c r="G53" s="35"/>
      <c r="H53" s="35"/>
      <c r="I53" s="35"/>
      <c r="J53" s="35"/>
      <c r="K53" s="35"/>
      <c r="L53" s="35"/>
    </row>
    <row r="54" spans="1:12" ht="17.25" customHeight="1">
      <c r="A54" s="1"/>
      <c r="B54" s="759" t="s">
        <v>759</v>
      </c>
      <c r="C54" s="189" t="s">
        <v>926</v>
      </c>
      <c r="D54" s="189"/>
      <c r="E54" s="189"/>
      <c r="F54" s="189"/>
      <c r="G54" s="189"/>
      <c r="H54" s="189"/>
      <c r="I54" s="189"/>
      <c r="J54" s="189"/>
      <c r="K54" s="189"/>
      <c r="L54" s="189"/>
    </row>
    <row r="55" spans="1:12" ht="12.75">
      <c r="A55" s="1"/>
      <c r="B55" s="189"/>
      <c r="C55" s="189" t="s">
        <v>927</v>
      </c>
      <c r="D55" s="189"/>
      <c r="E55" s="189"/>
      <c r="F55" s="189"/>
      <c r="G55" s="189"/>
      <c r="H55" s="189"/>
      <c r="I55" s="189"/>
      <c r="J55" s="189"/>
      <c r="K55" s="189"/>
      <c r="L55" s="189"/>
    </row>
    <row r="56" spans="1:12" ht="13.5" thickBot="1">
      <c r="A56" s="1"/>
      <c r="B56" s="189"/>
      <c r="D56" s="189"/>
      <c r="E56" s="189"/>
      <c r="F56" s="189"/>
      <c r="G56" s="189"/>
      <c r="H56" s="189"/>
      <c r="I56" s="189"/>
      <c r="J56" s="189"/>
      <c r="K56" s="189"/>
      <c r="L56" s="189"/>
    </row>
    <row r="57" spans="1:13" ht="13.5" thickBot="1">
      <c r="A57" s="1"/>
      <c r="B57" s="189"/>
      <c r="C57" s="760" t="s">
        <v>928</v>
      </c>
      <c r="D57" s="189"/>
      <c r="E57" s="189"/>
      <c r="F57" s="189"/>
      <c r="G57" s="831"/>
      <c r="H57" s="832"/>
      <c r="I57" s="189"/>
      <c r="J57" s="189"/>
      <c r="K57" s="189"/>
      <c r="L57" s="189"/>
      <c r="M57" s="747">
        <f>IF(G57="",1,0)</f>
        <v>1</v>
      </c>
    </row>
    <row r="58" spans="1:12" ht="6" customHeight="1" thickBot="1">
      <c r="A58" s="1"/>
      <c r="B58" s="9"/>
      <c r="C58" s="757"/>
      <c r="D58" s="9"/>
      <c r="E58" s="9"/>
      <c r="F58" s="9"/>
      <c r="G58" s="9"/>
      <c r="H58" s="9"/>
      <c r="I58" s="189"/>
      <c r="J58" s="9"/>
      <c r="K58" s="189"/>
      <c r="L58" s="9"/>
    </row>
    <row r="59" spans="1:13" ht="13.5" thickBot="1">
      <c r="A59" s="1"/>
      <c r="B59" s="189"/>
      <c r="C59" s="761" t="s">
        <v>929</v>
      </c>
      <c r="D59" s="189"/>
      <c r="E59" s="189"/>
      <c r="F59" s="189"/>
      <c r="G59" s="833">
        <f>IF(OR('Details Applicant'!C18="Category 1a",'Details Applicant'!C18="Category 1b - PII Exemption"),E68,IF(OR('Details Applicant'!C18="Category 1 a &amp; registered under Insurance Mediation Directive",'Details Applicant'!C18="Category 1b"),E68,IF('Details Applicant'!C18="Category 2 or 4",G68,IF('Details Applicant'!C18="Category 3",I65,""))))</f>
      </c>
      <c r="H59" s="834"/>
      <c r="I59" s="834"/>
      <c r="J59" s="835"/>
      <c r="K59" s="189"/>
      <c r="L59" s="189"/>
      <c r="M59" s="747">
        <f>IF(G59="",1,0)</f>
        <v>1</v>
      </c>
    </row>
    <row r="60" spans="1:13" ht="15" customHeight="1">
      <c r="A60" s="1"/>
      <c r="B60" s="9"/>
      <c r="C60" s="9"/>
      <c r="D60" s="9"/>
      <c r="E60" s="9"/>
      <c r="F60" s="9"/>
      <c r="G60" s="762"/>
      <c r="H60" s="762"/>
      <c r="I60" s="762"/>
      <c r="J60" s="762"/>
      <c r="K60" s="189"/>
      <c r="L60" s="762"/>
      <c r="M60" s="747">
        <f>SUM(M7:IV59)</f>
        <v>6</v>
      </c>
    </row>
    <row r="61" spans="1:12" ht="12.75" hidden="1">
      <c r="A61" s="1"/>
      <c r="B61" s="189"/>
      <c r="C61" s="189"/>
      <c r="D61" s="189"/>
      <c r="E61" s="189"/>
      <c r="F61" s="189"/>
      <c r="G61" s="189"/>
      <c r="H61" s="189"/>
      <c r="I61" s="189"/>
      <c r="J61" s="189"/>
      <c r="K61" s="189"/>
      <c r="L61" s="189"/>
    </row>
    <row r="62" spans="1:12" ht="12.75" hidden="1">
      <c r="A62" s="1"/>
      <c r="B62" s="189" t="s">
        <v>930</v>
      </c>
      <c r="C62" s="189"/>
      <c r="D62" s="189"/>
      <c r="E62" s="763" t="s">
        <v>931</v>
      </c>
      <c r="F62" s="189" t="s">
        <v>932</v>
      </c>
      <c r="G62" s="189" t="s">
        <v>933</v>
      </c>
      <c r="H62" s="189"/>
      <c r="I62" s="189" t="s">
        <v>831</v>
      </c>
      <c r="J62" s="189"/>
      <c r="K62" s="189"/>
      <c r="L62" s="189"/>
    </row>
    <row r="63" spans="1:12" ht="12.75" hidden="1">
      <c r="A63" s="1"/>
      <c r="B63" s="189" t="s">
        <v>934</v>
      </c>
      <c r="C63" s="189"/>
      <c r="D63" s="189"/>
      <c r="E63" s="189"/>
      <c r="F63" s="189"/>
      <c r="G63" s="189"/>
      <c r="H63" s="189"/>
      <c r="I63" s="189"/>
      <c r="J63" s="189"/>
      <c r="K63" s="189"/>
      <c r="L63" s="189"/>
    </row>
    <row r="64" spans="1:12" ht="13.5" hidden="1" thickBot="1">
      <c r="A64" s="1"/>
      <c r="B64" s="189" t="s">
        <v>935</v>
      </c>
      <c r="C64" s="189"/>
      <c r="D64" s="189"/>
      <c r="E64" s="189"/>
      <c r="F64" s="189"/>
      <c r="G64" s="189"/>
      <c r="H64" s="189"/>
      <c r="I64" s="189"/>
      <c r="J64" s="189"/>
      <c r="K64" s="189"/>
      <c r="L64" s="189"/>
    </row>
    <row r="65" spans="1:12" ht="13.5" hidden="1" thickBot="1">
      <c r="A65" s="1"/>
      <c r="B65" s="189" t="s">
        <v>936</v>
      </c>
      <c r="C65" s="189"/>
      <c r="D65" s="189"/>
      <c r="E65" s="764">
        <f>IF($G$57="JANUARY","JULY",IF($G$57="FEBRUARY","AUGUST",IF($G$57="MARCH","SEPTEMBER",IF($G$57="APRIL","OCTOBER",IF($G$57="MAY","NOVEMBER",IF($G$57="JUNE","DECEMBER",IF($G$57="JULY","JANUARY",IF($G$57="AUGUST","FEBRUARY",""))))))))</f>
      </c>
      <c r="F65" s="764"/>
      <c r="G65" s="764">
        <f>IF($G$57="JANUARY","APRIL, JULY, OCTOBER",IF($G$57="FEBRUARY","MAY, AUGUST, NOVEMBER",IF($G$57="MARCH","JUNE, SEPTEMBER, DECEMBER",IF($G$57="APRIL","JULY, OCTOBER, JANUARY",IF($G$57="MAY","AUGUST, NOVEMBER, FEBRUARY",IF($G$57="JUNE","SEPTEMBER, DECEMBER, MARCH",IF($G$57="JULY","OCTOBER, JANUARY, APRIL",IF($G$57="AUGUST","NOVEMBER, FEBRUARY, MAY",""))))))))</f>
      </c>
      <c r="H65" s="189"/>
      <c r="I65" s="764" t="s">
        <v>0</v>
      </c>
      <c r="J65" s="189"/>
      <c r="K65" s="189"/>
      <c r="L65" s="189"/>
    </row>
    <row r="66" spans="1:12" ht="13.5" hidden="1" thickBot="1">
      <c r="A66" s="1"/>
      <c r="B66" s="189" t="s">
        <v>1</v>
      </c>
      <c r="C66" s="189"/>
      <c r="D66" s="189"/>
      <c r="E66" s="764">
        <f>IF($G$57="SEPTEMBER","MARCH",IF($G$57="OCTOBER","APRIL",IF($G$57="NOVEMBER","MAY",IF($G$57="DECEMBER","JUNE",""))))</f>
      </c>
      <c r="F66" s="764"/>
      <c r="G66" s="764">
        <f>IF($G$57="SEPTEMBER","DECEMBER, MARCH, JUNE",IF($G$57="OCTOBER","JANUARY, APRIL, JULY",IF($G$57="NOVEMBER","FEBRUARY, MAY, AUGUST",IF($G$57="DECEMBER","MARCH, JUNE, SEPTEMBER",""))))</f>
      </c>
      <c r="H66" s="189"/>
      <c r="I66" s="189"/>
      <c r="J66" s="189"/>
      <c r="K66" s="189"/>
      <c r="L66" s="189"/>
    </row>
    <row r="67" spans="1:12" ht="13.5" hidden="1" thickBot="1">
      <c r="A67" s="1"/>
      <c r="B67" s="189" t="s">
        <v>2</v>
      </c>
      <c r="C67" s="189"/>
      <c r="D67" s="189"/>
      <c r="E67" s="189"/>
      <c r="F67" s="189"/>
      <c r="G67" s="189"/>
      <c r="H67" s="189"/>
      <c r="I67" s="189"/>
      <c r="J67" s="189"/>
      <c r="K67" s="189"/>
      <c r="L67" s="189"/>
    </row>
    <row r="68" spans="1:12" ht="13.5" hidden="1" thickBot="1">
      <c r="A68" s="1"/>
      <c r="B68" s="189" t="s">
        <v>3</v>
      </c>
      <c r="C68" s="189"/>
      <c r="D68" s="189"/>
      <c r="E68" s="765">
        <f>+IF(E65="",E66,E65)</f>
      </c>
      <c r="F68" s="765" t="s">
        <v>54</v>
      </c>
      <c r="G68" s="765">
        <f>+IF(G65="",G66,G65)</f>
      </c>
      <c r="H68" s="189"/>
      <c r="I68" s="189"/>
      <c r="J68" s="189"/>
      <c r="K68" s="189"/>
      <c r="L68" s="189"/>
    </row>
    <row r="69" spans="1:12" ht="12.75" hidden="1">
      <c r="A69" s="1"/>
      <c r="B69" s="189" t="s">
        <v>4</v>
      </c>
      <c r="C69" s="189"/>
      <c r="D69" s="189"/>
      <c r="E69" s="189"/>
      <c r="F69" s="189"/>
      <c r="G69" s="189"/>
      <c r="H69" s="189"/>
      <c r="I69" s="189"/>
      <c r="J69" s="189"/>
      <c r="K69" s="189"/>
      <c r="L69" s="189"/>
    </row>
    <row r="70" spans="1:12" ht="12.75" hidden="1">
      <c r="A70" s="1"/>
      <c r="B70" s="189" t="s">
        <v>5</v>
      </c>
      <c r="C70" s="189"/>
      <c r="D70" s="189"/>
      <c r="E70" s="189"/>
      <c r="F70" s="189"/>
      <c r="G70" s="189"/>
      <c r="H70" s="189"/>
      <c r="I70" s="189"/>
      <c r="J70" s="189"/>
      <c r="K70" s="189"/>
      <c r="L70" s="189"/>
    </row>
    <row r="71" spans="1:12" ht="12.75" hidden="1">
      <c r="A71" s="1"/>
      <c r="B71" s="189" t="s">
        <v>6</v>
      </c>
      <c r="C71" s="189"/>
      <c r="D71" s="189"/>
      <c r="E71" s="189"/>
      <c r="F71" s="189"/>
      <c r="G71" s="189"/>
      <c r="H71" s="189"/>
      <c r="I71" s="189"/>
      <c r="J71" s="189"/>
      <c r="K71" s="189"/>
      <c r="L71" s="189"/>
    </row>
    <row r="72" spans="1:12" ht="12.75" hidden="1">
      <c r="A72" s="1"/>
      <c r="B72" s="189" t="s">
        <v>7</v>
      </c>
      <c r="C72" s="189"/>
      <c r="D72" s="189"/>
      <c r="E72" s="189"/>
      <c r="F72" s="189"/>
      <c r="G72" s="189"/>
      <c r="H72" s="189"/>
      <c r="I72" s="189"/>
      <c r="J72" s="189"/>
      <c r="K72" s="189"/>
      <c r="L72" s="189"/>
    </row>
    <row r="73" spans="1:12" ht="12.75" hidden="1">
      <c r="A73" s="1"/>
      <c r="B73" s="189" t="s">
        <v>8</v>
      </c>
      <c r="C73" s="189"/>
      <c r="D73" s="189"/>
      <c r="E73" s="189"/>
      <c r="F73" s="189"/>
      <c r="G73" s="189"/>
      <c r="H73" s="189"/>
      <c r="I73" s="189"/>
      <c r="J73" s="189"/>
      <c r="K73" s="189"/>
      <c r="L73" s="189"/>
    </row>
    <row r="74" spans="1:12" ht="12.75" hidden="1">
      <c r="A74" s="1"/>
      <c r="B74" s="189"/>
      <c r="C74" s="189"/>
      <c r="D74" s="189"/>
      <c r="E74" s="189"/>
      <c r="F74" s="189"/>
      <c r="G74" s="189"/>
      <c r="H74" s="189"/>
      <c r="I74" s="189"/>
      <c r="J74" s="189"/>
      <c r="K74" s="189"/>
      <c r="L74" s="189"/>
    </row>
    <row r="75" spans="1:12" ht="12.75" hidden="1">
      <c r="A75" s="1"/>
      <c r="B75" s="189"/>
      <c r="C75" s="189"/>
      <c r="D75" s="189"/>
      <c r="E75" s="189"/>
      <c r="F75" s="189"/>
      <c r="G75" s="189"/>
      <c r="H75" s="189"/>
      <c r="I75" s="189"/>
      <c r="J75" s="189"/>
      <c r="K75" s="189"/>
      <c r="L75" s="189"/>
    </row>
    <row r="76" spans="1:12" ht="12.75" hidden="1">
      <c r="A76" s="1"/>
      <c r="B76" s="189"/>
      <c r="C76" s="189"/>
      <c r="D76" s="189"/>
      <c r="E76" s="189"/>
      <c r="F76" s="189"/>
      <c r="G76" s="189"/>
      <c r="H76" s="189"/>
      <c r="I76" s="189"/>
      <c r="J76" s="189"/>
      <c r="K76" s="189"/>
      <c r="L76" s="189"/>
    </row>
    <row r="77" ht="12.75" hidden="1">
      <c r="A77" s="1"/>
    </row>
    <row r="78" ht="12.75" hidden="1">
      <c r="A78" s="1"/>
    </row>
    <row r="79" ht="12.75" hidden="1">
      <c r="A79" s="1"/>
    </row>
    <row r="80" ht="12.75" hidden="1">
      <c r="A80" s="1"/>
    </row>
    <row r="81" ht="12.75" hidden="1">
      <c r="A81" s="1"/>
    </row>
    <row r="82" ht="12.75" hidden="1">
      <c r="A82" s="1"/>
    </row>
    <row r="83" ht="12.75" hidden="1">
      <c r="A83" s="1"/>
    </row>
    <row r="84" ht="12.75" hidden="1">
      <c r="A84" s="1"/>
    </row>
    <row r="85" ht="12.75" hidden="1">
      <c r="A85" s="1"/>
    </row>
    <row r="86" ht="12.75" hidden="1">
      <c r="A86" s="1"/>
    </row>
    <row r="87" ht="12.75" hidden="1">
      <c r="A87" s="1"/>
    </row>
    <row r="88" ht="12.75" hidden="1">
      <c r="A88" s="1"/>
    </row>
    <row r="89" ht="12.75" hidden="1">
      <c r="A89" s="1"/>
    </row>
    <row r="90" ht="12.75" hidden="1">
      <c r="A90" s="1"/>
    </row>
    <row r="91" ht="12.75" hidden="1">
      <c r="A91" s="1"/>
    </row>
    <row r="92" ht="12.75" hidden="1">
      <c r="A92" s="1"/>
    </row>
    <row r="93" ht="12.75" hidden="1">
      <c r="A93" s="1"/>
    </row>
    <row r="94" ht="12.75" hidden="1">
      <c r="A94" s="1"/>
    </row>
    <row r="95" ht="12.75" hidden="1">
      <c r="A95" s="1"/>
    </row>
    <row r="96" ht="12.75" hidden="1">
      <c r="A96" s="1"/>
    </row>
    <row r="97" ht="12.75" hidden="1">
      <c r="A97" s="1"/>
    </row>
    <row r="98" ht="12.75" hidden="1">
      <c r="A98" s="1"/>
    </row>
    <row r="99" ht="12.75" hidden="1">
      <c r="A99" s="1"/>
    </row>
    <row r="100" ht="12.75" hidden="1">
      <c r="A100" s="1"/>
    </row>
    <row r="101" ht="12.75" hidden="1">
      <c r="A101" s="1"/>
    </row>
    <row r="102" ht="12.75" hidden="1">
      <c r="A102" s="1"/>
    </row>
    <row r="103" ht="12.75" hidden="1">
      <c r="A103" s="1"/>
    </row>
    <row r="104" ht="12.75" hidden="1">
      <c r="A104" s="1"/>
    </row>
    <row r="105" ht="12.75" hidden="1">
      <c r="A105" s="1"/>
    </row>
    <row r="106" ht="12.75" hidden="1">
      <c r="A106" s="1"/>
    </row>
    <row r="107" ht="12.75" hidden="1">
      <c r="A107" s="1"/>
    </row>
    <row r="108" ht="12.75" hidden="1">
      <c r="A108" s="1"/>
    </row>
    <row r="109" ht="12.75" hidden="1">
      <c r="A109" s="1"/>
    </row>
    <row r="110" ht="12.75" hidden="1">
      <c r="A110" s="1"/>
    </row>
    <row r="111" ht="12.75" hidden="1">
      <c r="A111" s="1"/>
    </row>
    <row r="112" ht="12.75" hidden="1">
      <c r="A112" s="1"/>
    </row>
    <row r="113" ht="12.75" hidden="1">
      <c r="A113" s="1"/>
    </row>
    <row r="114" ht="12.75" hidden="1">
      <c r="A114" s="1"/>
    </row>
    <row r="115" ht="12.75" hidden="1">
      <c r="A115" s="1"/>
    </row>
    <row r="116" ht="12.75" hidden="1">
      <c r="A116" s="1"/>
    </row>
    <row r="117" ht="12.75" hidden="1">
      <c r="A117" s="1"/>
    </row>
    <row r="118" ht="12.75" hidden="1">
      <c r="A118" s="1"/>
    </row>
    <row r="119" ht="12.75" hidden="1">
      <c r="A119" s="1"/>
    </row>
    <row r="120" ht="12.75" hidden="1">
      <c r="A120" s="1"/>
    </row>
    <row r="121" ht="12.75" hidden="1">
      <c r="A121" s="1"/>
    </row>
    <row r="122" ht="12.75" hidden="1">
      <c r="A122" s="1"/>
    </row>
    <row r="123" ht="12.75" hidden="1">
      <c r="A123" s="1"/>
    </row>
    <row r="124" ht="12.75" hidden="1">
      <c r="A124" s="1"/>
    </row>
    <row r="125" ht="12.75" hidden="1">
      <c r="A125" s="1"/>
    </row>
    <row r="126" ht="12.75" hidden="1">
      <c r="A126" s="1"/>
    </row>
    <row r="127" ht="12.75" hidden="1">
      <c r="A127" s="1"/>
    </row>
    <row r="128" ht="12.75" hidden="1">
      <c r="A128" s="1"/>
    </row>
    <row r="129" ht="12.75" hidden="1">
      <c r="A129" s="1"/>
    </row>
    <row r="130" ht="12.75" hidden="1">
      <c r="A130" s="1"/>
    </row>
    <row r="131" ht="12.75" hidden="1">
      <c r="A131" s="1"/>
    </row>
    <row r="132" ht="12.75" hidden="1">
      <c r="A132" s="1"/>
    </row>
    <row r="133" ht="12.75" hidden="1">
      <c r="A133" s="1"/>
    </row>
    <row r="134" ht="12.75" hidden="1">
      <c r="A134" s="1"/>
    </row>
    <row r="135" ht="12.75" hidden="1">
      <c r="A135" s="752"/>
    </row>
    <row r="136" ht="12.75" hidden="1">
      <c r="A136" s="752"/>
    </row>
    <row r="137" ht="12.75" customHeight="1" hidden="1"/>
    <row r="138" ht="12.75" customHeight="1" hidden="1"/>
    <row r="139" ht="12.75" customHeight="1" hidden="1"/>
    <row r="140" ht="12.75" customHeight="1" hidden="1"/>
    <row r="141" ht="12.75" customHeight="1" hidden="1"/>
    <row r="142" ht="12.75" customHeight="1" hidden="1"/>
    <row r="143" ht="12.75" customHeight="1" hidden="1"/>
    <row r="144" ht="12.75" customHeight="1" hidden="1"/>
    <row r="145" ht="12.75" customHeight="1" hidden="1"/>
    <row r="146" ht="12.75" customHeight="1" hidden="1"/>
    <row r="147" ht="12.75" customHeight="1" hidden="1"/>
    <row r="148" ht="12.75" customHeight="1" hidden="1"/>
    <row r="149" ht="12.75" customHeight="1" hidden="1"/>
    <row r="150" ht="12.75" customHeight="1" hidden="1"/>
    <row r="151" ht="12.75" customHeight="1" hidden="1"/>
    <row r="152" ht="12.75" customHeight="1" hidden="1"/>
    <row r="153" ht="12.75" customHeight="1" hidden="1"/>
    <row r="154" ht="12.75" customHeight="1" hidden="1"/>
    <row r="155" ht="12.75" customHeight="1" hidden="1"/>
    <row r="156" ht="12.75" customHeight="1" hidden="1"/>
    <row r="157" ht="12.75" customHeight="1" hidden="1"/>
    <row r="158" ht="12.75" customHeight="1" hidden="1"/>
    <row r="159" ht="12.75" customHeight="1" hidden="1"/>
    <row r="160" ht="12.75" customHeight="1" hidden="1"/>
    <row r="161" ht="12.75" customHeight="1" hidden="1"/>
    <row r="162" ht="12.75" customHeight="1" hidden="1"/>
    <row r="163" ht="12.75" customHeight="1" hidden="1"/>
    <row r="164" ht="12.75" customHeight="1" hidden="1"/>
    <row r="165" ht="12.75" customHeight="1" hidden="1"/>
    <row r="166" ht="12.75" customHeight="1" hidden="1"/>
    <row r="167" ht="12.75" customHeight="1" hidden="1"/>
    <row r="168" ht="12.75" customHeight="1" hidden="1"/>
    <row r="169" ht="12.75" customHeight="1" hidden="1"/>
    <row r="170" ht="12.75" customHeight="1" hidden="1"/>
    <row r="171" ht="12.75" customHeight="1" hidden="1"/>
    <row r="172" ht="12.75" customHeight="1" hidden="1"/>
    <row r="173" ht="12.75" customHeight="1" hidden="1"/>
    <row r="174" ht="12.75" customHeight="1" hidden="1"/>
    <row r="175" ht="12.75" customHeight="1" hidden="1"/>
    <row r="176" ht="12.75" customHeight="1" hidden="1"/>
    <row r="177" ht="12.75" customHeight="1" hidden="1"/>
    <row r="178" ht="12.75" customHeight="1" hidden="1"/>
    <row r="179" ht="12.75" customHeight="1" hidden="1"/>
    <row r="180" ht="12.75" customHeight="1" hidden="1"/>
    <row r="181" ht="12.75" customHeight="1" hidden="1"/>
    <row r="182" ht="12.75" customHeight="1" hidden="1"/>
    <row r="183" ht="12.75" customHeight="1" hidden="1"/>
    <row r="184" ht="12.75" customHeight="1" hidden="1"/>
    <row r="185" ht="12.75" hidden="1">
      <c r="A185" s="1"/>
    </row>
    <row r="186" ht="12.75" hidden="1">
      <c r="A186" s="53"/>
    </row>
    <row r="187" ht="12.75" hidden="1">
      <c r="A187" s="53"/>
    </row>
    <row r="188" ht="12.75" hidden="1">
      <c r="A188" s="53"/>
    </row>
    <row r="189" ht="12.75" hidden="1">
      <c r="A189" s="53"/>
    </row>
    <row r="190" spans="1:12" ht="12.75" customHeight="1" hidden="1">
      <c r="A190" s="1"/>
      <c r="B190" s="189"/>
      <c r="C190" s="189"/>
      <c r="D190" s="189"/>
      <c r="E190" s="189"/>
      <c r="F190" s="189"/>
      <c r="G190" s="189"/>
      <c r="H190" s="189"/>
      <c r="I190" s="189"/>
      <c r="J190" s="189"/>
      <c r="K190" s="189"/>
      <c r="L190" s="189"/>
    </row>
    <row r="191" spans="1:12" ht="12.75" customHeight="1" hidden="1">
      <c r="A191" s="1"/>
      <c r="B191" s="189"/>
      <c r="C191" s="189"/>
      <c r="D191" s="189"/>
      <c r="E191" s="189"/>
      <c r="F191" s="189"/>
      <c r="G191" s="189"/>
      <c r="H191" s="189"/>
      <c r="I191" s="189"/>
      <c r="J191" s="189"/>
      <c r="K191" s="189"/>
      <c r="L191" s="189"/>
    </row>
    <row r="192" spans="1:12" ht="12.75" customHeight="1" hidden="1">
      <c r="A192" s="1"/>
      <c r="B192" s="189"/>
      <c r="C192" s="189"/>
      <c r="D192" s="189"/>
      <c r="E192" s="189"/>
      <c r="F192" s="189"/>
      <c r="G192" s="189"/>
      <c r="H192" s="189"/>
      <c r="I192" s="189"/>
      <c r="J192" s="189"/>
      <c r="K192" s="189"/>
      <c r="L192" s="189"/>
    </row>
    <row r="193" spans="1:12" ht="12.75" customHeight="1" hidden="1">
      <c r="A193" s="1"/>
      <c r="B193" s="189"/>
      <c r="C193" s="189"/>
      <c r="D193" s="189"/>
      <c r="E193" s="189"/>
      <c r="F193" s="189"/>
      <c r="G193" s="189"/>
      <c r="H193" s="189"/>
      <c r="I193" s="189"/>
      <c r="J193" s="189"/>
      <c r="K193" s="189"/>
      <c r="L193" s="189"/>
    </row>
    <row r="194" spans="1:12" ht="12.75" customHeight="1" hidden="1">
      <c r="A194" s="1"/>
      <c r="B194" s="189"/>
      <c r="C194" s="189"/>
      <c r="D194" s="189"/>
      <c r="E194" s="189"/>
      <c r="F194" s="189"/>
      <c r="G194" s="189"/>
      <c r="H194" s="189"/>
      <c r="I194" s="189"/>
      <c r="J194" s="189"/>
      <c r="K194" s="189"/>
      <c r="L194" s="189"/>
    </row>
    <row r="195" spans="1:12" ht="12.75" customHeight="1" hidden="1">
      <c r="A195" s="1"/>
      <c r="B195" s="189"/>
      <c r="C195" s="189"/>
      <c r="D195" s="189"/>
      <c r="E195" s="189"/>
      <c r="F195" s="189"/>
      <c r="G195" s="189"/>
      <c r="H195" s="189"/>
      <c r="I195" s="189"/>
      <c r="J195" s="189"/>
      <c r="K195" s="189"/>
      <c r="L195" s="189"/>
    </row>
    <row r="196" ht="12.75" customHeight="1" hidden="1"/>
    <row r="197" ht="12.75" customHeight="1" hidden="1"/>
    <row r="198" spans="1:12" ht="12.75" customHeight="1" hidden="1">
      <c r="A198" s="1"/>
      <c r="B198" s="189"/>
      <c r="C198" s="189"/>
      <c r="D198" s="189"/>
      <c r="E198" s="189"/>
      <c r="F198" s="189"/>
      <c r="G198" s="189"/>
      <c r="H198" s="189"/>
      <c r="I198" s="189"/>
      <c r="J198" s="189"/>
      <c r="K198" s="189"/>
      <c r="L198" s="189"/>
    </row>
    <row r="199" spans="1:12" ht="12.75" customHeight="1" hidden="1">
      <c r="A199" s="1"/>
      <c r="B199" s="189"/>
      <c r="C199" s="189"/>
      <c r="D199" s="189"/>
      <c r="E199" s="189"/>
      <c r="F199" s="189"/>
      <c r="G199" s="189"/>
      <c r="H199" s="189"/>
      <c r="I199" s="189"/>
      <c r="J199" s="189"/>
      <c r="K199" s="189"/>
      <c r="L199" s="189"/>
    </row>
    <row r="200" ht="12.75" customHeight="1" hidden="1"/>
  </sheetData>
  <sheetProtection password="C948" sheet="1" objects="1" scenarios="1"/>
  <mergeCells count="14">
    <mergeCell ref="G57:H57"/>
    <mergeCell ref="G59:J59"/>
    <mergeCell ref="C41:L41"/>
    <mergeCell ref="C42:L42"/>
    <mergeCell ref="C51:L51"/>
    <mergeCell ref="C52:L52"/>
    <mergeCell ref="F19:L19"/>
    <mergeCell ref="F24:L24"/>
    <mergeCell ref="C32:L32"/>
    <mergeCell ref="C33:L33"/>
    <mergeCell ref="F11:L11"/>
    <mergeCell ref="F13:L13"/>
    <mergeCell ref="F15:L15"/>
    <mergeCell ref="F17:L17"/>
  </mergeCells>
  <dataValidations count="2">
    <dataValidation type="list" allowBlank="1" showInputMessage="1" showErrorMessage="1" errorTitle="PAGE 2" error="INSERT YES/ NO" sqref="L28 L37 L47 L7">
      <formula1>$N$6:$N$7</formula1>
    </dataValidation>
    <dataValidation type="list" allowBlank="1" showInputMessage="1" showErrorMessage="1" errorTitle="ACCOUNTING REFERENCE DATE" error="Insert from list" sqref="G57">
      <formula1>$B$62:$B$73</formula1>
    </dataValidation>
  </dataValidations>
  <printOptions/>
  <pageMargins left="0.1968503937007874" right="0.2755905511811024" top="0.35433070866141736" bottom="1.1811023622047245" header="0.5118110236220472" footer="0.3937007874015748"/>
  <pageSetup horizontalDpi="600" verticalDpi="600" orientation="portrait" paperSize="9" scale="90" r:id="rId2"/>
  <headerFooter alignWithMargins="0">
    <oddFooter>&amp;L&amp;"Times New Roman,Italic"&amp;8Investment Services Rules for Investment Services Providers
&amp;"Times New Roman,Regular"Part A: The Application Process
Schedule C: Financial Resources Statement&amp;R&amp;"Times New Roman,Regular"&amp;8&amp;A
&amp;P - &amp;N</oddFooter>
  </headerFooter>
  <legacyDrawing r:id="rId1"/>
</worksheet>
</file>

<file path=xl/worksheets/sheet6.xml><?xml version="1.0" encoding="utf-8"?>
<worksheet xmlns="http://schemas.openxmlformats.org/spreadsheetml/2006/main" xmlns:r="http://schemas.openxmlformats.org/officeDocument/2006/relationships">
  <sheetPr codeName="Sheet2"/>
  <dimension ref="A1:IV448"/>
  <sheetViews>
    <sheetView zoomScalePageLayoutView="0" workbookViewId="0" topLeftCell="A1">
      <pane ySplit="10" topLeftCell="A53" activePane="bottomLeft" state="frozen"/>
      <selection pane="topLeft" activeCell="C44" sqref="C44"/>
      <selection pane="bottomLeft" activeCell="B1" sqref="B1"/>
    </sheetView>
  </sheetViews>
  <sheetFormatPr defaultColWidth="0" defaultRowHeight="12.75" zeroHeight="1"/>
  <cols>
    <col min="1" max="1" width="2.8515625" style="351" customWidth="1"/>
    <col min="2" max="2" width="40.8515625" style="142" customWidth="1"/>
    <col min="3" max="3" width="23.28125" style="142" customWidth="1"/>
    <col min="4" max="4" width="11.8515625" style="142" customWidth="1"/>
    <col min="5" max="5" width="1.421875" style="298" customWidth="1"/>
    <col min="6" max="6" width="10.140625" style="298" customWidth="1"/>
    <col min="7" max="7" width="8.7109375" style="298" customWidth="1"/>
    <col min="8" max="9" width="8.7109375" style="322" customWidth="1"/>
    <col min="10" max="10" width="8.7109375" style="313" customWidth="1"/>
    <col min="11" max="11" width="0.9921875" style="143" customWidth="1"/>
    <col min="12" max="14" width="9.140625" style="167" hidden="1" customWidth="1"/>
    <col min="15" max="20" width="9.140625" style="298" hidden="1" customWidth="1"/>
    <col min="21" max="16384" width="9.140625" style="142" hidden="1" customWidth="1"/>
  </cols>
  <sheetData>
    <row r="1" spans="1:23" ht="12.75">
      <c r="A1" s="642" t="s">
        <v>700</v>
      </c>
      <c r="F1" s="142"/>
      <c r="G1" s="142"/>
      <c r="H1" s="313"/>
      <c r="I1" s="313"/>
      <c r="M1" s="310"/>
      <c r="O1" s="167"/>
      <c r="P1" s="167"/>
      <c r="Q1" s="167"/>
      <c r="U1" s="298"/>
      <c r="V1" s="298"/>
      <c r="W1" s="298"/>
    </row>
    <row r="2" spans="1:23" ht="12.75">
      <c r="A2" s="642">
        <v>1</v>
      </c>
      <c r="C2" s="367"/>
      <c r="D2" s="367"/>
      <c r="E2" s="367"/>
      <c r="H2" s="313"/>
      <c r="I2" s="536" t="s">
        <v>771</v>
      </c>
      <c r="J2" s="366"/>
      <c r="M2" s="310"/>
      <c r="O2" s="167"/>
      <c r="P2" s="167"/>
      <c r="Q2" s="167"/>
      <c r="U2" s="298"/>
      <c r="V2" s="298"/>
      <c r="W2" s="298"/>
    </row>
    <row r="3" spans="1:23" ht="12.75">
      <c r="A3" s="642">
        <v>0</v>
      </c>
      <c r="F3" s="367"/>
      <c r="H3" s="313"/>
      <c r="I3" s="313"/>
      <c r="J3" s="368">
        <f>+IF('COVER SHEET'!$B$14="",0,IF('COVER SHEET'!$B$14="Interim Financial Return",0,IF(#REF!="",0,#REF!)))</f>
        <v>0</v>
      </c>
      <c r="M3" s="310"/>
      <c r="O3" s="167"/>
      <c r="P3" s="167"/>
      <c r="Q3" s="167"/>
      <c r="U3" s="298"/>
      <c r="V3" s="298"/>
      <c r="W3" s="298"/>
    </row>
    <row r="4" spans="1:23" ht="22.5" customHeight="1" thickBot="1">
      <c r="A4" s="643">
        <v>1</v>
      </c>
      <c r="B4" s="397" t="s">
        <v>402</v>
      </c>
      <c r="C4" s="125"/>
      <c r="D4" s="125"/>
      <c r="E4" s="300"/>
      <c r="F4" s="300"/>
      <c r="G4" s="300"/>
      <c r="H4" s="300"/>
      <c r="I4" s="300"/>
      <c r="J4" s="497" t="s">
        <v>22</v>
      </c>
      <c r="M4" s="310"/>
      <c r="O4" s="167"/>
      <c r="P4" s="167"/>
      <c r="Q4" s="167"/>
      <c r="U4" s="298"/>
      <c r="V4" s="298"/>
      <c r="W4" s="298"/>
    </row>
    <row r="5" spans="1:23" ht="12.75">
      <c r="A5" s="643">
        <v>0</v>
      </c>
      <c r="G5" s="299"/>
      <c r="H5" s="313"/>
      <c r="I5" s="313"/>
      <c r="M5" s="310"/>
      <c r="O5" s="167"/>
      <c r="P5" s="167"/>
      <c r="Q5" s="167"/>
      <c r="U5" s="298"/>
      <c r="V5" s="298"/>
      <c r="W5" s="298"/>
    </row>
    <row r="6" spans="1:23" ht="40.5" customHeight="1">
      <c r="A6" s="643">
        <v>1</v>
      </c>
      <c r="G6" s="299"/>
      <c r="H6" s="313"/>
      <c r="I6" s="313"/>
      <c r="M6" s="310"/>
      <c r="O6" s="167"/>
      <c r="P6" s="167"/>
      <c r="Q6" s="167"/>
      <c r="U6" s="298"/>
      <c r="V6" s="298"/>
      <c r="W6" s="298"/>
    </row>
    <row r="7" spans="1:23" ht="12.75">
      <c r="A7" s="351">
        <v>1</v>
      </c>
      <c r="B7" s="369" t="s">
        <v>73</v>
      </c>
      <c r="C7" s="7">
        <f>IF('Details Applicant'!C21="","",'Details Applicant'!C21)</f>
      </c>
      <c r="D7" s="93" t="s">
        <v>618</v>
      </c>
      <c r="F7" s="865">
        <f>IF('Details Applicant'!C22="","",'Details Applicant'!C22)</f>
      </c>
      <c r="G7" s="866"/>
      <c r="H7" s="313"/>
      <c r="I7" s="313"/>
      <c r="M7" s="310"/>
      <c r="O7" s="167"/>
      <c r="P7" s="167"/>
      <c r="Q7" s="167"/>
      <c r="U7" s="298"/>
      <c r="V7" s="298"/>
      <c r="W7" s="298"/>
    </row>
    <row r="8" spans="1:23" ht="12.75">
      <c r="A8" s="351">
        <v>1</v>
      </c>
      <c r="C8" s="144"/>
      <c r="D8" s="144"/>
      <c r="G8" s="299"/>
      <c r="H8" s="313"/>
      <c r="I8" s="313"/>
      <c r="M8" s="310"/>
      <c r="O8" s="167"/>
      <c r="P8" s="167"/>
      <c r="Q8" s="167"/>
      <c r="U8" s="298"/>
      <c r="V8" s="298"/>
      <c r="W8" s="298"/>
    </row>
    <row r="9" spans="1:23" ht="14.25">
      <c r="A9" s="351">
        <v>1</v>
      </c>
      <c r="C9" s="563" t="s">
        <v>699</v>
      </c>
      <c r="G9" s="299"/>
      <c r="H9" s="313"/>
      <c r="I9" s="313"/>
      <c r="M9" s="310"/>
      <c r="O9" s="167"/>
      <c r="P9" s="167"/>
      <c r="Q9" s="167"/>
      <c r="U9" s="298"/>
      <c r="V9" s="298"/>
      <c r="W9" s="298"/>
    </row>
    <row r="10" spans="1:23" ht="22.5">
      <c r="A10" s="351">
        <v>1</v>
      </c>
      <c r="C10" s="563" t="s">
        <v>698</v>
      </c>
      <c r="D10" s="324" t="s">
        <v>689</v>
      </c>
      <c r="G10" s="299"/>
      <c r="H10" s="313"/>
      <c r="I10" s="313"/>
      <c r="M10" s="310"/>
      <c r="O10" s="167"/>
      <c r="P10" s="167"/>
      <c r="Q10" s="167"/>
      <c r="U10" s="298"/>
      <c r="V10" s="298"/>
      <c r="W10" s="298"/>
    </row>
    <row r="11" spans="1:23" ht="23.25" customHeight="1">
      <c r="A11" s="351">
        <f>IF(SUM(A12:A32)&gt;0,1,0)</f>
        <v>0</v>
      </c>
      <c r="B11" s="145" t="s">
        <v>773</v>
      </c>
      <c r="C11" s="144"/>
      <c r="G11" s="301"/>
      <c r="H11" s="313"/>
      <c r="I11" s="313"/>
      <c r="M11" s="310"/>
      <c r="O11" s="167"/>
      <c r="P11" s="167"/>
      <c r="Q11" s="167"/>
      <c r="U11" s="298"/>
      <c r="V11" s="298"/>
      <c r="W11" s="298"/>
    </row>
    <row r="12" spans="1:23" ht="12.75">
      <c r="A12" s="351">
        <f>+COUNTA(D12)</f>
        <v>0</v>
      </c>
      <c r="B12" s="146" t="s">
        <v>76</v>
      </c>
      <c r="C12" s="147"/>
      <c r="D12" s="256"/>
      <c r="G12" s="301"/>
      <c r="H12" s="313"/>
      <c r="I12" s="313"/>
      <c r="M12" s="310"/>
      <c r="O12" s="167"/>
      <c r="P12" s="167"/>
      <c r="Q12" s="167"/>
      <c r="U12" s="298"/>
      <c r="V12" s="298"/>
      <c r="W12" s="298"/>
    </row>
    <row r="13" spans="1:23" ht="12.75">
      <c r="A13" s="351">
        <f>+COUNTA(D13)</f>
        <v>0</v>
      </c>
      <c r="B13" s="146" t="s">
        <v>77</v>
      </c>
      <c r="C13" s="147"/>
      <c r="D13" s="256"/>
      <c r="G13" s="299"/>
      <c r="H13" s="313"/>
      <c r="I13" s="313"/>
      <c r="M13" s="310"/>
      <c r="O13" s="167"/>
      <c r="P13" s="167"/>
      <c r="Q13" s="167"/>
      <c r="U13" s="298"/>
      <c r="V13" s="298"/>
      <c r="W13" s="298"/>
    </row>
    <row r="14" spans="1:23" ht="12.75">
      <c r="A14" s="351">
        <f>IF(SUM(A15:A20)&gt;0,1,0)</f>
        <v>0</v>
      </c>
      <c r="B14" s="146" t="s">
        <v>705</v>
      </c>
      <c r="C14" s="147"/>
      <c r="D14" s="350"/>
      <c r="G14" s="299"/>
      <c r="H14" s="313"/>
      <c r="I14" s="313"/>
      <c r="M14" s="310"/>
      <c r="O14" s="167"/>
      <c r="P14" s="167"/>
      <c r="Q14" s="167"/>
      <c r="U14" s="298"/>
      <c r="V14" s="298"/>
      <c r="W14" s="298"/>
    </row>
    <row r="15" spans="1:23" ht="12.75">
      <c r="A15" s="351">
        <f>+COUNTA(D15)</f>
        <v>0</v>
      </c>
      <c r="B15" s="148" t="s">
        <v>396</v>
      </c>
      <c r="C15" s="147"/>
      <c r="D15" s="256"/>
      <c r="G15" s="299"/>
      <c r="H15" s="313"/>
      <c r="I15" s="313"/>
      <c r="M15" s="310"/>
      <c r="O15" s="167"/>
      <c r="P15" s="167"/>
      <c r="Q15" s="167"/>
      <c r="U15" s="298"/>
      <c r="V15" s="298"/>
      <c r="W15" s="298"/>
    </row>
    <row r="16" spans="1:23" ht="12.75">
      <c r="A16" s="351">
        <f>IF(SUM(A17:A18)&gt;0,1,0)</f>
        <v>0</v>
      </c>
      <c r="B16" s="148" t="s">
        <v>397</v>
      </c>
      <c r="C16" s="147"/>
      <c r="D16" s="350"/>
      <c r="G16" s="299"/>
      <c r="H16" s="313"/>
      <c r="I16" s="313"/>
      <c r="M16" s="310"/>
      <c r="O16" s="167"/>
      <c r="P16" s="167"/>
      <c r="Q16" s="167"/>
      <c r="U16" s="298"/>
      <c r="V16" s="298"/>
      <c r="W16" s="298"/>
    </row>
    <row r="17" spans="1:23" ht="12.75">
      <c r="A17" s="351">
        <f>+COUNTA(D17)</f>
        <v>0</v>
      </c>
      <c r="B17" s="149" t="s">
        <v>792</v>
      </c>
      <c r="C17" s="147"/>
      <c r="D17" s="256"/>
      <c r="G17" s="299"/>
      <c r="H17" s="313"/>
      <c r="I17" s="313"/>
      <c r="M17" s="310"/>
      <c r="O17" s="167"/>
      <c r="P17" s="167"/>
      <c r="Q17" s="167"/>
      <c r="U17" s="298"/>
      <c r="V17" s="298"/>
      <c r="W17" s="298"/>
    </row>
    <row r="18" spans="1:23" ht="12.75">
      <c r="A18" s="351">
        <f>+COUNTA(D18)</f>
        <v>0</v>
      </c>
      <c r="B18" s="149" t="s">
        <v>793</v>
      </c>
      <c r="C18" s="147"/>
      <c r="D18" s="256"/>
      <c r="G18" s="299"/>
      <c r="H18" s="313"/>
      <c r="I18" s="313"/>
      <c r="M18" s="310"/>
      <c r="O18" s="167"/>
      <c r="P18" s="167"/>
      <c r="Q18" s="167"/>
      <c r="U18" s="298"/>
      <c r="V18" s="298"/>
      <c r="W18" s="298"/>
    </row>
    <row r="19" spans="1:23" ht="12.75">
      <c r="A19" s="351">
        <f>+COUNTA(D19)</f>
        <v>0</v>
      </c>
      <c r="B19" s="148" t="s">
        <v>398</v>
      </c>
      <c r="C19" s="147"/>
      <c r="D19" s="256"/>
      <c r="G19" s="299"/>
      <c r="H19" s="313"/>
      <c r="I19" s="313"/>
      <c r="M19" s="310"/>
      <c r="O19" s="167"/>
      <c r="P19" s="167"/>
      <c r="Q19" s="167"/>
      <c r="U19" s="298"/>
      <c r="V19" s="298"/>
      <c r="W19" s="298"/>
    </row>
    <row r="20" spans="1:23" ht="12.75">
      <c r="A20" s="351">
        <f>+COUNTA(D20)</f>
        <v>0</v>
      </c>
      <c r="B20" s="148" t="s">
        <v>757</v>
      </c>
      <c r="C20" s="147"/>
      <c r="D20" s="256"/>
      <c r="G20" s="299"/>
      <c r="H20" s="313"/>
      <c r="I20" s="313"/>
      <c r="M20" s="310"/>
      <c r="O20" s="167"/>
      <c r="P20" s="167"/>
      <c r="Q20" s="167"/>
      <c r="U20" s="298"/>
      <c r="V20" s="298"/>
      <c r="W20" s="298"/>
    </row>
    <row r="21" spans="1:23" ht="12.75">
      <c r="A21" s="351">
        <f>IF(SUM(A22:A25)&gt;0,1,0)</f>
        <v>0</v>
      </c>
      <c r="B21" s="146" t="s">
        <v>768</v>
      </c>
      <c r="C21" s="147"/>
      <c r="D21" s="350"/>
      <c r="G21" s="299"/>
      <c r="H21" s="313"/>
      <c r="I21" s="313"/>
      <c r="M21" s="310"/>
      <c r="O21" s="167"/>
      <c r="P21" s="167"/>
      <c r="Q21" s="167"/>
      <c r="U21" s="298"/>
      <c r="V21" s="298"/>
      <c r="W21" s="298"/>
    </row>
    <row r="22" spans="1:23" ht="12.75">
      <c r="A22" s="351">
        <f>+COUNTA(D22)</f>
        <v>0</v>
      </c>
      <c r="B22" s="148" t="s">
        <v>399</v>
      </c>
      <c r="C22" s="147"/>
      <c r="D22" s="256"/>
      <c r="G22" s="299"/>
      <c r="H22" s="313"/>
      <c r="I22" s="313"/>
      <c r="M22" s="310"/>
      <c r="O22" s="167"/>
      <c r="P22" s="167"/>
      <c r="Q22" s="167"/>
      <c r="U22" s="298"/>
      <c r="V22" s="298"/>
      <c r="W22" s="298"/>
    </row>
    <row r="23" spans="1:23" ht="12.75">
      <c r="A23" s="351">
        <f>+COUNTA(D23)</f>
        <v>0</v>
      </c>
      <c r="B23" s="148" t="s">
        <v>400</v>
      </c>
      <c r="C23" s="147"/>
      <c r="D23" s="256"/>
      <c r="G23" s="299"/>
      <c r="H23" s="313"/>
      <c r="I23" s="313"/>
      <c r="M23" s="310"/>
      <c r="O23" s="167"/>
      <c r="P23" s="167"/>
      <c r="Q23" s="167"/>
      <c r="U23" s="298"/>
      <c r="V23" s="298"/>
      <c r="W23" s="298"/>
    </row>
    <row r="24" spans="1:23" ht="12.75">
      <c r="A24" s="351">
        <f>+COUNTA(D24)</f>
        <v>0</v>
      </c>
      <c r="B24" s="148" t="s">
        <v>401</v>
      </c>
      <c r="C24" s="147"/>
      <c r="D24" s="256"/>
      <c r="G24" s="299"/>
      <c r="H24" s="313"/>
      <c r="I24" s="313"/>
      <c r="M24" s="310"/>
      <c r="O24" s="167"/>
      <c r="P24" s="167"/>
      <c r="Q24" s="167"/>
      <c r="U24" s="298"/>
      <c r="V24" s="298"/>
      <c r="W24" s="298"/>
    </row>
    <row r="25" spans="1:23" ht="12.75">
      <c r="A25" s="351">
        <f>+COUNTA(D25)</f>
        <v>0</v>
      </c>
      <c r="B25" s="148" t="s">
        <v>758</v>
      </c>
      <c r="C25" s="147"/>
      <c r="D25" s="256"/>
      <c r="G25" s="299"/>
      <c r="H25" s="313"/>
      <c r="I25" s="313"/>
      <c r="M25" s="310"/>
      <c r="O25" s="167"/>
      <c r="P25" s="167"/>
      <c r="Q25" s="167"/>
      <c r="U25" s="298"/>
      <c r="V25" s="298"/>
      <c r="W25" s="298"/>
    </row>
    <row r="26" spans="1:23" ht="12.75">
      <c r="A26" s="351">
        <f>IF(SUM(A27:A30)&gt;0,1,0)</f>
        <v>0</v>
      </c>
      <c r="B26" s="146" t="s">
        <v>769</v>
      </c>
      <c r="C26" s="147"/>
      <c r="D26" s="350"/>
      <c r="G26" s="299"/>
      <c r="H26" s="313"/>
      <c r="I26" s="313"/>
      <c r="M26" s="310"/>
      <c r="O26" s="167"/>
      <c r="P26" s="167"/>
      <c r="Q26" s="167"/>
      <c r="U26" s="298"/>
      <c r="V26" s="298"/>
      <c r="W26" s="298"/>
    </row>
    <row r="27" spans="1:23" ht="12.75">
      <c r="A27" s="351">
        <f aca="true" t="shared" si="0" ref="A27:A32">+COUNTA(D27)</f>
        <v>0</v>
      </c>
      <c r="B27" s="148" t="s">
        <v>399</v>
      </c>
      <c r="C27" s="147"/>
      <c r="D27" s="256"/>
      <c r="G27" s="299"/>
      <c r="H27" s="313"/>
      <c r="I27" s="313"/>
      <c r="M27" s="310"/>
      <c r="O27" s="167"/>
      <c r="P27" s="167"/>
      <c r="Q27" s="167"/>
      <c r="U27" s="298"/>
      <c r="V27" s="298"/>
      <c r="W27" s="298"/>
    </row>
    <row r="28" spans="1:23" ht="12.75">
      <c r="A28" s="351">
        <f t="shared" si="0"/>
        <v>0</v>
      </c>
      <c r="B28" s="148" t="s">
        <v>400</v>
      </c>
      <c r="C28" s="147"/>
      <c r="D28" s="256"/>
      <c r="G28" s="299"/>
      <c r="H28" s="313"/>
      <c r="I28" s="313"/>
      <c r="M28" s="310"/>
      <c r="O28" s="167"/>
      <c r="P28" s="167"/>
      <c r="Q28" s="167"/>
      <c r="U28" s="298"/>
      <c r="V28" s="298"/>
      <c r="W28" s="298"/>
    </row>
    <row r="29" spans="1:23" ht="12.75">
      <c r="A29" s="351">
        <f t="shared" si="0"/>
        <v>0</v>
      </c>
      <c r="B29" s="148" t="s">
        <v>401</v>
      </c>
      <c r="C29" s="147"/>
      <c r="D29" s="256"/>
      <c r="G29" s="299"/>
      <c r="H29" s="313"/>
      <c r="I29" s="313"/>
      <c r="M29" s="310"/>
      <c r="O29" s="167"/>
      <c r="P29" s="167"/>
      <c r="Q29" s="167"/>
      <c r="U29" s="298"/>
      <c r="V29" s="298"/>
      <c r="W29" s="298"/>
    </row>
    <row r="30" spans="1:23" ht="12.75">
      <c r="A30" s="351">
        <f t="shared" si="0"/>
        <v>0</v>
      </c>
      <c r="B30" s="148" t="s">
        <v>758</v>
      </c>
      <c r="C30" s="147"/>
      <c r="D30" s="256"/>
      <c r="G30" s="299"/>
      <c r="H30" s="313"/>
      <c r="I30" s="313"/>
      <c r="M30" s="310"/>
      <c r="O30" s="167"/>
      <c r="P30" s="167"/>
      <c r="Q30" s="167"/>
      <c r="U30" s="298"/>
      <c r="V30" s="298"/>
      <c r="W30" s="298"/>
    </row>
    <row r="31" spans="1:23" ht="12.75">
      <c r="A31" s="351">
        <f t="shared" si="0"/>
        <v>0</v>
      </c>
      <c r="B31" s="146" t="s">
        <v>761</v>
      </c>
      <c r="C31" s="147"/>
      <c r="D31" s="256"/>
      <c r="G31" s="299"/>
      <c r="H31" s="313"/>
      <c r="I31" s="313"/>
      <c r="M31" s="310"/>
      <c r="O31" s="167"/>
      <c r="P31" s="167"/>
      <c r="Q31" s="167"/>
      <c r="U31" s="298"/>
      <c r="V31" s="298"/>
      <c r="W31" s="298"/>
    </row>
    <row r="32" spans="1:23" ht="12.75">
      <c r="A32" s="351">
        <f t="shared" si="0"/>
        <v>0</v>
      </c>
      <c r="B32" s="146" t="s">
        <v>762</v>
      </c>
      <c r="C32" s="147"/>
      <c r="D32" s="256"/>
      <c r="G32" s="299"/>
      <c r="H32" s="313"/>
      <c r="I32" s="313"/>
      <c r="M32" s="310"/>
      <c r="O32" s="167"/>
      <c r="P32" s="167"/>
      <c r="Q32" s="167"/>
      <c r="U32" s="298"/>
      <c r="V32" s="298"/>
      <c r="W32" s="298"/>
    </row>
    <row r="33" spans="1:23" s="151" customFormat="1" ht="12.75">
      <c r="A33" s="644">
        <f>A34</f>
        <v>0</v>
      </c>
      <c r="B33" s="105"/>
      <c r="C33" s="105"/>
      <c r="D33" s="150"/>
      <c r="E33" s="867">
        <f>SUM(D12:D32)</f>
        <v>0</v>
      </c>
      <c r="F33" s="867"/>
      <c r="G33" s="302"/>
      <c r="H33" s="317"/>
      <c r="I33" s="317"/>
      <c r="M33" s="311"/>
      <c r="N33" s="296"/>
      <c r="O33" s="296"/>
      <c r="P33" s="296"/>
      <c r="Q33" s="296"/>
      <c r="R33" s="303"/>
      <c r="S33" s="303"/>
      <c r="T33" s="303"/>
      <c r="U33" s="303"/>
      <c r="V33" s="303"/>
      <c r="W33" s="303"/>
    </row>
    <row r="34" spans="1:23" s="151" customFormat="1" ht="15.75">
      <c r="A34" s="351">
        <f>IF(SUM(A35:A53)&gt;0,1,0)</f>
        <v>0</v>
      </c>
      <c r="B34" s="145" t="s">
        <v>774</v>
      </c>
      <c r="C34" s="105"/>
      <c r="D34" s="150"/>
      <c r="E34" s="303"/>
      <c r="F34" s="303"/>
      <c r="G34" s="302"/>
      <c r="H34" s="317"/>
      <c r="I34" s="317"/>
      <c r="M34" s="311"/>
      <c r="N34" s="296"/>
      <c r="O34" s="296"/>
      <c r="P34" s="296"/>
      <c r="Q34" s="296"/>
      <c r="R34" s="303"/>
      <c r="S34" s="303"/>
      <c r="T34" s="303"/>
      <c r="U34" s="303"/>
      <c r="V34" s="303"/>
      <c r="W34" s="303"/>
    </row>
    <row r="35" spans="1:23" ht="12.75">
      <c r="A35" s="351">
        <f>+COUNTA(D35)</f>
        <v>0</v>
      </c>
      <c r="B35" s="146" t="s">
        <v>121</v>
      </c>
      <c r="C35" s="152"/>
      <c r="D35" s="257"/>
      <c r="G35" s="299"/>
      <c r="H35" s="313"/>
      <c r="I35" s="313"/>
      <c r="M35" s="310"/>
      <c r="O35" s="167"/>
      <c r="P35" s="167"/>
      <c r="Q35" s="167"/>
      <c r="U35" s="298"/>
      <c r="V35" s="298"/>
      <c r="W35" s="298"/>
    </row>
    <row r="36" spans="1:23" ht="12.75">
      <c r="A36" s="351">
        <f>+COUNTA(D36)</f>
        <v>0</v>
      </c>
      <c r="B36" s="146" t="s">
        <v>706</v>
      </c>
      <c r="C36" s="152"/>
      <c r="D36" s="257"/>
      <c r="G36" s="299"/>
      <c r="H36" s="313"/>
      <c r="I36" s="313"/>
      <c r="M36" s="310"/>
      <c r="O36" s="167"/>
      <c r="P36" s="167"/>
      <c r="Q36" s="167"/>
      <c r="U36" s="298"/>
      <c r="V36" s="298"/>
      <c r="W36" s="298"/>
    </row>
    <row r="37" spans="1:23" ht="12.75">
      <c r="A37" s="351">
        <f>IF(SUM(A38:A39)&gt;0,1,0)</f>
        <v>0</v>
      </c>
      <c r="B37" s="146" t="s">
        <v>707</v>
      </c>
      <c r="D37" s="154"/>
      <c r="G37" s="299"/>
      <c r="H37" s="313"/>
      <c r="I37" s="313"/>
      <c r="M37" s="310"/>
      <c r="O37" s="167"/>
      <c r="P37" s="167"/>
      <c r="Q37" s="167"/>
      <c r="U37" s="298"/>
      <c r="V37" s="298"/>
      <c r="W37" s="298"/>
    </row>
    <row r="38" spans="1:23" ht="12.75">
      <c r="A38" s="351">
        <f>+COUNTA(D38)</f>
        <v>0</v>
      </c>
      <c r="B38" s="148" t="s">
        <v>673</v>
      </c>
      <c r="C38" s="152"/>
      <c r="D38" s="257"/>
      <c r="G38" s="299"/>
      <c r="H38" s="313"/>
      <c r="I38" s="313"/>
      <c r="M38" s="310"/>
      <c r="O38" s="167"/>
      <c r="P38" s="167"/>
      <c r="Q38" s="167"/>
      <c r="U38" s="298"/>
      <c r="V38" s="298"/>
      <c r="W38" s="298"/>
    </row>
    <row r="39" spans="1:23" ht="12.75">
      <c r="A39" s="351">
        <f>+COUNTA(D39)</f>
        <v>0</v>
      </c>
      <c r="B39" s="148" t="s">
        <v>403</v>
      </c>
      <c r="C39" s="152"/>
      <c r="D39" s="257"/>
      <c r="G39" s="299"/>
      <c r="H39" s="313"/>
      <c r="I39" s="313"/>
      <c r="M39" s="310"/>
      <c r="O39" s="167"/>
      <c r="P39" s="167"/>
      <c r="Q39" s="167"/>
      <c r="U39" s="298"/>
      <c r="V39" s="298"/>
      <c r="W39" s="298"/>
    </row>
    <row r="40" spans="1:23" ht="12.75">
      <c r="A40" s="351">
        <f>+COUNTA(D40)</f>
        <v>0</v>
      </c>
      <c r="B40" s="146" t="s">
        <v>708</v>
      </c>
      <c r="C40" s="147"/>
      <c r="D40" s="257"/>
      <c r="G40" s="299"/>
      <c r="H40" s="313"/>
      <c r="I40" s="313"/>
      <c r="M40" s="310"/>
      <c r="O40" s="167"/>
      <c r="P40" s="167"/>
      <c r="Q40" s="167"/>
      <c r="U40" s="298"/>
      <c r="V40" s="298"/>
      <c r="W40" s="298"/>
    </row>
    <row r="41" spans="1:23" ht="12.75">
      <c r="A41" s="351">
        <f>+COUNTA(D41)</f>
        <v>0</v>
      </c>
      <c r="B41" s="146" t="s">
        <v>794</v>
      </c>
      <c r="C41" s="147"/>
      <c r="D41" s="257"/>
      <c r="G41" s="299"/>
      <c r="H41" s="313"/>
      <c r="I41" s="313"/>
      <c r="M41" s="310"/>
      <c r="O41" s="167"/>
      <c r="P41" s="167"/>
      <c r="Q41" s="167"/>
      <c r="U41" s="298"/>
      <c r="V41" s="298"/>
      <c r="W41" s="298"/>
    </row>
    <row r="42" spans="1:23" ht="12.75">
      <c r="A42" s="351">
        <f>+COUNTA(D42)</f>
        <v>0</v>
      </c>
      <c r="B42" s="146" t="s">
        <v>795</v>
      </c>
      <c r="C42" s="147"/>
      <c r="D42" s="257"/>
      <c r="G42" s="299"/>
      <c r="H42" s="313"/>
      <c r="I42" s="313"/>
      <c r="M42" s="310"/>
      <c r="O42" s="167"/>
      <c r="P42" s="167"/>
      <c r="Q42" s="167"/>
      <c r="U42" s="298"/>
      <c r="V42" s="298"/>
      <c r="W42" s="298"/>
    </row>
    <row r="43" spans="1:23" ht="12.75">
      <c r="A43" s="351">
        <f>+COUNTA(D44)</f>
        <v>0</v>
      </c>
      <c r="B43" s="153" t="s">
        <v>709</v>
      </c>
      <c r="C43" s="105"/>
      <c r="D43" s="154"/>
      <c r="G43" s="299"/>
      <c r="H43" s="313"/>
      <c r="I43" s="313"/>
      <c r="M43" s="310"/>
      <c r="O43" s="167"/>
      <c r="P43" s="167"/>
      <c r="Q43" s="167"/>
      <c r="U43" s="298"/>
      <c r="V43" s="298"/>
      <c r="W43" s="298"/>
    </row>
    <row r="44" spans="1:23" ht="12.75">
      <c r="A44" s="351">
        <f>+COUNTA(D44)</f>
        <v>0</v>
      </c>
      <c r="B44" s="155" t="s">
        <v>564</v>
      </c>
      <c r="C44" s="156"/>
      <c r="D44" s="257"/>
      <c r="G44" s="299"/>
      <c r="H44" s="313"/>
      <c r="I44" s="313"/>
      <c r="M44" s="310"/>
      <c r="O44" s="167"/>
      <c r="P44" s="167"/>
      <c r="Q44" s="167"/>
      <c r="U44" s="298"/>
      <c r="V44" s="298"/>
      <c r="W44" s="298"/>
    </row>
    <row r="45" spans="1:23" ht="12.75">
      <c r="A45" s="351">
        <f>+COUNTA(D45)</f>
        <v>0</v>
      </c>
      <c r="B45" s="146" t="s">
        <v>797</v>
      </c>
      <c r="C45" s="147"/>
      <c r="D45" s="257"/>
      <c r="G45" s="299"/>
      <c r="H45" s="313"/>
      <c r="I45" s="313"/>
      <c r="M45" s="310"/>
      <c r="O45" s="167"/>
      <c r="P45" s="167"/>
      <c r="Q45" s="167"/>
      <c r="U45" s="298"/>
      <c r="V45" s="298"/>
      <c r="W45" s="298"/>
    </row>
    <row r="46" spans="1:23" ht="12.75">
      <c r="A46" s="351">
        <f>+COUNTA(D46)</f>
        <v>0</v>
      </c>
      <c r="B46" s="153" t="s">
        <v>798</v>
      </c>
      <c r="C46" s="157"/>
      <c r="D46" s="257"/>
      <c r="G46" s="299"/>
      <c r="H46" s="313"/>
      <c r="I46" s="313"/>
      <c r="M46" s="310"/>
      <c r="O46" s="167"/>
      <c r="P46" s="167"/>
      <c r="Q46" s="167"/>
      <c r="U46" s="298"/>
      <c r="V46" s="298"/>
      <c r="W46" s="298"/>
    </row>
    <row r="47" spans="1:23" ht="12.75">
      <c r="A47" s="351">
        <f>+COUNTA(D49)</f>
        <v>0</v>
      </c>
      <c r="B47" s="153" t="s">
        <v>710</v>
      </c>
      <c r="C47" s="157"/>
      <c r="D47" s="158"/>
      <c r="G47" s="299"/>
      <c r="H47" s="313"/>
      <c r="I47" s="313"/>
      <c r="M47" s="310"/>
      <c r="O47" s="167"/>
      <c r="P47" s="167"/>
      <c r="Q47" s="167"/>
      <c r="U47" s="298"/>
      <c r="V47" s="298"/>
      <c r="W47" s="298"/>
    </row>
    <row r="48" spans="1:23" ht="12.75">
      <c r="A48" s="351">
        <f>+COUNTA(D49)</f>
        <v>0</v>
      </c>
      <c r="B48" s="159" t="s">
        <v>166</v>
      </c>
      <c r="C48" s="105"/>
      <c r="D48" s="160"/>
      <c r="G48" s="299"/>
      <c r="H48" s="313"/>
      <c r="I48" s="313"/>
      <c r="M48" s="310"/>
      <c r="O48" s="167"/>
      <c r="P48" s="167"/>
      <c r="Q48" s="167"/>
      <c r="U48" s="298"/>
      <c r="V48" s="298"/>
      <c r="W48" s="298"/>
    </row>
    <row r="49" spans="1:23" ht="12.75">
      <c r="A49" s="351">
        <f>+COUNTA(D49)</f>
        <v>0</v>
      </c>
      <c r="B49" s="155" t="s">
        <v>799</v>
      </c>
      <c r="C49" s="156"/>
      <c r="D49" s="257"/>
      <c r="G49" s="299"/>
      <c r="H49" s="313"/>
      <c r="I49" s="313"/>
      <c r="M49" s="310"/>
      <c r="O49" s="167"/>
      <c r="P49" s="167"/>
      <c r="Q49" s="167"/>
      <c r="U49" s="298"/>
      <c r="V49" s="298"/>
      <c r="W49" s="298"/>
    </row>
    <row r="50" spans="1:23" ht="12.75">
      <c r="A50" s="351">
        <f>+COUNTA(D50)</f>
        <v>0</v>
      </c>
      <c r="B50" s="146" t="s">
        <v>800</v>
      </c>
      <c r="C50" s="147"/>
      <c r="D50" s="257"/>
      <c r="G50" s="299"/>
      <c r="H50" s="313"/>
      <c r="I50" s="313"/>
      <c r="M50" s="310"/>
      <c r="O50" s="167"/>
      <c r="P50" s="167"/>
      <c r="Q50" s="167"/>
      <c r="U50" s="298"/>
      <c r="V50" s="298"/>
      <c r="W50" s="298"/>
    </row>
    <row r="51" spans="1:23" ht="12.75">
      <c r="A51" s="351">
        <f>+COUNTA(D51)</f>
        <v>0</v>
      </c>
      <c r="B51" s="146" t="s">
        <v>801</v>
      </c>
      <c r="C51" s="147"/>
      <c r="D51" s="257"/>
      <c r="G51" s="299"/>
      <c r="H51" s="313"/>
      <c r="I51" s="313"/>
      <c r="M51" s="310"/>
      <c r="O51" s="167"/>
      <c r="P51" s="167"/>
      <c r="Q51" s="167"/>
      <c r="U51" s="298"/>
      <c r="V51" s="298"/>
      <c r="W51" s="298"/>
    </row>
    <row r="52" spans="1:23" ht="12.75">
      <c r="A52" s="351">
        <f>+COUNTA(D52)</f>
        <v>0</v>
      </c>
      <c r="B52" s="146" t="s">
        <v>325</v>
      </c>
      <c r="C52" s="147"/>
      <c r="D52" s="257"/>
      <c r="G52" s="299"/>
      <c r="H52" s="313"/>
      <c r="I52" s="313"/>
      <c r="M52" s="310"/>
      <c r="O52" s="167"/>
      <c r="P52" s="167"/>
      <c r="Q52" s="167"/>
      <c r="U52" s="298"/>
      <c r="V52" s="298"/>
      <c r="W52" s="298"/>
    </row>
    <row r="53" spans="1:23" ht="12.75">
      <c r="A53" s="351">
        <f>+COUNTA(D53)</f>
        <v>0</v>
      </c>
      <c r="B53" s="146" t="s">
        <v>326</v>
      </c>
      <c r="C53" s="147"/>
      <c r="D53" s="257"/>
      <c r="G53" s="299"/>
      <c r="H53" s="313"/>
      <c r="I53" s="313"/>
      <c r="M53" s="310"/>
      <c r="O53" s="167"/>
      <c r="P53" s="167"/>
      <c r="Q53" s="167"/>
      <c r="U53" s="298"/>
      <c r="V53" s="298"/>
      <c r="W53" s="298"/>
    </row>
    <row r="54" spans="1:23" ht="6" customHeight="1">
      <c r="A54" s="351">
        <f>+A53</f>
        <v>0</v>
      </c>
      <c r="B54" s="147"/>
      <c r="C54" s="147"/>
      <c r="D54" s="147"/>
      <c r="E54" s="303"/>
      <c r="G54" s="299"/>
      <c r="H54" s="313"/>
      <c r="I54" s="313"/>
      <c r="M54" s="310"/>
      <c r="O54" s="167"/>
      <c r="P54" s="167"/>
      <c r="Q54" s="167"/>
      <c r="U54" s="298"/>
      <c r="V54" s="298"/>
      <c r="W54" s="298"/>
    </row>
    <row r="55" spans="1:23" ht="12.75">
      <c r="A55" s="351">
        <f>+COUNTA(D56)</f>
        <v>0</v>
      </c>
      <c r="B55" s="146" t="s">
        <v>655</v>
      </c>
      <c r="C55" s="152"/>
      <c r="D55" s="464"/>
      <c r="E55" s="227"/>
      <c r="F55" s="227"/>
      <c r="G55" s="205"/>
      <c r="H55" s="313"/>
      <c r="I55" s="313"/>
      <c r="M55" s="310"/>
      <c r="O55" s="167"/>
      <c r="P55" s="167"/>
      <c r="Q55" s="167"/>
      <c r="U55" s="298"/>
      <c r="V55" s="298"/>
      <c r="W55" s="298"/>
    </row>
    <row r="56" spans="1:23" ht="12.75">
      <c r="A56" s="351">
        <f>+COUNTA(D56)</f>
        <v>0</v>
      </c>
      <c r="B56" s="148" t="s">
        <v>629</v>
      </c>
      <c r="C56" s="152"/>
      <c r="D56" s="257"/>
      <c r="E56" s="227"/>
      <c r="F56" s="227"/>
      <c r="G56" s="205"/>
      <c r="H56" s="313"/>
      <c r="I56" s="313"/>
      <c r="M56" s="310"/>
      <c r="O56" s="167"/>
      <c r="P56" s="167"/>
      <c r="Q56" s="167"/>
      <c r="U56" s="298"/>
      <c r="V56" s="298"/>
      <c r="W56" s="298"/>
    </row>
    <row r="57" spans="1:23" ht="12.75">
      <c r="A57" s="351">
        <f>+COUNTA(D57)</f>
        <v>0</v>
      </c>
      <c r="B57" s="146" t="s">
        <v>656</v>
      </c>
      <c r="C57" s="152"/>
      <c r="D57" s="257"/>
      <c r="E57" s="227"/>
      <c r="F57" s="227"/>
      <c r="G57" s="205"/>
      <c r="H57" s="313"/>
      <c r="I57" s="313"/>
      <c r="M57" s="310"/>
      <c r="O57" s="167"/>
      <c r="P57" s="167"/>
      <c r="Q57" s="167"/>
      <c r="U57" s="298"/>
      <c r="V57" s="298"/>
      <c r="W57" s="298"/>
    </row>
    <row r="58" spans="1:23" ht="12.75">
      <c r="A58" s="351">
        <f>+COUNTA(D58)</f>
        <v>0</v>
      </c>
      <c r="B58" s="146" t="s">
        <v>657</v>
      </c>
      <c r="C58" s="152"/>
      <c r="D58" s="257"/>
      <c r="G58" s="299"/>
      <c r="H58" s="313"/>
      <c r="I58" s="313"/>
      <c r="M58" s="310"/>
      <c r="O58" s="167"/>
      <c r="P58" s="167"/>
      <c r="Q58" s="167"/>
      <c r="U58" s="298"/>
      <c r="V58" s="298"/>
      <c r="W58" s="298"/>
    </row>
    <row r="59" spans="1:23" ht="12.75">
      <c r="A59" s="351">
        <f>+COUNTA(D59)</f>
        <v>0</v>
      </c>
      <c r="B59" s="146" t="s">
        <v>460</v>
      </c>
      <c r="C59" s="152"/>
      <c r="D59" s="256"/>
      <c r="E59" s="304"/>
      <c r="F59" s="304"/>
      <c r="G59" s="305"/>
      <c r="H59" s="313"/>
      <c r="I59" s="313"/>
      <c r="M59" s="310"/>
      <c r="O59" s="167"/>
      <c r="P59" s="167"/>
      <c r="Q59" s="167"/>
      <c r="U59" s="298"/>
      <c r="V59" s="298"/>
      <c r="W59" s="298"/>
    </row>
    <row r="60" spans="1:23" ht="12.75">
      <c r="A60" s="351">
        <f>+A61</f>
        <v>0</v>
      </c>
      <c r="B60" s="153"/>
      <c r="C60" s="157"/>
      <c r="D60" s="304"/>
      <c r="E60" s="304"/>
      <c r="F60" s="304"/>
      <c r="G60" s="305"/>
      <c r="H60" s="313"/>
      <c r="I60" s="313"/>
      <c r="M60" s="310"/>
      <c r="O60" s="167"/>
      <c r="P60" s="167"/>
      <c r="Q60" s="167"/>
      <c r="U60" s="298"/>
      <c r="V60" s="298"/>
      <c r="W60" s="298"/>
    </row>
    <row r="61" spans="1:23" ht="13.5">
      <c r="A61" s="351">
        <f>IF(SUM(A62:A67)&gt;0,1,0)</f>
        <v>0</v>
      </c>
      <c r="B61" s="488" t="s">
        <v>146</v>
      </c>
      <c r="C61" s="147"/>
      <c r="D61" s="388"/>
      <c r="E61" s="304"/>
      <c r="F61" s="304"/>
      <c r="G61" s="305"/>
      <c r="H61" s="313"/>
      <c r="I61" s="313"/>
      <c r="M61" s="310"/>
      <c r="O61" s="167"/>
      <c r="P61" s="167"/>
      <c r="Q61" s="167"/>
      <c r="U61" s="298"/>
      <c r="V61" s="298"/>
      <c r="W61" s="298"/>
    </row>
    <row r="62" spans="1:23" ht="12.75">
      <c r="A62" s="351">
        <f>IF(SUM(A63:A64)&gt;0,1,0)</f>
        <v>0</v>
      </c>
      <c r="B62" s="153" t="s">
        <v>658</v>
      </c>
      <c r="C62" s="157"/>
      <c r="D62" s="152"/>
      <c r="E62" s="227"/>
      <c r="F62" s="227"/>
      <c r="G62" s="205"/>
      <c r="H62" s="313"/>
      <c r="I62" s="313"/>
      <c r="M62" s="310"/>
      <c r="O62" s="167"/>
      <c r="P62" s="167"/>
      <c r="Q62" s="167"/>
      <c r="U62" s="298"/>
      <c r="V62" s="298"/>
      <c r="W62" s="298"/>
    </row>
    <row r="63" spans="1:23" ht="12.75">
      <c r="A63" s="351">
        <f>+COUNTA(D63)</f>
        <v>0</v>
      </c>
      <c r="B63" s="148" t="s">
        <v>404</v>
      </c>
      <c r="C63" s="152"/>
      <c r="D63" s="257"/>
      <c r="E63" s="227"/>
      <c r="F63" s="227"/>
      <c r="G63" s="205"/>
      <c r="H63" s="313"/>
      <c r="I63" s="313"/>
      <c r="M63" s="310"/>
      <c r="O63" s="167"/>
      <c r="P63" s="167"/>
      <c r="Q63" s="167"/>
      <c r="U63" s="298"/>
      <c r="V63" s="298"/>
      <c r="W63" s="298"/>
    </row>
    <row r="64" spans="1:23" ht="12.75">
      <c r="A64" s="351">
        <f>+COUNTA(D64)</f>
        <v>0</v>
      </c>
      <c r="B64" s="161" t="s">
        <v>462</v>
      </c>
      <c r="C64" s="156"/>
      <c r="D64" s="257"/>
      <c r="E64" s="227"/>
      <c r="F64" s="227"/>
      <c r="G64" s="205"/>
      <c r="H64" s="313"/>
      <c r="I64" s="313"/>
      <c r="M64" s="310"/>
      <c r="O64" s="167"/>
      <c r="P64" s="167"/>
      <c r="Q64" s="167"/>
      <c r="U64" s="298"/>
      <c r="V64" s="298"/>
      <c r="W64" s="298"/>
    </row>
    <row r="65" spans="1:23" ht="12.75">
      <c r="A65" s="351">
        <f>+COUNTA(D65)</f>
        <v>0</v>
      </c>
      <c r="B65" s="153" t="s">
        <v>659</v>
      </c>
      <c r="C65" s="152"/>
      <c r="D65" s="257"/>
      <c r="E65" s="227"/>
      <c r="F65" s="227"/>
      <c r="G65" s="205"/>
      <c r="H65" s="313"/>
      <c r="I65" s="313"/>
      <c r="M65" s="310"/>
      <c r="O65" s="167"/>
      <c r="P65" s="167"/>
      <c r="Q65" s="167"/>
      <c r="U65" s="298"/>
      <c r="V65" s="298"/>
      <c r="W65" s="298"/>
    </row>
    <row r="66" spans="1:23" ht="12.75">
      <c r="A66" s="351">
        <f>+COUNTA(D66)</f>
        <v>0</v>
      </c>
      <c r="B66" s="153" t="s">
        <v>660</v>
      </c>
      <c r="C66" s="147"/>
      <c r="D66" s="257"/>
      <c r="E66" s="227"/>
      <c r="F66" s="227"/>
      <c r="G66" s="205"/>
      <c r="H66" s="313"/>
      <c r="I66" s="313"/>
      <c r="M66" s="310"/>
      <c r="O66" s="167"/>
      <c r="P66" s="167"/>
      <c r="Q66" s="167"/>
      <c r="U66" s="298"/>
      <c r="V66" s="298"/>
      <c r="W66" s="298"/>
    </row>
    <row r="67" spans="1:23" ht="13.5" customHeight="1">
      <c r="A67" s="351">
        <f>+COUNTA(D67)</f>
        <v>0</v>
      </c>
      <c r="B67" s="146" t="s">
        <v>661</v>
      </c>
      <c r="C67" s="147"/>
      <c r="D67" s="256"/>
      <c r="E67" s="847">
        <f>SUM(D35:D67)</f>
        <v>0</v>
      </c>
      <c r="F67" s="847"/>
      <c r="G67" s="249"/>
      <c r="H67" s="313"/>
      <c r="I67" s="313"/>
      <c r="M67" s="310"/>
      <c r="O67" s="167"/>
      <c r="P67" s="167"/>
      <c r="Q67" s="167"/>
      <c r="U67" s="298"/>
      <c r="V67" s="298"/>
      <c r="W67" s="298"/>
    </row>
    <row r="68" spans="2:23" ht="19.5" customHeight="1" hidden="1" thickBot="1">
      <c r="B68" s="145" t="s">
        <v>15</v>
      </c>
      <c r="C68" s="105"/>
      <c r="D68" s="768">
        <f>SUM(D12:D67)</f>
        <v>0</v>
      </c>
      <c r="E68" s="249"/>
      <c r="F68" s="249"/>
      <c r="G68" s="249"/>
      <c r="H68" s="313"/>
      <c r="I68" s="313"/>
      <c r="M68" s="310"/>
      <c r="O68" s="167"/>
      <c r="P68" s="167"/>
      <c r="Q68" s="167"/>
      <c r="U68" s="298"/>
      <c r="V68" s="298"/>
      <c r="W68" s="298"/>
    </row>
    <row r="69" spans="1:23" s="151" customFormat="1" ht="12.75">
      <c r="A69" s="351">
        <f>+A70</f>
        <v>0</v>
      </c>
      <c r="B69" s="105"/>
      <c r="C69" s="105"/>
      <c r="D69" s="113"/>
      <c r="E69" s="847">
        <f>-E33-E67</f>
        <v>0</v>
      </c>
      <c r="F69" s="847"/>
      <c r="G69" s="249"/>
      <c r="H69" s="317"/>
      <c r="I69" s="317"/>
      <c r="M69" s="311"/>
      <c r="N69" s="296"/>
      <c r="O69" s="296"/>
      <c r="P69" s="296"/>
      <c r="Q69" s="296"/>
      <c r="R69" s="303"/>
      <c r="S69" s="303"/>
      <c r="T69" s="303"/>
      <c r="U69" s="303"/>
      <c r="V69" s="303"/>
      <c r="W69" s="303"/>
    </row>
    <row r="70" spans="1:23" s="151" customFormat="1" ht="15.75">
      <c r="A70" s="351">
        <f>+IF(SUM(A71:A200)&gt;0,1,0)</f>
        <v>0</v>
      </c>
      <c r="B70" s="145" t="s">
        <v>16</v>
      </c>
      <c r="C70" s="105"/>
      <c r="D70" s="113"/>
      <c r="E70" s="230"/>
      <c r="F70" s="230"/>
      <c r="G70" s="249"/>
      <c r="H70" s="317"/>
      <c r="I70" s="317"/>
      <c r="M70" s="311"/>
      <c r="N70" s="296"/>
      <c r="O70" s="296"/>
      <c r="P70" s="296"/>
      <c r="Q70" s="296"/>
      <c r="R70" s="303"/>
      <c r="S70" s="303"/>
      <c r="T70" s="303"/>
      <c r="U70" s="303"/>
      <c r="V70" s="303"/>
      <c r="W70" s="303"/>
    </row>
    <row r="71" spans="1:23" ht="12.75">
      <c r="A71" s="351">
        <f>+IF(SUM(A72:A73)&gt;0,1,0)</f>
        <v>0</v>
      </c>
      <c r="B71" s="153" t="s">
        <v>277</v>
      </c>
      <c r="C71" s="157"/>
      <c r="D71" s="152"/>
      <c r="E71" s="227"/>
      <c r="F71" s="227">
        <f>+D71</f>
        <v>0</v>
      </c>
      <c r="G71" s="205"/>
      <c r="H71" s="313"/>
      <c r="I71" s="313"/>
      <c r="M71" s="310"/>
      <c r="O71" s="167"/>
      <c r="P71" s="167"/>
      <c r="Q71" s="167"/>
      <c r="U71" s="298"/>
      <c r="V71" s="298"/>
      <c r="W71" s="298"/>
    </row>
    <row r="72" spans="1:23" ht="12.75">
      <c r="A72" s="351">
        <f>+COUNTA(D72)</f>
        <v>0</v>
      </c>
      <c r="B72" s="162" t="s">
        <v>872</v>
      </c>
      <c r="C72" s="152"/>
      <c r="D72" s="257"/>
      <c r="E72" s="227"/>
      <c r="F72" s="227"/>
      <c r="G72" s="205"/>
      <c r="H72" s="313"/>
      <c r="I72" s="313"/>
      <c r="M72" s="310"/>
      <c r="O72" s="167"/>
      <c r="P72" s="167"/>
      <c r="Q72" s="167"/>
      <c r="U72" s="298"/>
      <c r="V72" s="298"/>
      <c r="W72" s="298"/>
    </row>
    <row r="73" spans="1:23" ht="12.75">
      <c r="A73" s="351">
        <f>+COUNTA(D73)</f>
        <v>0</v>
      </c>
      <c r="B73" s="163" t="s">
        <v>873</v>
      </c>
      <c r="C73" s="164"/>
      <c r="D73" s="257"/>
      <c r="E73" s="227"/>
      <c r="F73" s="227">
        <f>+D73+D72</f>
        <v>0</v>
      </c>
      <c r="G73" s="205"/>
      <c r="H73" s="314">
        <f>+F73+F63</f>
        <v>0</v>
      </c>
      <c r="I73" s="314"/>
      <c r="M73" s="310"/>
      <c r="O73" s="167"/>
      <c r="P73" s="167"/>
      <c r="Q73" s="167"/>
      <c r="U73" s="298"/>
      <c r="V73" s="298"/>
      <c r="W73" s="298"/>
    </row>
    <row r="74" spans="1:23" ht="12.75">
      <c r="A74" s="351">
        <f>+IF(SUM(A75:A76)&gt;0,1,0)</f>
        <v>0</v>
      </c>
      <c r="B74" s="146" t="s">
        <v>278</v>
      </c>
      <c r="C74" s="147"/>
      <c r="D74" s="147"/>
      <c r="E74" s="227"/>
      <c r="F74" s="227"/>
      <c r="G74" s="205"/>
      <c r="H74" s="313"/>
      <c r="I74" s="313"/>
      <c r="M74" s="310"/>
      <c r="O74" s="167"/>
      <c r="P74" s="167"/>
      <c r="Q74" s="167"/>
      <c r="U74" s="298"/>
      <c r="V74" s="298"/>
      <c r="W74" s="298"/>
    </row>
    <row r="75" spans="1:23" ht="12.75">
      <c r="A75" s="351">
        <f>+COUNTA(D75)</f>
        <v>0</v>
      </c>
      <c r="B75" s="162" t="s">
        <v>357</v>
      </c>
      <c r="C75" s="152"/>
      <c r="D75" s="257"/>
      <c r="E75" s="227"/>
      <c r="F75" s="227"/>
      <c r="G75" s="205"/>
      <c r="H75" s="313"/>
      <c r="I75" s="313"/>
      <c r="M75" s="310"/>
      <c r="O75" s="167"/>
      <c r="P75" s="167"/>
      <c r="Q75" s="167"/>
      <c r="U75" s="298"/>
      <c r="V75" s="298"/>
      <c r="W75" s="298"/>
    </row>
    <row r="76" spans="1:23" ht="12.75">
      <c r="A76" s="351">
        <f>+COUNTA(D76)</f>
        <v>0</v>
      </c>
      <c r="B76" s="163" t="s">
        <v>358</v>
      </c>
      <c r="C76" s="164"/>
      <c r="D76" s="257"/>
      <c r="E76" s="227"/>
      <c r="F76" s="227">
        <f>+D76+D75</f>
        <v>0</v>
      </c>
      <c r="G76" s="205"/>
      <c r="H76" s="314">
        <f>+F76+F71</f>
        <v>0</v>
      </c>
      <c r="I76" s="314"/>
      <c r="M76" s="310"/>
      <c r="O76" s="167"/>
      <c r="P76" s="167"/>
      <c r="Q76" s="167"/>
      <c r="U76" s="298"/>
      <c r="V76" s="298"/>
      <c r="W76" s="298"/>
    </row>
    <row r="77" spans="1:23" ht="12.75">
      <c r="A77" s="351">
        <f>+COUNTA(D77)</f>
        <v>0</v>
      </c>
      <c r="B77" s="146" t="s">
        <v>711</v>
      </c>
      <c r="C77" s="152"/>
      <c r="D77" s="257"/>
      <c r="E77" s="227"/>
      <c r="F77" s="227"/>
      <c r="G77" s="205"/>
      <c r="H77" s="314">
        <f>+D77</f>
        <v>0</v>
      </c>
      <c r="I77" s="314"/>
      <c r="M77" s="310"/>
      <c r="O77" s="167"/>
      <c r="P77" s="167"/>
      <c r="Q77" s="167"/>
      <c r="U77" s="298"/>
      <c r="V77" s="298"/>
      <c r="W77" s="298"/>
    </row>
    <row r="78" spans="1:30" ht="13.5" thickBot="1">
      <c r="A78" s="351">
        <f>IF(SUM(A79:A161)&gt;0,1,0)</f>
        <v>0</v>
      </c>
      <c r="B78" s="153" t="s">
        <v>648</v>
      </c>
      <c r="C78" s="105"/>
      <c r="D78" s="113"/>
      <c r="E78" s="227"/>
      <c r="F78" s="227"/>
      <c r="G78" s="205"/>
      <c r="H78" s="313"/>
      <c r="I78" s="313"/>
      <c r="M78" s="310"/>
      <c r="O78" s="167"/>
      <c r="P78" s="167"/>
      <c r="Q78" s="167"/>
      <c r="U78" s="298"/>
      <c r="V78" s="298"/>
      <c r="W78" s="298"/>
      <c r="AC78" s="846" t="s">
        <v>839</v>
      </c>
      <c r="AD78" s="846"/>
    </row>
    <row r="79" spans="1:23" ht="23.25" customHeight="1" thickBot="1">
      <c r="A79" s="351">
        <f>+IF(SUM(A80:A87)&gt;0,1,0)</f>
        <v>0</v>
      </c>
      <c r="B79" s="838" t="s">
        <v>644</v>
      </c>
      <c r="C79" s="839"/>
      <c r="D79" s="389"/>
      <c r="E79" s="96"/>
      <c r="F79" s="344" t="s">
        <v>636</v>
      </c>
      <c r="G79" s="406" t="s">
        <v>865</v>
      </c>
      <c r="H79" s="406" t="s">
        <v>874</v>
      </c>
      <c r="I79" s="344" t="s">
        <v>730</v>
      </c>
      <c r="J79" s="406" t="s">
        <v>515</v>
      </c>
      <c r="M79" s="406"/>
      <c r="N79" s="143"/>
      <c r="O79" s="167"/>
      <c r="P79" s="167"/>
      <c r="Q79" s="167"/>
      <c r="S79" s="409"/>
      <c r="U79" s="298"/>
      <c r="V79" s="298"/>
      <c r="W79" s="298"/>
    </row>
    <row r="80" spans="1:30" ht="12.75">
      <c r="A80" s="351">
        <f>+COUNTA(D80)</f>
        <v>0</v>
      </c>
      <c r="B80" s="836"/>
      <c r="C80" s="837"/>
      <c r="D80" s="257"/>
      <c r="E80" s="306"/>
      <c r="F80" s="257"/>
      <c r="G80" s="329"/>
      <c r="H80" s="257"/>
      <c r="I80" s="257"/>
      <c r="J80" s="425"/>
      <c r="M80" s="312">
        <f aca="true" t="shared" si="1" ref="M80:M87">IF(F80&lt;0,F80,0)</f>
        <v>0</v>
      </c>
      <c r="N80" s="143"/>
      <c r="O80" s="167"/>
      <c r="P80" s="408">
        <f aca="true" t="shared" si="2" ref="P80:P87">IF(G80="",1,IF(G80="n",1,0))</f>
        <v>1</v>
      </c>
      <c r="Q80" s="409">
        <f>IF(P80=0,0,IF(P81=0,0,IF(P82=0,0,IF(P83=0,0,IF(P84=0,0,IF(P85=0,0,IF(P86=0,0,IF(P87=0,0,1))))))))</f>
        <v>1</v>
      </c>
      <c r="R80" s="408"/>
      <c r="S80" s="409"/>
      <c r="T80" s="408">
        <f aca="true" t="shared" si="3" ref="T80:T87">IF(G80="",1,IF(G80="n",1,0))</f>
        <v>1</v>
      </c>
      <c r="U80" s="409">
        <f>IF(T80=0,0,IF(T81=0,0,IF(T82=0,0,IF(T83=0,0,IF(T84=0,0,IF(T85=0,0,IF(T86=0,0,IF(T87=0,0,1))))))))</f>
        <v>1</v>
      </c>
      <c r="V80" s="407" t="s">
        <v>337</v>
      </c>
      <c r="W80" s="298"/>
      <c r="AC80" s="142">
        <f>IF(D80&gt;0,D80,0)</f>
        <v>0</v>
      </c>
      <c r="AD80" s="142">
        <f>IF(D80&lt;0,D80,0)</f>
        <v>0</v>
      </c>
    </row>
    <row r="81" spans="1:30" ht="12.75">
      <c r="A81" s="351">
        <f aca="true" t="shared" si="4" ref="A81:A87">+COUNTA(D81)</f>
        <v>0</v>
      </c>
      <c r="B81" s="836"/>
      <c r="C81" s="837"/>
      <c r="D81" s="257"/>
      <c r="E81" s="306"/>
      <c r="F81" s="257"/>
      <c r="G81" s="329"/>
      <c r="H81" s="257"/>
      <c r="I81" s="257"/>
      <c r="J81" s="425"/>
      <c r="M81" s="312">
        <f t="shared" si="1"/>
        <v>0</v>
      </c>
      <c r="N81" s="143"/>
      <c r="O81" s="167"/>
      <c r="P81" s="410">
        <f t="shared" si="2"/>
        <v>1</v>
      </c>
      <c r="Q81" s="411"/>
      <c r="R81" s="410"/>
      <c r="S81" s="411"/>
      <c r="T81" s="410">
        <f t="shared" si="3"/>
        <v>1</v>
      </c>
      <c r="U81" s="411"/>
      <c r="V81" s="407">
        <v>1</v>
      </c>
      <c r="W81" s="298"/>
      <c r="AC81" s="142">
        <f aca="true" t="shared" si="5" ref="AC81:AC124">IF(D81&gt;0,D81,0)</f>
        <v>0</v>
      </c>
      <c r="AD81" s="142">
        <f aca="true" t="shared" si="6" ref="AD81:AD124">IF(D81&lt;0,D81,0)</f>
        <v>0</v>
      </c>
    </row>
    <row r="82" spans="1:30" ht="13.5" thickBot="1">
      <c r="A82" s="351">
        <f t="shared" si="4"/>
        <v>0</v>
      </c>
      <c r="B82" s="836"/>
      <c r="C82" s="837"/>
      <c r="D82" s="257"/>
      <c r="E82" s="306"/>
      <c r="F82" s="257"/>
      <c r="G82" s="329"/>
      <c r="H82" s="257"/>
      <c r="I82" s="257"/>
      <c r="J82" s="425"/>
      <c r="M82" s="312">
        <f t="shared" si="1"/>
        <v>0</v>
      </c>
      <c r="N82" s="143"/>
      <c r="O82" s="167"/>
      <c r="P82" s="410">
        <f t="shared" si="2"/>
        <v>1</v>
      </c>
      <c r="Q82" s="411"/>
      <c r="R82" s="410"/>
      <c r="S82" s="411"/>
      <c r="T82" s="410">
        <f t="shared" si="3"/>
        <v>1</v>
      </c>
      <c r="U82" s="411"/>
      <c r="V82" s="407">
        <v>2</v>
      </c>
      <c r="W82" s="298"/>
      <c r="AC82" s="142">
        <f t="shared" si="5"/>
        <v>0</v>
      </c>
      <c r="AD82" s="142">
        <f t="shared" si="6"/>
        <v>0</v>
      </c>
    </row>
    <row r="83" spans="1:30" ht="12.75">
      <c r="A83" s="351">
        <f t="shared" si="4"/>
        <v>0</v>
      </c>
      <c r="B83" s="836"/>
      <c r="C83" s="837"/>
      <c r="D83" s="257"/>
      <c r="E83" s="306"/>
      <c r="F83" s="257"/>
      <c r="G83" s="329"/>
      <c r="H83" s="257"/>
      <c r="I83" s="257"/>
      <c r="J83" s="425"/>
      <c r="M83" s="312">
        <f t="shared" si="1"/>
        <v>0</v>
      </c>
      <c r="N83" s="143"/>
      <c r="O83" s="408"/>
      <c r="P83" s="410">
        <f t="shared" si="2"/>
        <v>1</v>
      </c>
      <c r="Q83" s="411"/>
      <c r="R83" s="410"/>
      <c r="S83" s="411"/>
      <c r="T83" s="410">
        <f t="shared" si="3"/>
        <v>1</v>
      </c>
      <c r="U83" s="411"/>
      <c r="V83" s="407">
        <v>3</v>
      </c>
      <c r="W83" s="298"/>
      <c r="AC83" s="142">
        <f t="shared" si="5"/>
        <v>0</v>
      </c>
      <c r="AD83" s="142">
        <f t="shared" si="6"/>
        <v>0</v>
      </c>
    </row>
    <row r="84" spans="1:30" ht="12.75">
      <c r="A84" s="351">
        <f t="shared" si="4"/>
        <v>0</v>
      </c>
      <c r="B84" s="836"/>
      <c r="C84" s="837"/>
      <c r="D84" s="257"/>
      <c r="E84" s="306"/>
      <c r="F84" s="257"/>
      <c r="G84" s="329"/>
      <c r="H84" s="257"/>
      <c r="I84" s="257"/>
      <c r="J84" s="425"/>
      <c r="M84" s="312">
        <f t="shared" si="1"/>
        <v>0</v>
      </c>
      <c r="N84" s="143"/>
      <c r="O84" s="167"/>
      <c r="P84" s="410">
        <f t="shared" si="2"/>
        <v>1</v>
      </c>
      <c r="Q84" s="411"/>
      <c r="R84" s="410"/>
      <c r="S84" s="411"/>
      <c r="T84" s="410">
        <f t="shared" si="3"/>
        <v>1</v>
      </c>
      <c r="U84" s="411"/>
      <c r="V84" s="407">
        <v>4</v>
      </c>
      <c r="W84" s="298"/>
      <c r="AC84" s="142">
        <f t="shared" si="5"/>
        <v>0</v>
      </c>
      <c r="AD84" s="142">
        <f t="shared" si="6"/>
        <v>0</v>
      </c>
    </row>
    <row r="85" spans="1:30" ht="12.75">
      <c r="A85" s="351">
        <f t="shared" si="4"/>
        <v>0</v>
      </c>
      <c r="B85" s="836"/>
      <c r="C85" s="837"/>
      <c r="D85" s="257"/>
      <c r="E85" s="306"/>
      <c r="F85" s="257"/>
      <c r="G85" s="329"/>
      <c r="H85" s="257"/>
      <c r="I85" s="257"/>
      <c r="J85" s="425"/>
      <c r="M85" s="312">
        <f t="shared" si="1"/>
        <v>0</v>
      </c>
      <c r="N85" s="143"/>
      <c r="O85" s="167"/>
      <c r="P85" s="410">
        <f t="shared" si="2"/>
        <v>1</v>
      </c>
      <c r="Q85" s="411"/>
      <c r="R85" s="410"/>
      <c r="S85" s="411"/>
      <c r="T85" s="410">
        <f t="shared" si="3"/>
        <v>1</v>
      </c>
      <c r="U85" s="411"/>
      <c r="V85" s="407">
        <v>5</v>
      </c>
      <c r="W85" s="298"/>
      <c r="AC85" s="142">
        <f t="shared" si="5"/>
        <v>0</v>
      </c>
      <c r="AD85" s="142">
        <f t="shared" si="6"/>
        <v>0</v>
      </c>
    </row>
    <row r="86" spans="1:30" ht="12.75">
      <c r="A86" s="351">
        <f t="shared" si="4"/>
        <v>0</v>
      </c>
      <c r="B86" s="836"/>
      <c r="C86" s="837"/>
      <c r="D86" s="257"/>
      <c r="E86" s="306"/>
      <c r="F86" s="257"/>
      <c r="G86" s="329"/>
      <c r="H86" s="257"/>
      <c r="I86" s="257"/>
      <c r="J86" s="425"/>
      <c r="M86" s="312">
        <f t="shared" si="1"/>
        <v>0</v>
      </c>
      <c r="N86" s="143"/>
      <c r="O86" s="167"/>
      <c r="P86" s="410">
        <f t="shared" si="2"/>
        <v>1</v>
      </c>
      <c r="Q86" s="411"/>
      <c r="R86" s="410"/>
      <c r="S86" s="411"/>
      <c r="T86" s="410">
        <f t="shared" si="3"/>
        <v>1</v>
      </c>
      <c r="U86" s="411"/>
      <c r="V86" s="407">
        <v>6</v>
      </c>
      <c r="W86" s="298"/>
      <c r="AC86" s="142">
        <f t="shared" si="5"/>
        <v>0</v>
      </c>
      <c r="AD86" s="142">
        <f t="shared" si="6"/>
        <v>0</v>
      </c>
    </row>
    <row r="87" spans="1:30" ht="13.5" thickBot="1">
      <c r="A87" s="351">
        <f t="shared" si="4"/>
        <v>0</v>
      </c>
      <c r="B87" s="836"/>
      <c r="C87" s="837"/>
      <c r="D87" s="257"/>
      <c r="E87" s="306"/>
      <c r="F87" s="257"/>
      <c r="G87" s="329"/>
      <c r="H87" s="257"/>
      <c r="I87" s="329"/>
      <c r="J87" s="425"/>
      <c r="M87" s="312">
        <f t="shared" si="1"/>
        <v>0</v>
      </c>
      <c r="N87" s="143"/>
      <c r="O87" s="167"/>
      <c r="P87" s="412">
        <f t="shared" si="2"/>
        <v>1</v>
      </c>
      <c r="Q87" s="413"/>
      <c r="R87" s="412"/>
      <c r="S87" s="413"/>
      <c r="T87" s="412">
        <f t="shared" si="3"/>
        <v>1</v>
      </c>
      <c r="U87" s="413"/>
      <c r="V87" s="407" t="s">
        <v>338</v>
      </c>
      <c r="W87" s="298"/>
      <c r="AC87" s="142">
        <f t="shared" si="5"/>
        <v>0</v>
      </c>
      <c r="AD87" s="142">
        <f t="shared" si="6"/>
        <v>0</v>
      </c>
    </row>
    <row r="88" spans="1:30" ht="34.5" thickBot="1">
      <c r="A88" s="351">
        <f>+IF(SUM(A89:A96)&gt;0,1,0)</f>
        <v>0</v>
      </c>
      <c r="B88" s="844" t="s">
        <v>764</v>
      </c>
      <c r="C88" s="845"/>
      <c r="D88" s="389"/>
      <c r="E88" s="96"/>
      <c r="F88" s="344" t="s">
        <v>636</v>
      </c>
      <c r="G88" s="406" t="s">
        <v>865</v>
      </c>
      <c r="H88" s="406" t="s">
        <v>874</v>
      </c>
      <c r="I88" s="344" t="s">
        <v>730</v>
      </c>
      <c r="J88" s="406" t="s">
        <v>515</v>
      </c>
      <c r="M88" s="310"/>
      <c r="O88" s="167"/>
      <c r="P88" s="167"/>
      <c r="Q88" s="167"/>
      <c r="U88" s="298"/>
      <c r="V88" s="298"/>
      <c r="W88" s="298"/>
      <c r="AC88" s="142">
        <f t="shared" si="5"/>
        <v>0</v>
      </c>
      <c r="AD88" s="142">
        <f t="shared" si="6"/>
        <v>0</v>
      </c>
    </row>
    <row r="89" spans="1:30" ht="12.75">
      <c r="A89" s="351">
        <f aca="true" t="shared" si="7" ref="A89:A105">+COUNTA(D89)</f>
        <v>0</v>
      </c>
      <c r="B89" s="836"/>
      <c r="C89" s="837"/>
      <c r="D89" s="257"/>
      <c r="E89" s="306"/>
      <c r="F89" s="257"/>
      <c r="G89" s="329"/>
      <c r="H89" s="257"/>
      <c r="I89" s="257"/>
      <c r="J89" s="425"/>
      <c r="M89" s="312">
        <f aca="true" t="shared" si="8" ref="M89:M114">IF(F89&lt;0,F89,0)</f>
        <v>0</v>
      </c>
      <c r="N89" s="143"/>
      <c r="O89" s="167"/>
      <c r="P89" s="408">
        <f aca="true" t="shared" si="9" ref="P89:P96">IF(G89="",1,IF(G89="n",1,0))</f>
        <v>1</v>
      </c>
      <c r="Q89" s="409">
        <f>IF(P89=0,0,IF(P90=0,0,IF(P91=0,0,IF(P92=0,0,IF(P93=0,0,IF(P94=0,0,IF(P95=0,0,IF(P96=0,0,1))))))))</f>
        <v>1</v>
      </c>
      <c r="R89" s="408"/>
      <c r="S89" s="409"/>
      <c r="T89" s="408">
        <f aca="true" t="shared" si="10" ref="T89:T96">IF(G89="",1,IF(G89="n",1,0))</f>
        <v>1</v>
      </c>
      <c r="U89" s="409">
        <f>IF(T89=0,0,IF(T90=0,0,IF(T91=0,0,IF(T92=0,0,IF(T93=0,0,IF(T94=0,0,IF(T95=0,0,IF(T96=0,0,1))))))))</f>
        <v>1</v>
      </c>
      <c r="V89" s="167" t="s">
        <v>415</v>
      </c>
      <c r="W89" s="298"/>
      <c r="AC89" s="142">
        <f t="shared" si="5"/>
        <v>0</v>
      </c>
      <c r="AD89" s="142">
        <f t="shared" si="6"/>
        <v>0</v>
      </c>
    </row>
    <row r="90" spans="1:30" ht="12.75">
      <c r="A90" s="351">
        <f t="shared" si="7"/>
        <v>0</v>
      </c>
      <c r="B90" s="836"/>
      <c r="C90" s="837"/>
      <c r="D90" s="257"/>
      <c r="E90" s="306"/>
      <c r="F90" s="257"/>
      <c r="G90" s="329"/>
      <c r="H90" s="257"/>
      <c r="I90" s="257"/>
      <c r="J90" s="425"/>
      <c r="M90" s="312">
        <f t="shared" si="8"/>
        <v>0</v>
      </c>
      <c r="N90" s="143"/>
      <c r="O90" s="167"/>
      <c r="P90" s="410">
        <f t="shared" si="9"/>
        <v>1</v>
      </c>
      <c r="Q90" s="411"/>
      <c r="R90" s="410"/>
      <c r="S90" s="411"/>
      <c r="T90" s="410">
        <f t="shared" si="10"/>
        <v>1</v>
      </c>
      <c r="U90" s="411"/>
      <c r="V90" s="167" t="s">
        <v>416</v>
      </c>
      <c r="W90" s="298"/>
      <c r="AC90" s="142">
        <f t="shared" si="5"/>
        <v>0</v>
      </c>
      <c r="AD90" s="142">
        <f t="shared" si="6"/>
        <v>0</v>
      </c>
    </row>
    <row r="91" spans="1:30" ht="12.75">
      <c r="A91" s="351">
        <f t="shared" si="7"/>
        <v>0</v>
      </c>
      <c r="B91" s="836"/>
      <c r="C91" s="837"/>
      <c r="D91" s="257"/>
      <c r="E91" s="306"/>
      <c r="F91" s="257"/>
      <c r="G91" s="329"/>
      <c r="H91" s="257"/>
      <c r="I91" s="257"/>
      <c r="J91" s="425"/>
      <c r="M91" s="312">
        <f t="shared" si="8"/>
        <v>0</v>
      </c>
      <c r="O91" s="167"/>
      <c r="P91" s="410">
        <f t="shared" si="9"/>
        <v>1</v>
      </c>
      <c r="Q91" s="411"/>
      <c r="R91" s="410"/>
      <c r="S91" s="411"/>
      <c r="T91" s="410">
        <f t="shared" si="10"/>
        <v>1</v>
      </c>
      <c r="U91" s="411"/>
      <c r="V91" s="298"/>
      <c r="W91" s="298"/>
      <c r="AC91" s="142">
        <f t="shared" si="5"/>
        <v>0</v>
      </c>
      <c r="AD91" s="142">
        <f t="shared" si="6"/>
        <v>0</v>
      </c>
    </row>
    <row r="92" spans="1:30" ht="12.75">
      <c r="A92" s="351">
        <f>+COUNTA(D92)</f>
        <v>0</v>
      </c>
      <c r="B92" s="836"/>
      <c r="C92" s="837"/>
      <c r="D92" s="257"/>
      <c r="E92" s="306"/>
      <c r="F92" s="257"/>
      <c r="G92" s="329"/>
      <c r="H92" s="257"/>
      <c r="I92" s="257"/>
      <c r="J92" s="425"/>
      <c r="M92" s="312">
        <f t="shared" si="8"/>
        <v>0</v>
      </c>
      <c r="O92" s="167"/>
      <c r="P92" s="410">
        <f t="shared" si="9"/>
        <v>1</v>
      </c>
      <c r="Q92" s="411"/>
      <c r="R92" s="410"/>
      <c r="S92" s="411"/>
      <c r="T92" s="410">
        <f t="shared" si="10"/>
        <v>1</v>
      </c>
      <c r="U92" s="411"/>
      <c r="V92" s="298"/>
      <c r="W92" s="298"/>
      <c r="AC92" s="142">
        <f t="shared" si="5"/>
        <v>0</v>
      </c>
      <c r="AD92" s="142">
        <f t="shared" si="6"/>
        <v>0</v>
      </c>
    </row>
    <row r="93" spans="1:30" ht="12.75">
      <c r="A93" s="351">
        <f>+COUNTA(D93)</f>
        <v>0</v>
      </c>
      <c r="B93" s="836"/>
      <c r="C93" s="837"/>
      <c r="D93" s="257"/>
      <c r="E93" s="306"/>
      <c r="F93" s="257"/>
      <c r="G93" s="329"/>
      <c r="H93" s="257"/>
      <c r="I93" s="257"/>
      <c r="J93" s="425"/>
      <c r="M93" s="312">
        <f t="shared" si="8"/>
        <v>0</v>
      </c>
      <c r="O93" s="167"/>
      <c r="P93" s="410">
        <f t="shared" si="9"/>
        <v>1</v>
      </c>
      <c r="Q93" s="411"/>
      <c r="R93" s="410"/>
      <c r="S93" s="411"/>
      <c r="T93" s="410">
        <f t="shared" si="10"/>
        <v>1</v>
      </c>
      <c r="U93" s="411"/>
      <c r="V93" s="298"/>
      <c r="W93" s="298"/>
      <c r="AC93" s="142">
        <f t="shared" si="5"/>
        <v>0</v>
      </c>
      <c r="AD93" s="142">
        <f t="shared" si="6"/>
        <v>0</v>
      </c>
    </row>
    <row r="94" spans="1:30" ht="12.75">
      <c r="A94" s="351">
        <f>+COUNTA(D94)</f>
        <v>0</v>
      </c>
      <c r="B94" s="836"/>
      <c r="C94" s="837"/>
      <c r="D94" s="257"/>
      <c r="E94" s="306"/>
      <c r="F94" s="257"/>
      <c r="G94" s="329"/>
      <c r="H94" s="257"/>
      <c r="I94" s="257"/>
      <c r="J94" s="425"/>
      <c r="M94" s="312">
        <f t="shared" si="8"/>
        <v>0</v>
      </c>
      <c r="O94" s="167"/>
      <c r="P94" s="410">
        <f t="shared" si="9"/>
        <v>1</v>
      </c>
      <c r="Q94" s="411"/>
      <c r="R94" s="410"/>
      <c r="S94" s="411"/>
      <c r="T94" s="410">
        <f t="shared" si="10"/>
        <v>1</v>
      </c>
      <c r="U94" s="411"/>
      <c r="V94" s="298"/>
      <c r="W94" s="298"/>
      <c r="AC94" s="142">
        <f t="shared" si="5"/>
        <v>0</v>
      </c>
      <c r="AD94" s="142">
        <f t="shared" si="6"/>
        <v>0</v>
      </c>
    </row>
    <row r="95" spans="1:30" ht="12.75">
      <c r="A95" s="351">
        <f t="shared" si="7"/>
        <v>0</v>
      </c>
      <c r="B95" s="836"/>
      <c r="C95" s="837"/>
      <c r="D95" s="257"/>
      <c r="E95" s="306"/>
      <c r="F95" s="257"/>
      <c r="G95" s="329"/>
      <c r="H95" s="257"/>
      <c r="I95" s="257"/>
      <c r="J95" s="425"/>
      <c r="M95" s="312">
        <f t="shared" si="8"/>
        <v>0</v>
      </c>
      <c r="O95" s="167"/>
      <c r="P95" s="410">
        <f t="shared" si="9"/>
        <v>1</v>
      </c>
      <c r="Q95" s="411"/>
      <c r="R95" s="410"/>
      <c r="S95" s="411"/>
      <c r="T95" s="410">
        <f t="shared" si="10"/>
        <v>1</v>
      </c>
      <c r="U95" s="411"/>
      <c r="V95" s="298"/>
      <c r="W95" s="298"/>
      <c r="AC95" s="142">
        <f t="shared" si="5"/>
        <v>0</v>
      </c>
      <c r="AD95" s="142">
        <f t="shared" si="6"/>
        <v>0</v>
      </c>
    </row>
    <row r="96" spans="1:30" ht="13.5" thickBot="1">
      <c r="A96" s="351">
        <f t="shared" si="7"/>
        <v>0</v>
      </c>
      <c r="B96" s="836"/>
      <c r="C96" s="837"/>
      <c r="D96" s="257"/>
      <c r="E96" s="306"/>
      <c r="F96" s="257"/>
      <c r="G96" s="329"/>
      <c r="H96" s="257"/>
      <c r="I96" s="257"/>
      <c r="J96" s="425"/>
      <c r="M96" s="312">
        <f t="shared" si="8"/>
        <v>0</v>
      </c>
      <c r="O96" s="167"/>
      <c r="P96" s="412">
        <f t="shared" si="9"/>
        <v>1</v>
      </c>
      <c r="Q96" s="413"/>
      <c r="R96" s="412"/>
      <c r="S96" s="413"/>
      <c r="T96" s="412">
        <f t="shared" si="10"/>
        <v>1</v>
      </c>
      <c r="U96" s="413"/>
      <c r="V96" s="298"/>
      <c r="W96" s="298"/>
      <c r="AC96" s="142">
        <f t="shared" si="5"/>
        <v>0</v>
      </c>
      <c r="AD96" s="142">
        <f t="shared" si="6"/>
        <v>0</v>
      </c>
    </row>
    <row r="97" spans="1:30" ht="34.5" thickBot="1">
      <c r="A97" s="351">
        <f>+IF(SUM(A98:A105)&gt;0,1,0)</f>
        <v>0</v>
      </c>
      <c r="B97" s="844" t="s">
        <v>763</v>
      </c>
      <c r="C97" s="845"/>
      <c r="D97" s="389"/>
      <c r="E97" s="96"/>
      <c r="F97" s="344" t="s">
        <v>636</v>
      </c>
      <c r="G97" s="406" t="s">
        <v>865</v>
      </c>
      <c r="H97" s="406" t="s">
        <v>874</v>
      </c>
      <c r="I97" s="344" t="s">
        <v>730</v>
      </c>
      <c r="J97" s="406" t="s">
        <v>515</v>
      </c>
      <c r="M97" s="312">
        <f t="shared" si="8"/>
        <v>0</v>
      </c>
      <c r="O97" s="167"/>
      <c r="P97" s="167"/>
      <c r="Q97" s="167"/>
      <c r="U97" s="298"/>
      <c r="V97" s="298"/>
      <c r="W97" s="298"/>
      <c r="AC97" s="142">
        <f t="shared" si="5"/>
        <v>0</v>
      </c>
      <c r="AD97" s="142">
        <f t="shared" si="6"/>
        <v>0</v>
      </c>
    </row>
    <row r="98" spans="1:30" ht="12.75">
      <c r="A98" s="351">
        <f t="shared" si="7"/>
        <v>0</v>
      </c>
      <c r="B98" s="836"/>
      <c r="C98" s="837"/>
      <c r="D98" s="257"/>
      <c r="E98" s="306"/>
      <c r="F98" s="257"/>
      <c r="G98" s="329"/>
      <c r="H98" s="257"/>
      <c r="I98" s="257"/>
      <c r="J98" s="425"/>
      <c r="M98" s="312">
        <f t="shared" si="8"/>
        <v>0</v>
      </c>
      <c r="O98" s="167"/>
      <c r="P98" s="408">
        <f aca="true" t="shared" si="11" ref="P98:P105">IF(G98="",1,IF(G98="n",1,0))</f>
        <v>1</v>
      </c>
      <c r="Q98" s="409">
        <f>IF(P98=0,0,IF(P99=0,0,IF(P100=0,0,IF(P101=0,0,IF(P102=0,0,IF(P103=0,0,IF(P104=0,0,IF(P105=0,0,1))))))))</f>
        <v>1</v>
      </c>
      <c r="R98" s="408">
        <f aca="true" t="shared" si="12" ref="R98:R105">IF(G98="",1,IF(G98="n",1,0))</f>
        <v>1</v>
      </c>
      <c r="S98" s="409">
        <f>IF(R98=0,0,IF(R99=0,0,IF(R100=0,0,IF(R101=0,0,IF(R102=0,0,IF(R103=0,0,IF(R104=0,0,IF(R105=0,0,1))))))))</f>
        <v>1</v>
      </c>
      <c r="T98" s="408">
        <f aca="true" t="shared" si="13" ref="T98:T105">IF(G98="",1,IF(G98="n",1,0))</f>
        <v>1</v>
      </c>
      <c r="U98" s="409">
        <f>IF(T98=0,0,IF(T99=0,0,IF(T100=0,0,IF(T101=0,0,IF(T102=0,0,IF(T103=0,0,IF(T104=0,0,IF(T105=0,0,1))))))))</f>
        <v>1</v>
      </c>
      <c r="V98" s="298"/>
      <c r="W98" s="298"/>
      <c r="AC98" s="142">
        <f t="shared" si="5"/>
        <v>0</v>
      </c>
      <c r="AD98" s="142">
        <f t="shared" si="6"/>
        <v>0</v>
      </c>
    </row>
    <row r="99" spans="1:30" ht="12.75">
      <c r="A99" s="351">
        <f t="shared" si="7"/>
        <v>0</v>
      </c>
      <c r="B99" s="836"/>
      <c r="C99" s="837"/>
      <c r="D99" s="257"/>
      <c r="E99" s="306"/>
      <c r="F99" s="257"/>
      <c r="G99" s="329"/>
      <c r="H99" s="257"/>
      <c r="I99" s="257"/>
      <c r="J99" s="425"/>
      <c r="M99" s="312">
        <f t="shared" si="8"/>
        <v>0</v>
      </c>
      <c r="O99" s="167"/>
      <c r="P99" s="410">
        <f t="shared" si="11"/>
        <v>1</v>
      </c>
      <c r="Q99" s="411"/>
      <c r="R99" s="410">
        <f t="shared" si="12"/>
        <v>1</v>
      </c>
      <c r="S99" s="411"/>
      <c r="T99" s="410">
        <f t="shared" si="13"/>
        <v>1</v>
      </c>
      <c r="U99" s="411"/>
      <c r="V99" s="298"/>
      <c r="W99" s="298"/>
      <c r="AC99" s="142">
        <f t="shared" si="5"/>
        <v>0</v>
      </c>
      <c r="AD99" s="142">
        <f t="shared" si="6"/>
        <v>0</v>
      </c>
    </row>
    <row r="100" spans="1:30" ht="12.75">
      <c r="A100" s="351">
        <f t="shared" si="7"/>
        <v>0</v>
      </c>
      <c r="B100" s="836"/>
      <c r="C100" s="837"/>
      <c r="D100" s="257"/>
      <c r="E100" s="306"/>
      <c r="F100" s="257"/>
      <c r="G100" s="329"/>
      <c r="H100" s="257"/>
      <c r="I100" s="257"/>
      <c r="J100" s="425"/>
      <c r="M100" s="312">
        <f t="shared" si="8"/>
        <v>0</v>
      </c>
      <c r="O100" s="167"/>
      <c r="P100" s="410">
        <f t="shared" si="11"/>
        <v>1</v>
      </c>
      <c r="Q100" s="411"/>
      <c r="R100" s="410">
        <f t="shared" si="12"/>
        <v>1</v>
      </c>
      <c r="S100" s="411"/>
      <c r="T100" s="410">
        <f t="shared" si="13"/>
        <v>1</v>
      </c>
      <c r="U100" s="411"/>
      <c r="V100" s="298"/>
      <c r="W100" s="298"/>
      <c r="AC100" s="142">
        <f t="shared" si="5"/>
        <v>0</v>
      </c>
      <c r="AD100" s="142">
        <f t="shared" si="6"/>
        <v>0</v>
      </c>
    </row>
    <row r="101" spans="1:30" ht="12.75">
      <c r="A101" s="351">
        <f t="shared" si="7"/>
        <v>0</v>
      </c>
      <c r="B101" s="836"/>
      <c r="C101" s="837"/>
      <c r="D101" s="257"/>
      <c r="E101" s="306"/>
      <c r="F101" s="257"/>
      <c r="G101" s="329"/>
      <c r="H101" s="257"/>
      <c r="I101" s="257"/>
      <c r="J101" s="425"/>
      <c r="M101" s="312">
        <f t="shared" si="8"/>
        <v>0</v>
      </c>
      <c r="O101" s="167"/>
      <c r="P101" s="410">
        <f t="shared" si="11"/>
        <v>1</v>
      </c>
      <c r="Q101" s="411"/>
      <c r="R101" s="410">
        <f t="shared" si="12"/>
        <v>1</v>
      </c>
      <c r="S101" s="411"/>
      <c r="T101" s="410">
        <f t="shared" si="13"/>
        <v>1</v>
      </c>
      <c r="U101" s="411"/>
      <c r="V101" s="298"/>
      <c r="W101" s="298"/>
      <c r="AC101" s="142">
        <f t="shared" si="5"/>
        <v>0</v>
      </c>
      <c r="AD101" s="142">
        <f t="shared" si="6"/>
        <v>0</v>
      </c>
    </row>
    <row r="102" spans="1:30" ht="12.75">
      <c r="A102" s="351">
        <f t="shared" si="7"/>
        <v>0</v>
      </c>
      <c r="B102" s="836"/>
      <c r="C102" s="837"/>
      <c r="D102" s="257"/>
      <c r="E102" s="306"/>
      <c r="F102" s="257"/>
      <c r="G102" s="329"/>
      <c r="H102" s="257"/>
      <c r="I102" s="257"/>
      <c r="J102" s="425"/>
      <c r="M102" s="312">
        <f t="shared" si="8"/>
        <v>0</v>
      </c>
      <c r="O102" s="167"/>
      <c r="P102" s="410">
        <f t="shared" si="11"/>
        <v>1</v>
      </c>
      <c r="Q102" s="411"/>
      <c r="R102" s="410">
        <f t="shared" si="12"/>
        <v>1</v>
      </c>
      <c r="S102" s="411"/>
      <c r="T102" s="410">
        <f t="shared" si="13"/>
        <v>1</v>
      </c>
      <c r="U102" s="411"/>
      <c r="V102" s="298"/>
      <c r="W102" s="298"/>
      <c r="AC102" s="142">
        <f t="shared" si="5"/>
        <v>0</v>
      </c>
      <c r="AD102" s="142">
        <f t="shared" si="6"/>
        <v>0</v>
      </c>
    </row>
    <row r="103" spans="1:30" ht="12.75">
      <c r="A103" s="351">
        <f t="shared" si="7"/>
        <v>0</v>
      </c>
      <c r="B103" s="836"/>
      <c r="C103" s="837"/>
      <c r="D103" s="257"/>
      <c r="E103" s="306"/>
      <c r="F103" s="257"/>
      <c r="G103" s="329"/>
      <c r="H103" s="257"/>
      <c r="I103" s="257"/>
      <c r="J103" s="425"/>
      <c r="M103" s="312">
        <f t="shared" si="8"/>
        <v>0</v>
      </c>
      <c r="O103" s="167"/>
      <c r="P103" s="410">
        <f t="shared" si="11"/>
        <v>1</v>
      </c>
      <c r="Q103" s="411"/>
      <c r="R103" s="410">
        <f t="shared" si="12"/>
        <v>1</v>
      </c>
      <c r="S103" s="411"/>
      <c r="T103" s="410">
        <f t="shared" si="13"/>
        <v>1</v>
      </c>
      <c r="U103" s="411"/>
      <c r="V103" s="298"/>
      <c r="W103" s="298"/>
      <c r="AC103" s="142">
        <f t="shared" si="5"/>
        <v>0</v>
      </c>
      <c r="AD103" s="142">
        <f t="shared" si="6"/>
        <v>0</v>
      </c>
    </row>
    <row r="104" spans="1:30" ht="12.75">
      <c r="A104" s="351">
        <f t="shared" si="7"/>
        <v>0</v>
      </c>
      <c r="B104" s="836"/>
      <c r="C104" s="837"/>
      <c r="D104" s="257"/>
      <c r="E104" s="306"/>
      <c r="F104" s="257"/>
      <c r="G104" s="329"/>
      <c r="H104" s="257"/>
      <c r="I104" s="257"/>
      <c r="J104" s="425"/>
      <c r="M104" s="312">
        <f t="shared" si="8"/>
        <v>0</v>
      </c>
      <c r="O104" s="167"/>
      <c r="P104" s="410">
        <f t="shared" si="11"/>
        <v>1</v>
      </c>
      <c r="Q104" s="411"/>
      <c r="R104" s="410">
        <f t="shared" si="12"/>
        <v>1</v>
      </c>
      <c r="S104" s="411"/>
      <c r="T104" s="410">
        <f t="shared" si="13"/>
        <v>1</v>
      </c>
      <c r="U104" s="411"/>
      <c r="V104" s="298"/>
      <c r="W104" s="298"/>
      <c r="AC104" s="142">
        <f t="shared" si="5"/>
        <v>0</v>
      </c>
      <c r="AD104" s="142">
        <f t="shared" si="6"/>
        <v>0</v>
      </c>
    </row>
    <row r="105" spans="1:30" ht="13.5" thickBot="1">
      <c r="A105" s="351">
        <f t="shared" si="7"/>
        <v>0</v>
      </c>
      <c r="B105" s="836"/>
      <c r="C105" s="837"/>
      <c r="D105" s="257"/>
      <c r="E105" s="306"/>
      <c r="F105" s="257"/>
      <c r="G105" s="329"/>
      <c r="H105" s="257"/>
      <c r="I105" s="257"/>
      <c r="J105" s="425"/>
      <c r="M105" s="312">
        <f t="shared" si="8"/>
        <v>0</v>
      </c>
      <c r="O105" s="167"/>
      <c r="P105" s="412">
        <f t="shared" si="11"/>
        <v>1</v>
      </c>
      <c r="Q105" s="413"/>
      <c r="R105" s="412">
        <f t="shared" si="12"/>
        <v>1</v>
      </c>
      <c r="S105" s="413"/>
      <c r="T105" s="412">
        <f t="shared" si="13"/>
        <v>1</v>
      </c>
      <c r="U105" s="413"/>
      <c r="V105" s="298"/>
      <c r="W105" s="298"/>
      <c r="AC105" s="142">
        <f t="shared" si="5"/>
        <v>0</v>
      </c>
      <c r="AD105" s="142">
        <f t="shared" si="6"/>
        <v>0</v>
      </c>
    </row>
    <row r="106" spans="1:30" ht="34.5" customHeight="1" thickBot="1">
      <c r="A106" s="351">
        <f>+IF(SUM(A107:A114)&gt;0,1,0)</f>
        <v>0</v>
      </c>
      <c r="B106" s="844" t="s">
        <v>95</v>
      </c>
      <c r="C106" s="845"/>
      <c r="D106" s="389"/>
      <c r="E106" s="96"/>
      <c r="F106" s="344" t="s">
        <v>636</v>
      </c>
      <c r="G106" s="406"/>
      <c r="H106" s="406" t="s">
        <v>874</v>
      </c>
      <c r="I106" s="406" t="s">
        <v>730</v>
      </c>
      <c r="J106" s="406" t="s">
        <v>515</v>
      </c>
      <c r="M106" s="312">
        <f t="shared" si="8"/>
        <v>0</v>
      </c>
      <c r="O106" s="167"/>
      <c r="P106" s="167"/>
      <c r="Q106" s="167"/>
      <c r="U106" s="298"/>
      <c r="V106" s="298"/>
      <c r="W106" s="298"/>
      <c r="AC106" s="142">
        <f t="shared" si="5"/>
        <v>0</v>
      </c>
      <c r="AD106" s="142">
        <f t="shared" si="6"/>
        <v>0</v>
      </c>
    </row>
    <row r="107" spans="1:30" ht="12.75">
      <c r="A107" s="351">
        <f aca="true" t="shared" si="14" ref="A107:A114">+COUNTA(D107)</f>
        <v>0</v>
      </c>
      <c r="B107" s="836"/>
      <c r="C107" s="837"/>
      <c r="D107" s="257"/>
      <c r="E107" s="306">
        <f>IF(F107&gt;0,F107,0)</f>
        <v>0</v>
      </c>
      <c r="F107" s="257"/>
      <c r="G107" s="406"/>
      <c r="H107" s="257"/>
      <c r="I107" s="257"/>
      <c r="J107" s="425"/>
      <c r="M107" s="312">
        <f t="shared" si="8"/>
        <v>0</v>
      </c>
      <c r="O107" s="167"/>
      <c r="P107" s="408"/>
      <c r="Q107" s="409"/>
      <c r="R107" s="408"/>
      <c r="S107" s="409"/>
      <c r="T107" s="408">
        <f aca="true" t="shared" si="15" ref="T107:T114">IF(G107="",1,IF(G107="n",1,0))</f>
        <v>1</v>
      </c>
      <c r="U107" s="409">
        <f>IF(T107=0,0,IF(T108=0,0,IF(T109=0,0,IF(T110=0,0,IF(T111=0,0,IF(T112=0,0,IF(T113=0,0,IF(T114=0,0,1))))))))</f>
        <v>1</v>
      </c>
      <c r="V107" s="298"/>
      <c r="W107" s="298"/>
      <c r="AC107" s="142">
        <f t="shared" si="5"/>
        <v>0</v>
      </c>
      <c r="AD107" s="142">
        <f t="shared" si="6"/>
        <v>0</v>
      </c>
    </row>
    <row r="108" spans="1:30" ht="12.75">
      <c r="A108" s="351">
        <f t="shared" si="14"/>
        <v>0</v>
      </c>
      <c r="B108" s="836"/>
      <c r="C108" s="837"/>
      <c r="D108" s="257"/>
      <c r="E108" s="306">
        <f aca="true" t="shared" si="16" ref="E108:E114">IF(F108&gt;0,F108,0)</f>
        <v>0</v>
      </c>
      <c r="F108" s="257"/>
      <c r="G108" s="406"/>
      <c r="H108" s="257"/>
      <c r="I108" s="257"/>
      <c r="J108" s="425"/>
      <c r="M108" s="312">
        <f t="shared" si="8"/>
        <v>0</v>
      </c>
      <c r="O108" s="167"/>
      <c r="P108" s="410"/>
      <c r="Q108" s="411"/>
      <c r="R108" s="410"/>
      <c r="S108" s="411"/>
      <c r="T108" s="410">
        <f t="shared" si="15"/>
        <v>1</v>
      </c>
      <c r="U108" s="411"/>
      <c r="V108" s="298"/>
      <c r="W108" s="298"/>
      <c r="AC108" s="142">
        <f t="shared" si="5"/>
        <v>0</v>
      </c>
      <c r="AD108" s="142">
        <f t="shared" si="6"/>
        <v>0</v>
      </c>
    </row>
    <row r="109" spans="1:30" ht="12.75">
      <c r="A109" s="351">
        <f t="shared" si="14"/>
        <v>0</v>
      </c>
      <c r="B109" s="836"/>
      <c r="C109" s="837"/>
      <c r="D109" s="257"/>
      <c r="E109" s="306">
        <f t="shared" si="16"/>
        <v>0</v>
      </c>
      <c r="F109" s="257"/>
      <c r="G109" s="406"/>
      <c r="H109" s="257"/>
      <c r="I109" s="257"/>
      <c r="J109" s="425"/>
      <c r="M109" s="312">
        <f t="shared" si="8"/>
        <v>0</v>
      </c>
      <c r="O109" s="167"/>
      <c r="P109" s="410"/>
      <c r="Q109" s="411"/>
      <c r="R109" s="410"/>
      <c r="S109" s="411"/>
      <c r="T109" s="410">
        <f t="shared" si="15"/>
        <v>1</v>
      </c>
      <c r="U109" s="411"/>
      <c r="V109" s="298"/>
      <c r="W109" s="298"/>
      <c r="AC109" s="142">
        <f t="shared" si="5"/>
        <v>0</v>
      </c>
      <c r="AD109" s="142">
        <f t="shared" si="6"/>
        <v>0</v>
      </c>
    </row>
    <row r="110" spans="1:30" ht="12.75">
      <c r="A110" s="351">
        <f t="shared" si="14"/>
        <v>0</v>
      </c>
      <c r="B110" s="836"/>
      <c r="C110" s="837"/>
      <c r="D110" s="257"/>
      <c r="E110" s="306">
        <f t="shared" si="16"/>
        <v>0</v>
      </c>
      <c r="F110" s="257"/>
      <c r="G110" s="406"/>
      <c r="H110" s="257"/>
      <c r="I110" s="257"/>
      <c r="J110" s="425"/>
      <c r="M110" s="312">
        <f t="shared" si="8"/>
        <v>0</v>
      </c>
      <c r="O110" s="167"/>
      <c r="P110" s="410"/>
      <c r="Q110" s="411"/>
      <c r="R110" s="410"/>
      <c r="S110" s="411"/>
      <c r="T110" s="410">
        <f t="shared" si="15"/>
        <v>1</v>
      </c>
      <c r="U110" s="411"/>
      <c r="V110" s="298"/>
      <c r="W110" s="298"/>
      <c r="AC110" s="142">
        <f t="shared" si="5"/>
        <v>0</v>
      </c>
      <c r="AD110" s="142">
        <f t="shared" si="6"/>
        <v>0</v>
      </c>
    </row>
    <row r="111" spans="1:30" ht="12.75">
      <c r="A111" s="351">
        <f t="shared" si="14"/>
        <v>0</v>
      </c>
      <c r="B111" s="836"/>
      <c r="C111" s="837"/>
      <c r="D111" s="257"/>
      <c r="E111" s="306">
        <f t="shared" si="16"/>
        <v>0</v>
      </c>
      <c r="F111" s="257"/>
      <c r="G111" s="406"/>
      <c r="H111" s="257"/>
      <c r="I111" s="257"/>
      <c r="J111" s="425"/>
      <c r="M111" s="312">
        <f t="shared" si="8"/>
        <v>0</v>
      </c>
      <c r="O111" s="167"/>
      <c r="P111" s="410"/>
      <c r="Q111" s="411"/>
      <c r="R111" s="410"/>
      <c r="S111" s="411"/>
      <c r="T111" s="410">
        <f t="shared" si="15"/>
        <v>1</v>
      </c>
      <c r="U111" s="411"/>
      <c r="V111" s="298"/>
      <c r="W111" s="298"/>
      <c r="AC111" s="142">
        <f t="shared" si="5"/>
        <v>0</v>
      </c>
      <c r="AD111" s="142">
        <f t="shared" si="6"/>
        <v>0</v>
      </c>
    </row>
    <row r="112" spans="1:30" ht="12.75">
      <c r="A112" s="351">
        <f t="shared" si="14"/>
        <v>0</v>
      </c>
      <c r="B112" s="836"/>
      <c r="C112" s="837"/>
      <c r="D112" s="257"/>
      <c r="E112" s="306">
        <f t="shared" si="16"/>
        <v>0</v>
      </c>
      <c r="F112" s="257"/>
      <c r="G112" s="406"/>
      <c r="H112" s="257"/>
      <c r="I112" s="257"/>
      <c r="J112" s="425"/>
      <c r="M112" s="312">
        <f t="shared" si="8"/>
        <v>0</v>
      </c>
      <c r="O112" s="167"/>
      <c r="P112" s="410"/>
      <c r="Q112" s="411"/>
      <c r="R112" s="410"/>
      <c r="S112" s="411"/>
      <c r="T112" s="410">
        <f t="shared" si="15"/>
        <v>1</v>
      </c>
      <c r="U112" s="411"/>
      <c r="V112" s="298"/>
      <c r="W112" s="298"/>
      <c r="AC112" s="142">
        <f t="shared" si="5"/>
        <v>0</v>
      </c>
      <c r="AD112" s="142">
        <f t="shared" si="6"/>
        <v>0</v>
      </c>
    </row>
    <row r="113" spans="1:30" ht="12.75">
      <c r="A113" s="351">
        <f t="shared" si="14"/>
        <v>0</v>
      </c>
      <c r="B113" s="836"/>
      <c r="C113" s="837"/>
      <c r="D113" s="257"/>
      <c r="E113" s="306">
        <f t="shared" si="16"/>
        <v>0</v>
      </c>
      <c r="F113" s="257"/>
      <c r="G113" s="406"/>
      <c r="H113" s="257"/>
      <c r="I113" s="257"/>
      <c r="J113" s="425"/>
      <c r="M113" s="312">
        <f t="shared" si="8"/>
        <v>0</v>
      </c>
      <c r="O113" s="167"/>
      <c r="P113" s="410"/>
      <c r="Q113" s="411"/>
      <c r="R113" s="410"/>
      <c r="S113" s="411"/>
      <c r="T113" s="410">
        <f t="shared" si="15"/>
        <v>1</v>
      </c>
      <c r="U113" s="411"/>
      <c r="V113" s="298"/>
      <c r="W113" s="298"/>
      <c r="AC113" s="142">
        <f t="shared" si="5"/>
        <v>0</v>
      </c>
      <c r="AD113" s="142">
        <f t="shared" si="6"/>
        <v>0</v>
      </c>
    </row>
    <row r="114" spans="1:30" ht="13.5" thickBot="1">
      <c r="A114" s="351">
        <f t="shared" si="14"/>
        <v>0</v>
      </c>
      <c r="B114" s="836"/>
      <c r="C114" s="837"/>
      <c r="D114" s="257"/>
      <c r="E114" s="306">
        <f t="shared" si="16"/>
        <v>0</v>
      </c>
      <c r="F114" s="257"/>
      <c r="G114" s="406"/>
      <c r="H114" s="257"/>
      <c r="I114" s="257"/>
      <c r="J114" s="425"/>
      <c r="M114" s="312">
        <f t="shared" si="8"/>
        <v>0</v>
      </c>
      <c r="O114" s="167"/>
      <c r="P114" s="412"/>
      <c r="Q114" s="413"/>
      <c r="R114" s="412"/>
      <c r="S114" s="413"/>
      <c r="T114" s="412">
        <f t="shared" si="15"/>
        <v>1</v>
      </c>
      <c r="U114" s="413"/>
      <c r="V114" s="298"/>
      <c r="W114" s="298"/>
      <c r="AC114" s="142">
        <f t="shared" si="5"/>
        <v>0</v>
      </c>
      <c r="AD114" s="142">
        <f t="shared" si="6"/>
        <v>0</v>
      </c>
    </row>
    <row r="115" spans="1:256" ht="12.75">
      <c r="A115" s="351">
        <f>+IF(SUM(A117:A124)&gt;0,1,0)</f>
        <v>0</v>
      </c>
      <c r="B115" s="844" t="s">
        <v>645</v>
      </c>
      <c r="C115" s="845"/>
      <c r="D115" s="840"/>
      <c r="E115" s="96"/>
      <c r="F115" s="840" t="s">
        <v>636</v>
      </c>
      <c r="G115" s="840" t="s">
        <v>865</v>
      </c>
      <c r="H115" s="319"/>
      <c r="I115" s="319"/>
      <c r="M115" s="312"/>
      <c r="O115" s="167"/>
      <c r="P115" s="167"/>
      <c r="Q115" s="167"/>
      <c r="R115" s="304"/>
      <c r="S115" s="304"/>
      <c r="T115" s="304"/>
      <c r="U115" s="304"/>
      <c r="V115" s="304"/>
      <c r="W115" s="304"/>
      <c r="X115" s="198"/>
      <c r="Y115" s="198"/>
      <c r="Z115" s="198"/>
      <c r="AA115" s="198"/>
      <c r="AB115" s="198"/>
      <c r="AC115" s="142">
        <f t="shared" si="5"/>
        <v>0</v>
      </c>
      <c r="AD115" s="142">
        <f t="shared" si="6"/>
        <v>0</v>
      </c>
      <c r="AE115" s="198"/>
      <c r="AF115" s="198"/>
      <c r="AG115" s="198"/>
      <c r="AH115" s="198"/>
      <c r="AI115" s="198"/>
      <c r="AJ115" s="198"/>
      <c r="AK115" s="198"/>
      <c r="AL115" s="198"/>
      <c r="AM115" s="198"/>
      <c r="AN115" s="198"/>
      <c r="AO115" s="198"/>
      <c r="AP115" s="198"/>
      <c r="AQ115" s="198"/>
      <c r="AR115" s="198"/>
      <c r="AS115" s="198"/>
      <c r="AT115" s="198"/>
      <c r="AU115" s="198"/>
      <c r="AV115" s="198"/>
      <c r="AW115" s="198"/>
      <c r="AX115" s="198"/>
      <c r="AY115" s="198"/>
      <c r="AZ115" s="198"/>
      <c r="BA115" s="198"/>
      <c r="BB115" s="198"/>
      <c r="BC115" s="198"/>
      <c r="BD115" s="198"/>
      <c r="BE115" s="198"/>
      <c r="BF115" s="198"/>
      <c r="BG115" s="198"/>
      <c r="BH115" s="198"/>
      <c r="BI115" s="198"/>
      <c r="BJ115" s="198"/>
      <c r="BK115" s="198"/>
      <c r="BL115" s="198"/>
      <c r="BM115" s="198"/>
      <c r="BN115" s="198"/>
      <c r="BO115" s="198"/>
      <c r="BP115" s="198"/>
      <c r="BQ115" s="198"/>
      <c r="BR115" s="198"/>
      <c r="BS115" s="198"/>
      <c r="BT115" s="198"/>
      <c r="BU115" s="198"/>
      <c r="BV115" s="198"/>
      <c r="BW115" s="198"/>
      <c r="BX115" s="198"/>
      <c r="BY115" s="198"/>
      <c r="BZ115" s="198"/>
      <c r="CA115" s="198"/>
      <c r="CB115" s="198"/>
      <c r="CC115" s="198"/>
      <c r="CD115" s="198"/>
      <c r="CE115" s="198"/>
      <c r="CF115" s="198"/>
      <c r="CG115" s="198"/>
      <c r="CH115" s="198"/>
      <c r="CI115" s="198"/>
      <c r="CJ115" s="198"/>
      <c r="CK115" s="198"/>
      <c r="CL115" s="198"/>
      <c r="CM115" s="198"/>
      <c r="CN115" s="198"/>
      <c r="CO115" s="198"/>
      <c r="CP115" s="198"/>
      <c r="CQ115" s="198"/>
      <c r="CR115" s="198"/>
      <c r="CS115" s="198"/>
      <c r="CT115" s="198"/>
      <c r="CU115" s="198"/>
      <c r="CV115" s="198"/>
      <c r="CW115" s="198"/>
      <c r="CX115" s="198"/>
      <c r="CY115" s="198"/>
      <c r="CZ115" s="198"/>
      <c r="DA115" s="198"/>
      <c r="DB115" s="198"/>
      <c r="DC115" s="198"/>
      <c r="DD115" s="198"/>
      <c r="DE115" s="198"/>
      <c r="DF115" s="198"/>
      <c r="DG115" s="198"/>
      <c r="DH115" s="198"/>
      <c r="DI115" s="198"/>
      <c r="DJ115" s="198"/>
      <c r="DK115" s="198"/>
      <c r="DL115" s="198"/>
      <c r="DM115" s="198"/>
      <c r="DN115" s="198"/>
      <c r="DO115" s="198"/>
      <c r="DP115" s="198"/>
      <c r="DQ115" s="198"/>
      <c r="DR115" s="198"/>
      <c r="DS115" s="198"/>
      <c r="DT115" s="198"/>
      <c r="DU115" s="198"/>
      <c r="DV115" s="198"/>
      <c r="DW115" s="198"/>
      <c r="DX115" s="198"/>
      <c r="DY115" s="198"/>
      <c r="DZ115" s="198"/>
      <c r="EA115" s="198"/>
      <c r="EB115" s="198"/>
      <c r="EC115" s="198"/>
      <c r="ED115" s="198"/>
      <c r="EE115" s="198"/>
      <c r="EF115" s="198"/>
      <c r="EG115" s="198"/>
      <c r="EH115" s="198"/>
      <c r="EI115" s="198"/>
      <c r="EJ115" s="198"/>
      <c r="EK115" s="198"/>
      <c r="EL115" s="198"/>
      <c r="EM115" s="198"/>
      <c r="EN115" s="198"/>
      <c r="EO115" s="198"/>
      <c r="EP115" s="198"/>
      <c r="EQ115" s="198"/>
      <c r="ER115" s="198"/>
      <c r="ES115" s="198"/>
      <c r="ET115" s="198"/>
      <c r="EU115" s="198"/>
      <c r="EV115" s="198"/>
      <c r="EW115" s="198"/>
      <c r="EX115" s="198"/>
      <c r="EY115" s="198"/>
      <c r="EZ115" s="198"/>
      <c r="FA115" s="198"/>
      <c r="FB115" s="198"/>
      <c r="FC115" s="198"/>
      <c r="FD115" s="198"/>
      <c r="FE115" s="198"/>
      <c r="FF115" s="198"/>
      <c r="FG115" s="198"/>
      <c r="FH115" s="198"/>
      <c r="FI115" s="198"/>
      <c r="FJ115" s="198"/>
      <c r="FK115" s="198"/>
      <c r="FL115" s="198"/>
      <c r="FM115" s="198"/>
      <c r="FN115" s="198"/>
      <c r="FO115" s="198"/>
      <c r="FP115" s="198"/>
      <c r="FQ115" s="198"/>
      <c r="FR115" s="198"/>
      <c r="FS115" s="198"/>
      <c r="FT115" s="198"/>
      <c r="FU115" s="198"/>
      <c r="FV115" s="198"/>
      <c r="FW115" s="198"/>
      <c r="FX115" s="198"/>
      <c r="FY115" s="198"/>
      <c r="FZ115" s="198"/>
      <c r="GA115" s="198"/>
      <c r="GB115" s="198"/>
      <c r="GC115" s="198"/>
      <c r="GD115" s="198"/>
      <c r="GE115" s="198"/>
      <c r="GF115" s="198"/>
      <c r="GG115" s="198"/>
      <c r="GH115" s="198"/>
      <c r="GI115" s="198"/>
      <c r="GJ115" s="198"/>
      <c r="GK115" s="198"/>
      <c r="GL115" s="198"/>
      <c r="GM115" s="198"/>
      <c r="GN115" s="198"/>
      <c r="GO115" s="198"/>
      <c r="GP115" s="198"/>
      <c r="GQ115" s="198"/>
      <c r="GR115" s="198"/>
      <c r="GS115" s="198"/>
      <c r="GT115" s="198"/>
      <c r="GU115" s="198"/>
      <c r="GV115" s="198"/>
      <c r="GW115" s="198"/>
      <c r="GX115" s="198"/>
      <c r="GY115" s="198"/>
      <c r="GZ115" s="198"/>
      <c r="HA115" s="198"/>
      <c r="HB115" s="198"/>
      <c r="HC115" s="198"/>
      <c r="HD115" s="198"/>
      <c r="HE115" s="198"/>
      <c r="HF115" s="198"/>
      <c r="HG115" s="198"/>
      <c r="HH115" s="198"/>
      <c r="HI115" s="198"/>
      <c r="HJ115" s="198"/>
      <c r="HK115" s="198"/>
      <c r="HL115" s="198"/>
      <c r="HM115" s="198"/>
      <c r="HN115" s="198"/>
      <c r="HO115" s="198"/>
      <c r="HP115" s="198"/>
      <c r="HQ115" s="198"/>
      <c r="HR115" s="198"/>
      <c r="HS115" s="198"/>
      <c r="HT115" s="198"/>
      <c r="HU115" s="198"/>
      <c r="HV115" s="198"/>
      <c r="HW115" s="198"/>
      <c r="HX115" s="198"/>
      <c r="HY115" s="198"/>
      <c r="HZ115" s="198"/>
      <c r="IA115" s="198"/>
      <c r="IB115" s="198"/>
      <c r="IC115" s="198"/>
      <c r="ID115" s="198"/>
      <c r="IE115" s="198"/>
      <c r="IF115" s="198"/>
      <c r="IG115" s="198"/>
      <c r="IH115" s="198"/>
      <c r="II115" s="198"/>
      <c r="IJ115" s="198"/>
      <c r="IK115" s="198"/>
      <c r="IL115" s="198"/>
      <c r="IM115" s="198"/>
      <c r="IN115" s="198"/>
      <c r="IO115" s="198"/>
      <c r="IP115" s="198"/>
      <c r="IQ115" s="198"/>
      <c r="IR115" s="198"/>
      <c r="IS115" s="198"/>
      <c r="IT115" s="198"/>
      <c r="IU115" s="198"/>
      <c r="IV115" s="198"/>
    </row>
    <row r="116" spans="1:256" ht="21.75" customHeight="1">
      <c r="A116" s="351">
        <f>+A115</f>
        <v>0</v>
      </c>
      <c r="B116" s="168"/>
      <c r="C116" s="185"/>
      <c r="D116" s="841"/>
      <c r="E116" s="96"/>
      <c r="F116" s="841"/>
      <c r="G116" s="841"/>
      <c r="H116" s="319"/>
      <c r="I116" s="319"/>
      <c r="M116" s="312"/>
      <c r="O116" s="167"/>
      <c r="P116" s="167"/>
      <c r="Q116" s="167"/>
      <c r="R116" s="304"/>
      <c r="S116" s="304"/>
      <c r="T116" s="304"/>
      <c r="U116" s="304"/>
      <c r="V116" s="304"/>
      <c r="W116" s="304"/>
      <c r="X116" s="198"/>
      <c r="Y116" s="198"/>
      <c r="Z116" s="198"/>
      <c r="AA116" s="198"/>
      <c r="AB116" s="198"/>
      <c r="AC116" s="142">
        <f t="shared" si="5"/>
        <v>0</v>
      </c>
      <c r="AD116" s="142">
        <f t="shared" si="6"/>
        <v>0</v>
      </c>
      <c r="AE116" s="198"/>
      <c r="AF116" s="198"/>
      <c r="AG116" s="198"/>
      <c r="AH116" s="198"/>
      <c r="AI116" s="198"/>
      <c r="AJ116" s="198"/>
      <c r="AK116" s="198"/>
      <c r="AL116" s="198"/>
      <c r="AM116" s="198"/>
      <c r="AN116" s="198"/>
      <c r="AO116" s="198"/>
      <c r="AP116" s="198"/>
      <c r="AQ116" s="198"/>
      <c r="AR116" s="198"/>
      <c r="AS116" s="198"/>
      <c r="AT116" s="198"/>
      <c r="AU116" s="198"/>
      <c r="AV116" s="198"/>
      <c r="AW116" s="198"/>
      <c r="AX116" s="198"/>
      <c r="AY116" s="198"/>
      <c r="AZ116" s="198"/>
      <c r="BA116" s="198"/>
      <c r="BB116" s="198"/>
      <c r="BC116" s="198"/>
      <c r="BD116" s="198"/>
      <c r="BE116" s="198"/>
      <c r="BF116" s="198"/>
      <c r="BG116" s="198"/>
      <c r="BH116" s="198"/>
      <c r="BI116" s="198"/>
      <c r="BJ116" s="198"/>
      <c r="BK116" s="198"/>
      <c r="BL116" s="198"/>
      <c r="BM116" s="198"/>
      <c r="BN116" s="198"/>
      <c r="BO116" s="198"/>
      <c r="BP116" s="198"/>
      <c r="BQ116" s="198"/>
      <c r="BR116" s="198"/>
      <c r="BS116" s="198"/>
      <c r="BT116" s="198"/>
      <c r="BU116" s="198"/>
      <c r="BV116" s="198"/>
      <c r="BW116" s="198"/>
      <c r="BX116" s="198"/>
      <c r="BY116" s="198"/>
      <c r="BZ116" s="198"/>
      <c r="CA116" s="198"/>
      <c r="CB116" s="198"/>
      <c r="CC116" s="198"/>
      <c r="CD116" s="198"/>
      <c r="CE116" s="198"/>
      <c r="CF116" s="198"/>
      <c r="CG116" s="198"/>
      <c r="CH116" s="198"/>
      <c r="CI116" s="198"/>
      <c r="CJ116" s="198"/>
      <c r="CK116" s="198"/>
      <c r="CL116" s="198"/>
      <c r="CM116" s="198"/>
      <c r="CN116" s="198"/>
      <c r="CO116" s="198"/>
      <c r="CP116" s="198"/>
      <c r="CQ116" s="198"/>
      <c r="CR116" s="198"/>
      <c r="CS116" s="198"/>
      <c r="CT116" s="198"/>
      <c r="CU116" s="198"/>
      <c r="CV116" s="198"/>
      <c r="CW116" s="198"/>
      <c r="CX116" s="198"/>
      <c r="CY116" s="198"/>
      <c r="CZ116" s="198"/>
      <c r="DA116" s="198"/>
      <c r="DB116" s="198"/>
      <c r="DC116" s="198"/>
      <c r="DD116" s="198"/>
      <c r="DE116" s="198"/>
      <c r="DF116" s="198"/>
      <c r="DG116" s="198"/>
      <c r="DH116" s="198"/>
      <c r="DI116" s="198"/>
      <c r="DJ116" s="198"/>
      <c r="DK116" s="198"/>
      <c r="DL116" s="198"/>
      <c r="DM116" s="198"/>
      <c r="DN116" s="198"/>
      <c r="DO116" s="198"/>
      <c r="DP116" s="198"/>
      <c r="DQ116" s="198"/>
      <c r="DR116" s="198"/>
      <c r="DS116" s="198"/>
      <c r="DT116" s="198"/>
      <c r="DU116" s="198"/>
      <c r="DV116" s="198"/>
      <c r="DW116" s="198"/>
      <c r="DX116" s="198"/>
      <c r="DY116" s="198"/>
      <c r="DZ116" s="198"/>
      <c r="EA116" s="198"/>
      <c r="EB116" s="198"/>
      <c r="EC116" s="198"/>
      <c r="ED116" s="198"/>
      <c r="EE116" s="198"/>
      <c r="EF116" s="198"/>
      <c r="EG116" s="198"/>
      <c r="EH116" s="198"/>
      <c r="EI116" s="198"/>
      <c r="EJ116" s="198"/>
      <c r="EK116" s="198"/>
      <c r="EL116" s="198"/>
      <c r="EM116" s="198"/>
      <c r="EN116" s="198"/>
      <c r="EO116" s="198"/>
      <c r="EP116" s="198"/>
      <c r="EQ116" s="198"/>
      <c r="ER116" s="198"/>
      <c r="ES116" s="198"/>
      <c r="ET116" s="198"/>
      <c r="EU116" s="198"/>
      <c r="EV116" s="198"/>
      <c r="EW116" s="198"/>
      <c r="EX116" s="198"/>
      <c r="EY116" s="198"/>
      <c r="EZ116" s="198"/>
      <c r="FA116" s="198"/>
      <c r="FB116" s="198"/>
      <c r="FC116" s="198"/>
      <c r="FD116" s="198"/>
      <c r="FE116" s="198"/>
      <c r="FF116" s="198"/>
      <c r="FG116" s="198"/>
      <c r="FH116" s="198"/>
      <c r="FI116" s="198"/>
      <c r="FJ116" s="198"/>
      <c r="FK116" s="198"/>
      <c r="FL116" s="198"/>
      <c r="FM116" s="198"/>
      <c r="FN116" s="198"/>
      <c r="FO116" s="198"/>
      <c r="FP116" s="198"/>
      <c r="FQ116" s="198"/>
      <c r="FR116" s="198"/>
      <c r="FS116" s="198"/>
      <c r="FT116" s="198"/>
      <c r="FU116" s="198"/>
      <c r="FV116" s="198"/>
      <c r="FW116" s="198"/>
      <c r="FX116" s="198"/>
      <c r="FY116" s="198"/>
      <c r="FZ116" s="198"/>
      <c r="GA116" s="198"/>
      <c r="GB116" s="198"/>
      <c r="GC116" s="198"/>
      <c r="GD116" s="198"/>
      <c r="GE116" s="198"/>
      <c r="GF116" s="198"/>
      <c r="GG116" s="198"/>
      <c r="GH116" s="198"/>
      <c r="GI116" s="198"/>
      <c r="GJ116" s="198"/>
      <c r="GK116" s="198"/>
      <c r="GL116" s="198"/>
      <c r="GM116" s="198"/>
      <c r="GN116" s="198"/>
      <c r="GO116" s="198"/>
      <c r="GP116" s="198"/>
      <c r="GQ116" s="198"/>
      <c r="GR116" s="198"/>
      <c r="GS116" s="198"/>
      <c r="GT116" s="198"/>
      <c r="GU116" s="198"/>
      <c r="GV116" s="198"/>
      <c r="GW116" s="198"/>
      <c r="GX116" s="198"/>
      <c r="GY116" s="198"/>
      <c r="GZ116" s="198"/>
      <c r="HA116" s="198"/>
      <c r="HB116" s="198"/>
      <c r="HC116" s="198"/>
      <c r="HD116" s="198"/>
      <c r="HE116" s="198"/>
      <c r="HF116" s="198"/>
      <c r="HG116" s="198"/>
      <c r="HH116" s="198"/>
      <c r="HI116" s="198"/>
      <c r="HJ116" s="198"/>
      <c r="HK116" s="198"/>
      <c r="HL116" s="198"/>
      <c r="HM116" s="198"/>
      <c r="HN116" s="198"/>
      <c r="HO116" s="198"/>
      <c r="HP116" s="198"/>
      <c r="HQ116" s="198"/>
      <c r="HR116" s="198"/>
      <c r="HS116" s="198"/>
      <c r="HT116" s="198"/>
      <c r="HU116" s="198"/>
      <c r="HV116" s="198"/>
      <c r="HW116" s="198"/>
      <c r="HX116" s="198"/>
      <c r="HY116" s="198"/>
      <c r="HZ116" s="198"/>
      <c r="IA116" s="198"/>
      <c r="IB116" s="198"/>
      <c r="IC116" s="198"/>
      <c r="ID116" s="198"/>
      <c r="IE116" s="198"/>
      <c r="IF116" s="198"/>
      <c r="IG116" s="198"/>
      <c r="IH116" s="198"/>
      <c r="II116" s="198"/>
      <c r="IJ116" s="198"/>
      <c r="IK116" s="198"/>
      <c r="IL116" s="198"/>
      <c r="IM116" s="198"/>
      <c r="IN116" s="198"/>
      <c r="IO116" s="198"/>
      <c r="IP116" s="198"/>
      <c r="IQ116" s="198"/>
      <c r="IR116" s="198"/>
      <c r="IS116" s="198"/>
      <c r="IT116" s="198"/>
      <c r="IU116" s="198"/>
      <c r="IV116" s="198"/>
    </row>
    <row r="117" spans="1:256" ht="12.75">
      <c r="A117" s="351">
        <f aca="true" t="shared" si="17" ref="A117:A124">+COUNTA(D117)</f>
        <v>0</v>
      </c>
      <c r="B117" s="836"/>
      <c r="C117" s="837"/>
      <c r="D117" s="257"/>
      <c r="E117" s="306"/>
      <c r="F117" s="257"/>
      <c r="G117" s="329"/>
      <c r="H117" s="325"/>
      <c r="I117" s="325"/>
      <c r="M117" s="312"/>
      <c r="O117" s="167"/>
      <c r="P117" s="167"/>
      <c r="Q117" s="167"/>
      <c r="R117" s="304"/>
      <c r="S117" s="304"/>
      <c r="T117" s="304"/>
      <c r="U117" s="304"/>
      <c r="V117" s="304"/>
      <c r="W117" s="304"/>
      <c r="X117" s="198"/>
      <c r="Y117" s="198"/>
      <c r="Z117" s="198"/>
      <c r="AA117" s="198"/>
      <c r="AB117" s="198"/>
      <c r="AC117" s="142">
        <f t="shared" si="5"/>
        <v>0</v>
      </c>
      <c r="AD117" s="142">
        <f t="shared" si="6"/>
        <v>0</v>
      </c>
      <c r="AE117" s="198"/>
      <c r="AF117" s="198"/>
      <c r="AG117" s="198"/>
      <c r="AH117" s="198"/>
      <c r="AI117" s="198"/>
      <c r="AJ117" s="198"/>
      <c r="AK117" s="198"/>
      <c r="AL117" s="198"/>
      <c r="AM117" s="198"/>
      <c r="AN117" s="198"/>
      <c r="AO117" s="198"/>
      <c r="AP117" s="198"/>
      <c r="AQ117" s="198"/>
      <c r="AR117" s="198"/>
      <c r="AS117" s="198"/>
      <c r="AT117" s="198"/>
      <c r="AU117" s="198"/>
      <c r="AV117" s="198"/>
      <c r="AW117" s="198"/>
      <c r="AX117" s="198"/>
      <c r="AY117" s="198"/>
      <c r="AZ117" s="198"/>
      <c r="BA117" s="198"/>
      <c r="BB117" s="198"/>
      <c r="BC117" s="198"/>
      <c r="BD117" s="198"/>
      <c r="BE117" s="198"/>
      <c r="BF117" s="198"/>
      <c r="BG117" s="198"/>
      <c r="BH117" s="198"/>
      <c r="BI117" s="198"/>
      <c r="BJ117" s="198"/>
      <c r="BK117" s="198"/>
      <c r="BL117" s="198"/>
      <c r="BM117" s="198"/>
      <c r="BN117" s="198"/>
      <c r="BO117" s="198"/>
      <c r="BP117" s="198"/>
      <c r="BQ117" s="198"/>
      <c r="BR117" s="198"/>
      <c r="BS117" s="198"/>
      <c r="BT117" s="198"/>
      <c r="BU117" s="198"/>
      <c r="BV117" s="198"/>
      <c r="BW117" s="198"/>
      <c r="BX117" s="198"/>
      <c r="BY117" s="198"/>
      <c r="BZ117" s="198"/>
      <c r="CA117" s="198"/>
      <c r="CB117" s="198"/>
      <c r="CC117" s="198"/>
      <c r="CD117" s="198"/>
      <c r="CE117" s="198"/>
      <c r="CF117" s="198"/>
      <c r="CG117" s="198"/>
      <c r="CH117" s="198"/>
      <c r="CI117" s="198"/>
      <c r="CJ117" s="198"/>
      <c r="CK117" s="198"/>
      <c r="CL117" s="198"/>
      <c r="CM117" s="198"/>
      <c r="CN117" s="198"/>
      <c r="CO117" s="198"/>
      <c r="CP117" s="198"/>
      <c r="CQ117" s="198"/>
      <c r="CR117" s="198"/>
      <c r="CS117" s="198"/>
      <c r="CT117" s="198"/>
      <c r="CU117" s="198"/>
      <c r="CV117" s="198"/>
      <c r="CW117" s="198"/>
      <c r="CX117" s="198"/>
      <c r="CY117" s="198"/>
      <c r="CZ117" s="198"/>
      <c r="DA117" s="198"/>
      <c r="DB117" s="198"/>
      <c r="DC117" s="198"/>
      <c r="DD117" s="198"/>
      <c r="DE117" s="198"/>
      <c r="DF117" s="198"/>
      <c r="DG117" s="198"/>
      <c r="DH117" s="198"/>
      <c r="DI117" s="198"/>
      <c r="DJ117" s="198"/>
      <c r="DK117" s="198"/>
      <c r="DL117" s="198"/>
      <c r="DM117" s="198"/>
      <c r="DN117" s="198"/>
      <c r="DO117" s="198"/>
      <c r="DP117" s="198"/>
      <c r="DQ117" s="198"/>
      <c r="DR117" s="198"/>
      <c r="DS117" s="198"/>
      <c r="DT117" s="198"/>
      <c r="DU117" s="198"/>
      <c r="DV117" s="198"/>
      <c r="DW117" s="198"/>
      <c r="DX117" s="198"/>
      <c r="DY117" s="198"/>
      <c r="DZ117" s="198"/>
      <c r="EA117" s="198"/>
      <c r="EB117" s="198"/>
      <c r="EC117" s="198"/>
      <c r="ED117" s="198"/>
      <c r="EE117" s="198"/>
      <c r="EF117" s="198"/>
      <c r="EG117" s="198"/>
      <c r="EH117" s="198"/>
      <c r="EI117" s="198"/>
      <c r="EJ117" s="198"/>
      <c r="EK117" s="198"/>
      <c r="EL117" s="198"/>
      <c r="EM117" s="198"/>
      <c r="EN117" s="198"/>
      <c r="EO117" s="198"/>
      <c r="EP117" s="198"/>
      <c r="EQ117" s="198"/>
      <c r="ER117" s="198"/>
      <c r="ES117" s="198"/>
      <c r="ET117" s="198"/>
      <c r="EU117" s="198"/>
      <c r="EV117" s="198"/>
      <c r="EW117" s="198"/>
      <c r="EX117" s="198"/>
      <c r="EY117" s="198"/>
      <c r="EZ117" s="198"/>
      <c r="FA117" s="198"/>
      <c r="FB117" s="198"/>
      <c r="FC117" s="198"/>
      <c r="FD117" s="198"/>
      <c r="FE117" s="198"/>
      <c r="FF117" s="198"/>
      <c r="FG117" s="198"/>
      <c r="FH117" s="198"/>
      <c r="FI117" s="198"/>
      <c r="FJ117" s="198"/>
      <c r="FK117" s="198"/>
      <c r="FL117" s="198"/>
      <c r="FM117" s="198"/>
      <c r="FN117" s="198"/>
      <c r="FO117" s="198"/>
      <c r="FP117" s="198"/>
      <c r="FQ117" s="198"/>
      <c r="FR117" s="198"/>
      <c r="FS117" s="198"/>
      <c r="FT117" s="198"/>
      <c r="FU117" s="198"/>
      <c r="FV117" s="198"/>
      <c r="FW117" s="198"/>
      <c r="FX117" s="198"/>
      <c r="FY117" s="198"/>
      <c r="FZ117" s="198"/>
      <c r="GA117" s="198"/>
      <c r="GB117" s="198"/>
      <c r="GC117" s="198"/>
      <c r="GD117" s="198"/>
      <c r="GE117" s="198"/>
      <c r="GF117" s="198"/>
      <c r="GG117" s="198"/>
      <c r="GH117" s="198"/>
      <c r="GI117" s="198"/>
      <c r="GJ117" s="198"/>
      <c r="GK117" s="198"/>
      <c r="GL117" s="198"/>
      <c r="GM117" s="198"/>
      <c r="GN117" s="198"/>
      <c r="GO117" s="198"/>
      <c r="GP117" s="198"/>
      <c r="GQ117" s="198"/>
      <c r="GR117" s="198"/>
      <c r="GS117" s="198"/>
      <c r="GT117" s="198"/>
      <c r="GU117" s="198"/>
      <c r="GV117" s="198"/>
      <c r="GW117" s="198"/>
      <c r="GX117" s="198"/>
      <c r="GY117" s="198"/>
      <c r="GZ117" s="198"/>
      <c r="HA117" s="198"/>
      <c r="HB117" s="198"/>
      <c r="HC117" s="198"/>
      <c r="HD117" s="198"/>
      <c r="HE117" s="198"/>
      <c r="HF117" s="198"/>
      <c r="HG117" s="198"/>
      <c r="HH117" s="198"/>
      <c r="HI117" s="198"/>
      <c r="HJ117" s="198"/>
      <c r="HK117" s="198"/>
      <c r="HL117" s="198"/>
      <c r="HM117" s="198"/>
      <c r="HN117" s="198"/>
      <c r="HO117" s="198"/>
      <c r="HP117" s="198"/>
      <c r="HQ117" s="198"/>
      <c r="HR117" s="198"/>
      <c r="HS117" s="198"/>
      <c r="HT117" s="198"/>
      <c r="HU117" s="198"/>
      <c r="HV117" s="198"/>
      <c r="HW117" s="198"/>
      <c r="HX117" s="198"/>
      <c r="HY117" s="198"/>
      <c r="HZ117" s="198"/>
      <c r="IA117" s="198"/>
      <c r="IB117" s="198"/>
      <c r="IC117" s="198"/>
      <c r="ID117" s="198"/>
      <c r="IE117" s="198"/>
      <c r="IF117" s="198"/>
      <c r="IG117" s="198"/>
      <c r="IH117" s="198"/>
      <c r="II117" s="198"/>
      <c r="IJ117" s="198"/>
      <c r="IK117" s="198"/>
      <c r="IL117" s="198"/>
      <c r="IM117" s="198"/>
      <c r="IN117" s="198"/>
      <c r="IO117" s="198"/>
      <c r="IP117" s="198"/>
      <c r="IQ117" s="198"/>
      <c r="IR117" s="198"/>
      <c r="IS117" s="198"/>
      <c r="IT117" s="198"/>
      <c r="IU117" s="198"/>
      <c r="IV117" s="198"/>
    </row>
    <row r="118" spans="1:256" ht="12.75">
      <c r="A118" s="351">
        <f t="shared" si="17"/>
        <v>0</v>
      </c>
      <c r="B118" s="836"/>
      <c r="C118" s="837"/>
      <c r="D118" s="257"/>
      <c r="E118" s="306"/>
      <c r="F118" s="257"/>
      <c r="G118" s="329"/>
      <c r="H118" s="325"/>
      <c r="I118" s="325"/>
      <c r="M118" s="312"/>
      <c r="O118" s="167"/>
      <c r="P118" s="167"/>
      <c r="Q118" s="167"/>
      <c r="R118" s="304"/>
      <c r="S118" s="304"/>
      <c r="T118" s="304"/>
      <c r="U118" s="304"/>
      <c r="V118" s="304"/>
      <c r="W118" s="304"/>
      <c r="X118" s="198"/>
      <c r="Y118" s="198"/>
      <c r="Z118" s="198"/>
      <c r="AA118" s="198"/>
      <c r="AB118" s="198"/>
      <c r="AC118" s="142">
        <f t="shared" si="5"/>
        <v>0</v>
      </c>
      <c r="AD118" s="142">
        <f t="shared" si="6"/>
        <v>0</v>
      </c>
      <c r="AE118" s="198"/>
      <c r="AF118" s="198"/>
      <c r="AG118" s="198"/>
      <c r="AH118" s="198"/>
      <c r="AI118" s="198"/>
      <c r="AJ118" s="198"/>
      <c r="AK118" s="198"/>
      <c r="AL118" s="198"/>
      <c r="AM118" s="198"/>
      <c r="AN118" s="198"/>
      <c r="AO118" s="198"/>
      <c r="AP118" s="198"/>
      <c r="AQ118" s="198"/>
      <c r="AR118" s="198"/>
      <c r="AS118" s="198"/>
      <c r="AT118" s="198"/>
      <c r="AU118" s="198"/>
      <c r="AV118" s="198"/>
      <c r="AW118" s="198"/>
      <c r="AX118" s="198"/>
      <c r="AY118" s="198"/>
      <c r="AZ118" s="198"/>
      <c r="BA118" s="198"/>
      <c r="BB118" s="198"/>
      <c r="BC118" s="198"/>
      <c r="BD118" s="198"/>
      <c r="BE118" s="198"/>
      <c r="BF118" s="198"/>
      <c r="BG118" s="198"/>
      <c r="BH118" s="198"/>
      <c r="BI118" s="198"/>
      <c r="BJ118" s="198"/>
      <c r="BK118" s="198"/>
      <c r="BL118" s="198"/>
      <c r="BM118" s="198"/>
      <c r="BN118" s="198"/>
      <c r="BO118" s="198"/>
      <c r="BP118" s="198"/>
      <c r="BQ118" s="198"/>
      <c r="BR118" s="198"/>
      <c r="BS118" s="198"/>
      <c r="BT118" s="198"/>
      <c r="BU118" s="198"/>
      <c r="BV118" s="198"/>
      <c r="BW118" s="198"/>
      <c r="BX118" s="198"/>
      <c r="BY118" s="198"/>
      <c r="BZ118" s="198"/>
      <c r="CA118" s="198"/>
      <c r="CB118" s="198"/>
      <c r="CC118" s="198"/>
      <c r="CD118" s="198"/>
      <c r="CE118" s="198"/>
      <c r="CF118" s="198"/>
      <c r="CG118" s="198"/>
      <c r="CH118" s="198"/>
      <c r="CI118" s="198"/>
      <c r="CJ118" s="198"/>
      <c r="CK118" s="198"/>
      <c r="CL118" s="198"/>
      <c r="CM118" s="198"/>
      <c r="CN118" s="198"/>
      <c r="CO118" s="198"/>
      <c r="CP118" s="198"/>
      <c r="CQ118" s="198"/>
      <c r="CR118" s="198"/>
      <c r="CS118" s="198"/>
      <c r="CT118" s="198"/>
      <c r="CU118" s="198"/>
      <c r="CV118" s="198"/>
      <c r="CW118" s="198"/>
      <c r="CX118" s="198"/>
      <c r="CY118" s="198"/>
      <c r="CZ118" s="198"/>
      <c r="DA118" s="198"/>
      <c r="DB118" s="198"/>
      <c r="DC118" s="198"/>
      <c r="DD118" s="198"/>
      <c r="DE118" s="198"/>
      <c r="DF118" s="198"/>
      <c r="DG118" s="198"/>
      <c r="DH118" s="198"/>
      <c r="DI118" s="198"/>
      <c r="DJ118" s="198"/>
      <c r="DK118" s="198"/>
      <c r="DL118" s="198"/>
      <c r="DM118" s="198"/>
      <c r="DN118" s="198"/>
      <c r="DO118" s="198"/>
      <c r="DP118" s="198"/>
      <c r="DQ118" s="198"/>
      <c r="DR118" s="198"/>
      <c r="DS118" s="198"/>
      <c r="DT118" s="198"/>
      <c r="DU118" s="198"/>
      <c r="DV118" s="198"/>
      <c r="DW118" s="198"/>
      <c r="DX118" s="198"/>
      <c r="DY118" s="198"/>
      <c r="DZ118" s="198"/>
      <c r="EA118" s="198"/>
      <c r="EB118" s="198"/>
      <c r="EC118" s="198"/>
      <c r="ED118" s="198"/>
      <c r="EE118" s="198"/>
      <c r="EF118" s="198"/>
      <c r="EG118" s="198"/>
      <c r="EH118" s="198"/>
      <c r="EI118" s="198"/>
      <c r="EJ118" s="198"/>
      <c r="EK118" s="198"/>
      <c r="EL118" s="198"/>
      <c r="EM118" s="198"/>
      <c r="EN118" s="198"/>
      <c r="EO118" s="198"/>
      <c r="EP118" s="198"/>
      <c r="EQ118" s="198"/>
      <c r="ER118" s="198"/>
      <c r="ES118" s="198"/>
      <c r="ET118" s="198"/>
      <c r="EU118" s="198"/>
      <c r="EV118" s="198"/>
      <c r="EW118" s="198"/>
      <c r="EX118" s="198"/>
      <c r="EY118" s="198"/>
      <c r="EZ118" s="198"/>
      <c r="FA118" s="198"/>
      <c r="FB118" s="198"/>
      <c r="FC118" s="198"/>
      <c r="FD118" s="198"/>
      <c r="FE118" s="198"/>
      <c r="FF118" s="198"/>
      <c r="FG118" s="198"/>
      <c r="FH118" s="198"/>
      <c r="FI118" s="198"/>
      <c r="FJ118" s="198"/>
      <c r="FK118" s="198"/>
      <c r="FL118" s="198"/>
      <c r="FM118" s="198"/>
      <c r="FN118" s="198"/>
      <c r="FO118" s="198"/>
      <c r="FP118" s="198"/>
      <c r="FQ118" s="198"/>
      <c r="FR118" s="198"/>
      <c r="FS118" s="198"/>
      <c r="FT118" s="198"/>
      <c r="FU118" s="198"/>
      <c r="FV118" s="198"/>
      <c r="FW118" s="198"/>
      <c r="FX118" s="198"/>
      <c r="FY118" s="198"/>
      <c r="FZ118" s="198"/>
      <c r="GA118" s="198"/>
      <c r="GB118" s="198"/>
      <c r="GC118" s="198"/>
      <c r="GD118" s="198"/>
      <c r="GE118" s="198"/>
      <c r="GF118" s="198"/>
      <c r="GG118" s="198"/>
      <c r="GH118" s="198"/>
      <c r="GI118" s="198"/>
      <c r="GJ118" s="198"/>
      <c r="GK118" s="198"/>
      <c r="GL118" s="198"/>
      <c r="GM118" s="198"/>
      <c r="GN118" s="198"/>
      <c r="GO118" s="198"/>
      <c r="GP118" s="198"/>
      <c r="GQ118" s="198"/>
      <c r="GR118" s="198"/>
      <c r="GS118" s="198"/>
      <c r="GT118" s="198"/>
      <c r="GU118" s="198"/>
      <c r="GV118" s="198"/>
      <c r="GW118" s="198"/>
      <c r="GX118" s="198"/>
      <c r="GY118" s="198"/>
      <c r="GZ118" s="198"/>
      <c r="HA118" s="198"/>
      <c r="HB118" s="198"/>
      <c r="HC118" s="198"/>
      <c r="HD118" s="198"/>
      <c r="HE118" s="198"/>
      <c r="HF118" s="198"/>
      <c r="HG118" s="198"/>
      <c r="HH118" s="198"/>
      <c r="HI118" s="198"/>
      <c r="HJ118" s="198"/>
      <c r="HK118" s="198"/>
      <c r="HL118" s="198"/>
      <c r="HM118" s="198"/>
      <c r="HN118" s="198"/>
      <c r="HO118" s="198"/>
      <c r="HP118" s="198"/>
      <c r="HQ118" s="198"/>
      <c r="HR118" s="198"/>
      <c r="HS118" s="198"/>
      <c r="HT118" s="198"/>
      <c r="HU118" s="198"/>
      <c r="HV118" s="198"/>
      <c r="HW118" s="198"/>
      <c r="HX118" s="198"/>
      <c r="HY118" s="198"/>
      <c r="HZ118" s="198"/>
      <c r="IA118" s="198"/>
      <c r="IB118" s="198"/>
      <c r="IC118" s="198"/>
      <c r="ID118" s="198"/>
      <c r="IE118" s="198"/>
      <c r="IF118" s="198"/>
      <c r="IG118" s="198"/>
      <c r="IH118" s="198"/>
      <c r="II118" s="198"/>
      <c r="IJ118" s="198"/>
      <c r="IK118" s="198"/>
      <c r="IL118" s="198"/>
      <c r="IM118" s="198"/>
      <c r="IN118" s="198"/>
      <c r="IO118" s="198"/>
      <c r="IP118" s="198"/>
      <c r="IQ118" s="198"/>
      <c r="IR118" s="198"/>
      <c r="IS118" s="198"/>
      <c r="IT118" s="198"/>
      <c r="IU118" s="198"/>
      <c r="IV118" s="198"/>
    </row>
    <row r="119" spans="1:256" ht="12.75">
      <c r="A119" s="351">
        <f t="shared" si="17"/>
        <v>0</v>
      </c>
      <c r="B119" s="836"/>
      <c r="C119" s="837"/>
      <c r="D119" s="257"/>
      <c r="E119" s="306"/>
      <c r="F119" s="257"/>
      <c r="G119" s="329"/>
      <c r="H119" s="325"/>
      <c r="I119" s="325"/>
      <c r="M119" s="312"/>
      <c r="O119" s="167"/>
      <c r="P119" s="167"/>
      <c r="Q119" s="167"/>
      <c r="R119" s="304"/>
      <c r="S119" s="304"/>
      <c r="T119" s="304"/>
      <c r="U119" s="304"/>
      <c r="V119" s="304"/>
      <c r="W119" s="304"/>
      <c r="X119" s="198"/>
      <c r="Y119" s="198"/>
      <c r="Z119" s="198"/>
      <c r="AA119" s="198"/>
      <c r="AB119" s="198"/>
      <c r="AC119" s="142">
        <f t="shared" si="5"/>
        <v>0</v>
      </c>
      <c r="AD119" s="142">
        <f t="shared" si="6"/>
        <v>0</v>
      </c>
      <c r="AE119" s="198"/>
      <c r="AF119" s="198"/>
      <c r="AG119" s="198"/>
      <c r="AH119" s="198"/>
      <c r="AI119" s="198"/>
      <c r="AJ119" s="198"/>
      <c r="AK119" s="198"/>
      <c r="AL119" s="198"/>
      <c r="AM119" s="198"/>
      <c r="AN119" s="198"/>
      <c r="AO119" s="198"/>
      <c r="AP119" s="198"/>
      <c r="AQ119" s="198"/>
      <c r="AR119" s="198"/>
      <c r="AS119" s="198"/>
      <c r="AT119" s="198"/>
      <c r="AU119" s="198"/>
      <c r="AV119" s="198"/>
      <c r="AW119" s="198"/>
      <c r="AX119" s="198"/>
      <c r="AY119" s="198"/>
      <c r="AZ119" s="198"/>
      <c r="BA119" s="198"/>
      <c r="BB119" s="198"/>
      <c r="BC119" s="198"/>
      <c r="BD119" s="198"/>
      <c r="BE119" s="198"/>
      <c r="BF119" s="198"/>
      <c r="BG119" s="198"/>
      <c r="BH119" s="198"/>
      <c r="BI119" s="198"/>
      <c r="BJ119" s="198"/>
      <c r="BK119" s="198"/>
      <c r="BL119" s="198"/>
      <c r="BM119" s="198"/>
      <c r="BN119" s="198"/>
      <c r="BO119" s="198"/>
      <c r="BP119" s="198"/>
      <c r="BQ119" s="198"/>
      <c r="BR119" s="198"/>
      <c r="BS119" s="198"/>
      <c r="BT119" s="198"/>
      <c r="BU119" s="198"/>
      <c r="BV119" s="198"/>
      <c r="BW119" s="198"/>
      <c r="BX119" s="198"/>
      <c r="BY119" s="198"/>
      <c r="BZ119" s="198"/>
      <c r="CA119" s="198"/>
      <c r="CB119" s="198"/>
      <c r="CC119" s="198"/>
      <c r="CD119" s="198"/>
      <c r="CE119" s="198"/>
      <c r="CF119" s="198"/>
      <c r="CG119" s="198"/>
      <c r="CH119" s="198"/>
      <c r="CI119" s="198"/>
      <c r="CJ119" s="198"/>
      <c r="CK119" s="198"/>
      <c r="CL119" s="198"/>
      <c r="CM119" s="198"/>
      <c r="CN119" s="198"/>
      <c r="CO119" s="198"/>
      <c r="CP119" s="198"/>
      <c r="CQ119" s="198"/>
      <c r="CR119" s="198"/>
      <c r="CS119" s="198"/>
      <c r="CT119" s="198"/>
      <c r="CU119" s="198"/>
      <c r="CV119" s="198"/>
      <c r="CW119" s="198"/>
      <c r="CX119" s="198"/>
      <c r="CY119" s="198"/>
      <c r="CZ119" s="198"/>
      <c r="DA119" s="198"/>
      <c r="DB119" s="198"/>
      <c r="DC119" s="198"/>
      <c r="DD119" s="198"/>
      <c r="DE119" s="198"/>
      <c r="DF119" s="198"/>
      <c r="DG119" s="198"/>
      <c r="DH119" s="198"/>
      <c r="DI119" s="198"/>
      <c r="DJ119" s="198"/>
      <c r="DK119" s="198"/>
      <c r="DL119" s="198"/>
      <c r="DM119" s="198"/>
      <c r="DN119" s="198"/>
      <c r="DO119" s="198"/>
      <c r="DP119" s="198"/>
      <c r="DQ119" s="198"/>
      <c r="DR119" s="198"/>
      <c r="DS119" s="198"/>
      <c r="DT119" s="198"/>
      <c r="DU119" s="198"/>
      <c r="DV119" s="198"/>
      <c r="DW119" s="198"/>
      <c r="DX119" s="198"/>
      <c r="DY119" s="198"/>
      <c r="DZ119" s="198"/>
      <c r="EA119" s="198"/>
      <c r="EB119" s="198"/>
      <c r="EC119" s="198"/>
      <c r="ED119" s="198"/>
      <c r="EE119" s="198"/>
      <c r="EF119" s="198"/>
      <c r="EG119" s="198"/>
      <c r="EH119" s="198"/>
      <c r="EI119" s="198"/>
      <c r="EJ119" s="198"/>
      <c r="EK119" s="198"/>
      <c r="EL119" s="198"/>
      <c r="EM119" s="198"/>
      <c r="EN119" s="198"/>
      <c r="EO119" s="198"/>
      <c r="EP119" s="198"/>
      <c r="EQ119" s="198"/>
      <c r="ER119" s="198"/>
      <c r="ES119" s="198"/>
      <c r="ET119" s="198"/>
      <c r="EU119" s="198"/>
      <c r="EV119" s="198"/>
      <c r="EW119" s="198"/>
      <c r="EX119" s="198"/>
      <c r="EY119" s="198"/>
      <c r="EZ119" s="198"/>
      <c r="FA119" s="198"/>
      <c r="FB119" s="198"/>
      <c r="FC119" s="198"/>
      <c r="FD119" s="198"/>
      <c r="FE119" s="198"/>
      <c r="FF119" s="198"/>
      <c r="FG119" s="198"/>
      <c r="FH119" s="198"/>
      <c r="FI119" s="198"/>
      <c r="FJ119" s="198"/>
      <c r="FK119" s="198"/>
      <c r="FL119" s="198"/>
      <c r="FM119" s="198"/>
      <c r="FN119" s="198"/>
      <c r="FO119" s="198"/>
      <c r="FP119" s="198"/>
      <c r="FQ119" s="198"/>
      <c r="FR119" s="198"/>
      <c r="FS119" s="198"/>
      <c r="FT119" s="198"/>
      <c r="FU119" s="198"/>
      <c r="FV119" s="198"/>
      <c r="FW119" s="198"/>
      <c r="FX119" s="198"/>
      <c r="FY119" s="198"/>
      <c r="FZ119" s="198"/>
      <c r="GA119" s="198"/>
      <c r="GB119" s="198"/>
      <c r="GC119" s="198"/>
      <c r="GD119" s="198"/>
      <c r="GE119" s="198"/>
      <c r="GF119" s="198"/>
      <c r="GG119" s="198"/>
      <c r="GH119" s="198"/>
      <c r="GI119" s="198"/>
      <c r="GJ119" s="198"/>
      <c r="GK119" s="198"/>
      <c r="GL119" s="198"/>
      <c r="GM119" s="198"/>
      <c r="GN119" s="198"/>
      <c r="GO119" s="198"/>
      <c r="GP119" s="198"/>
      <c r="GQ119" s="198"/>
      <c r="GR119" s="198"/>
      <c r="GS119" s="198"/>
      <c r="GT119" s="198"/>
      <c r="GU119" s="198"/>
      <c r="GV119" s="198"/>
      <c r="GW119" s="198"/>
      <c r="GX119" s="198"/>
      <c r="GY119" s="198"/>
      <c r="GZ119" s="198"/>
      <c r="HA119" s="198"/>
      <c r="HB119" s="198"/>
      <c r="HC119" s="198"/>
      <c r="HD119" s="198"/>
      <c r="HE119" s="198"/>
      <c r="HF119" s="198"/>
      <c r="HG119" s="198"/>
      <c r="HH119" s="198"/>
      <c r="HI119" s="198"/>
      <c r="HJ119" s="198"/>
      <c r="HK119" s="198"/>
      <c r="HL119" s="198"/>
      <c r="HM119" s="198"/>
      <c r="HN119" s="198"/>
      <c r="HO119" s="198"/>
      <c r="HP119" s="198"/>
      <c r="HQ119" s="198"/>
      <c r="HR119" s="198"/>
      <c r="HS119" s="198"/>
      <c r="HT119" s="198"/>
      <c r="HU119" s="198"/>
      <c r="HV119" s="198"/>
      <c r="HW119" s="198"/>
      <c r="HX119" s="198"/>
      <c r="HY119" s="198"/>
      <c r="HZ119" s="198"/>
      <c r="IA119" s="198"/>
      <c r="IB119" s="198"/>
      <c r="IC119" s="198"/>
      <c r="ID119" s="198"/>
      <c r="IE119" s="198"/>
      <c r="IF119" s="198"/>
      <c r="IG119" s="198"/>
      <c r="IH119" s="198"/>
      <c r="II119" s="198"/>
      <c r="IJ119" s="198"/>
      <c r="IK119" s="198"/>
      <c r="IL119" s="198"/>
      <c r="IM119" s="198"/>
      <c r="IN119" s="198"/>
      <c r="IO119" s="198"/>
      <c r="IP119" s="198"/>
      <c r="IQ119" s="198"/>
      <c r="IR119" s="198"/>
      <c r="IS119" s="198"/>
      <c r="IT119" s="198"/>
      <c r="IU119" s="198"/>
      <c r="IV119" s="198"/>
    </row>
    <row r="120" spans="1:256" ht="12.75">
      <c r="A120" s="351">
        <f t="shared" si="17"/>
        <v>0</v>
      </c>
      <c r="B120" s="836"/>
      <c r="C120" s="837"/>
      <c r="D120" s="257"/>
      <c r="E120" s="306"/>
      <c r="F120" s="257"/>
      <c r="G120" s="329"/>
      <c r="H120" s="325"/>
      <c r="I120" s="325"/>
      <c r="M120" s="312"/>
      <c r="O120" s="167"/>
      <c r="P120" s="167"/>
      <c r="Q120" s="167"/>
      <c r="R120" s="304"/>
      <c r="S120" s="304"/>
      <c r="T120" s="304"/>
      <c r="U120" s="304"/>
      <c r="V120" s="304"/>
      <c r="W120" s="304"/>
      <c r="X120" s="198"/>
      <c r="Y120" s="198"/>
      <c r="Z120" s="198"/>
      <c r="AA120" s="198"/>
      <c r="AB120" s="198"/>
      <c r="AC120" s="142">
        <f t="shared" si="5"/>
        <v>0</v>
      </c>
      <c r="AD120" s="142">
        <f t="shared" si="6"/>
        <v>0</v>
      </c>
      <c r="AE120" s="198"/>
      <c r="AF120" s="198"/>
      <c r="AG120" s="198"/>
      <c r="AH120" s="198"/>
      <c r="AI120" s="198"/>
      <c r="AJ120" s="198"/>
      <c r="AK120" s="198"/>
      <c r="AL120" s="198"/>
      <c r="AM120" s="198"/>
      <c r="AN120" s="198"/>
      <c r="AO120" s="198"/>
      <c r="AP120" s="198"/>
      <c r="AQ120" s="198"/>
      <c r="AR120" s="198"/>
      <c r="AS120" s="198"/>
      <c r="AT120" s="198"/>
      <c r="AU120" s="198"/>
      <c r="AV120" s="198"/>
      <c r="AW120" s="198"/>
      <c r="AX120" s="198"/>
      <c r="AY120" s="198"/>
      <c r="AZ120" s="198"/>
      <c r="BA120" s="198"/>
      <c r="BB120" s="198"/>
      <c r="BC120" s="198"/>
      <c r="BD120" s="198"/>
      <c r="BE120" s="198"/>
      <c r="BF120" s="198"/>
      <c r="BG120" s="198"/>
      <c r="BH120" s="198"/>
      <c r="BI120" s="198"/>
      <c r="BJ120" s="198"/>
      <c r="BK120" s="198"/>
      <c r="BL120" s="198"/>
      <c r="BM120" s="198"/>
      <c r="BN120" s="198"/>
      <c r="BO120" s="198"/>
      <c r="BP120" s="198"/>
      <c r="BQ120" s="198"/>
      <c r="BR120" s="198"/>
      <c r="BS120" s="198"/>
      <c r="BT120" s="198"/>
      <c r="BU120" s="198"/>
      <c r="BV120" s="198"/>
      <c r="BW120" s="198"/>
      <c r="BX120" s="198"/>
      <c r="BY120" s="198"/>
      <c r="BZ120" s="198"/>
      <c r="CA120" s="198"/>
      <c r="CB120" s="198"/>
      <c r="CC120" s="198"/>
      <c r="CD120" s="198"/>
      <c r="CE120" s="198"/>
      <c r="CF120" s="198"/>
      <c r="CG120" s="198"/>
      <c r="CH120" s="198"/>
      <c r="CI120" s="198"/>
      <c r="CJ120" s="198"/>
      <c r="CK120" s="198"/>
      <c r="CL120" s="198"/>
      <c r="CM120" s="198"/>
      <c r="CN120" s="198"/>
      <c r="CO120" s="198"/>
      <c r="CP120" s="198"/>
      <c r="CQ120" s="198"/>
      <c r="CR120" s="198"/>
      <c r="CS120" s="198"/>
      <c r="CT120" s="198"/>
      <c r="CU120" s="198"/>
      <c r="CV120" s="198"/>
      <c r="CW120" s="198"/>
      <c r="CX120" s="198"/>
      <c r="CY120" s="198"/>
      <c r="CZ120" s="198"/>
      <c r="DA120" s="198"/>
      <c r="DB120" s="198"/>
      <c r="DC120" s="198"/>
      <c r="DD120" s="198"/>
      <c r="DE120" s="198"/>
      <c r="DF120" s="198"/>
      <c r="DG120" s="198"/>
      <c r="DH120" s="198"/>
      <c r="DI120" s="198"/>
      <c r="DJ120" s="198"/>
      <c r="DK120" s="198"/>
      <c r="DL120" s="198"/>
      <c r="DM120" s="198"/>
      <c r="DN120" s="198"/>
      <c r="DO120" s="198"/>
      <c r="DP120" s="198"/>
      <c r="DQ120" s="198"/>
      <c r="DR120" s="198"/>
      <c r="DS120" s="198"/>
      <c r="DT120" s="198"/>
      <c r="DU120" s="198"/>
      <c r="DV120" s="198"/>
      <c r="DW120" s="198"/>
      <c r="DX120" s="198"/>
      <c r="DY120" s="198"/>
      <c r="DZ120" s="198"/>
      <c r="EA120" s="198"/>
      <c r="EB120" s="198"/>
      <c r="EC120" s="198"/>
      <c r="ED120" s="198"/>
      <c r="EE120" s="198"/>
      <c r="EF120" s="198"/>
      <c r="EG120" s="198"/>
      <c r="EH120" s="198"/>
      <c r="EI120" s="198"/>
      <c r="EJ120" s="198"/>
      <c r="EK120" s="198"/>
      <c r="EL120" s="198"/>
      <c r="EM120" s="198"/>
      <c r="EN120" s="198"/>
      <c r="EO120" s="198"/>
      <c r="EP120" s="198"/>
      <c r="EQ120" s="198"/>
      <c r="ER120" s="198"/>
      <c r="ES120" s="198"/>
      <c r="ET120" s="198"/>
      <c r="EU120" s="198"/>
      <c r="EV120" s="198"/>
      <c r="EW120" s="198"/>
      <c r="EX120" s="198"/>
      <c r="EY120" s="198"/>
      <c r="EZ120" s="198"/>
      <c r="FA120" s="198"/>
      <c r="FB120" s="198"/>
      <c r="FC120" s="198"/>
      <c r="FD120" s="198"/>
      <c r="FE120" s="198"/>
      <c r="FF120" s="198"/>
      <c r="FG120" s="198"/>
      <c r="FH120" s="198"/>
      <c r="FI120" s="198"/>
      <c r="FJ120" s="198"/>
      <c r="FK120" s="198"/>
      <c r="FL120" s="198"/>
      <c r="FM120" s="198"/>
      <c r="FN120" s="198"/>
      <c r="FO120" s="198"/>
      <c r="FP120" s="198"/>
      <c r="FQ120" s="198"/>
      <c r="FR120" s="198"/>
      <c r="FS120" s="198"/>
      <c r="FT120" s="198"/>
      <c r="FU120" s="198"/>
      <c r="FV120" s="198"/>
      <c r="FW120" s="198"/>
      <c r="FX120" s="198"/>
      <c r="FY120" s="198"/>
      <c r="FZ120" s="198"/>
      <c r="GA120" s="198"/>
      <c r="GB120" s="198"/>
      <c r="GC120" s="198"/>
      <c r="GD120" s="198"/>
      <c r="GE120" s="198"/>
      <c r="GF120" s="198"/>
      <c r="GG120" s="198"/>
      <c r="GH120" s="198"/>
      <c r="GI120" s="198"/>
      <c r="GJ120" s="198"/>
      <c r="GK120" s="198"/>
      <c r="GL120" s="198"/>
      <c r="GM120" s="198"/>
      <c r="GN120" s="198"/>
      <c r="GO120" s="198"/>
      <c r="GP120" s="198"/>
      <c r="GQ120" s="198"/>
      <c r="GR120" s="198"/>
      <c r="GS120" s="198"/>
      <c r="GT120" s="198"/>
      <c r="GU120" s="198"/>
      <c r="GV120" s="198"/>
      <c r="GW120" s="198"/>
      <c r="GX120" s="198"/>
      <c r="GY120" s="198"/>
      <c r="GZ120" s="198"/>
      <c r="HA120" s="198"/>
      <c r="HB120" s="198"/>
      <c r="HC120" s="198"/>
      <c r="HD120" s="198"/>
      <c r="HE120" s="198"/>
      <c r="HF120" s="198"/>
      <c r="HG120" s="198"/>
      <c r="HH120" s="198"/>
      <c r="HI120" s="198"/>
      <c r="HJ120" s="198"/>
      <c r="HK120" s="198"/>
      <c r="HL120" s="198"/>
      <c r="HM120" s="198"/>
      <c r="HN120" s="198"/>
      <c r="HO120" s="198"/>
      <c r="HP120" s="198"/>
      <c r="HQ120" s="198"/>
      <c r="HR120" s="198"/>
      <c r="HS120" s="198"/>
      <c r="HT120" s="198"/>
      <c r="HU120" s="198"/>
      <c r="HV120" s="198"/>
      <c r="HW120" s="198"/>
      <c r="HX120" s="198"/>
      <c r="HY120" s="198"/>
      <c r="HZ120" s="198"/>
      <c r="IA120" s="198"/>
      <c r="IB120" s="198"/>
      <c r="IC120" s="198"/>
      <c r="ID120" s="198"/>
      <c r="IE120" s="198"/>
      <c r="IF120" s="198"/>
      <c r="IG120" s="198"/>
      <c r="IH120" s="198"/>
      <c r="II120" s="198"/>
      <c r="IJ120" s="198"/>
      <c r="IK120" s="198"/>
      <c r="IL120" s="198"/>
      <c r="IM120" s="198"/>
      <c r="IN120" s="198"/>
      <c r="IO120" s="198"/>
      <c r="IP120" s="198"/>
      <c r="IQ120" s="198"/>
      <c r="IR120" s="198"/>
      <c r="IS120" s="198"/>
      <c r="IT120" s="198"/>
      <c r="IU120" s="198"/>
      <c r="IV120" s="198"/>
    </row>
    <row r="121" spans="1:256" ht="12.75">
      <c r="A121" s="351">
        <f t="shared" si="17"/>
        <v>0</v>
      </c>
      <c r="B121" s="836"/>
      <c r="C121" s="837"/>
      <c r="D121" s="257"/>
      <c r="E121" s="306"/>
      <c r="F121" s="257"/>
      <c r="G121" s="329"/>
      <c r="H121" s="325"/>
      <c r="I121" s="325"/>
      <c r="M121" s="312"/>
      <c r="O121" s="167"/>
      <c r="P121" s="167"/>
      <c r="Q121" s="167"/>
      <c r="R121" s="304"/>
      <c r="S121" s="304"/>
      <c r="T121" s="304"/>
      <c r="U121" s="304"/>
      <c r="V121" s="304"/>
      <c r="W121" s="304"/>
      <c r="X121" s="198"/>
      <c r="Y121" s="198"/>
      <c r="Z121" s="198"/>
      <c r="AA121" s="198"/>
      <c r="AB121" s="198"/>
      <c r="AC121" s="142">
        <f t="shared" si="5"/>
        <v>0</v>
      </c>
      <c r="AD121" s="142">
        <f t="shared" si="6"/>
        <v>0</v>
      </c>
      <c r="AE121" s="198"/>
      <c r="AF121" s="198"/>
      <c r="AG121" s="198"/>
      <c r="AH121" s="198"/>
      <c r="AI121" s="198"/>
      <c r="AJ121" s="198"/>
      <c r="AK121" s="198"/>
      <c r="AL121" s="198"/>
      <c r="AM121" s="198"/>
      <c r="AN121" s="198"/>
      <c r="AO121" s="198"/>
      <c r="AP121" s="198"/>
      <c r="AQ121" s="198"/>
      <c r="AR121" s="198"/>
      <c r="AS121" s="198"/>
      <c r="AT121" s="198"/>
      <c r="AU121" s="198"/>
      <c r="AV121" s="198"/>
      <c r="AW121" s="198"/>
      <c r="AX121" s="198"/>
      <c r="AY121" s="198"/>
      <c r="AZ121" s="198"/>
      <c r="BA121" s="198"/>
      <c r="BB121" s="198"/>
      <c r="BC121" s="198"/>
      <c r="BD121" s="198"/>
      <c r="BE121" s="198"/>
      <c r="BF121" s="198"/>
      <c r="BG121" s="198"/>
      <c r="BH121" s="198"/>
      <c r="BI121" s="198"/>
      <c r="BJ121" s="198"/>
      <c r="BK121" s="198"/>
      <c r="BL121" s="198"/>
      <c r="BM121" s="198"/>
      <c r="BN121" s="198"/>
      <c r="BO121" s="198"/>
      <c r="BP121" s="198"/>
      <c r="BQ121" s="198"/>
      <c r="BR121" s="198"/>
      <c r="BS121" s="198"/>
      <c r="BT121" s="198"/>
      <c r="BU121" s="198"/>
      <c r="BV121" s="198"/>
      <c r="BW121" s="198"/>
      <c r="BX121" s="198"/>
      <c r="BY121" s="198"/>
      <c r="BZ121" s="198"/>
      <c r="CA121" s="198"/>
      <c r="CB121" s="198"/>
      <c r="CC121" s="198"/>
      <c r="CD121" s="198"/>
      <c r="CE121" s="198"/>
      <c r="CF121" s="198"/>
      <c r="CG121" s="198"/>
      <c r="CH121" s="198"/>
      <c r="CI121" s="198"/>
      <c r="CJ121" s="198"/>
      <c r="CK121" s="198"/>
      <c r="CL121" s="198"/>
      <c r="CM121" s="198"/>
      <c r="CN121" s="198"/>
      <c r="CO121" s="198"/>
      <c r="CP121" s="198"/>
      <c r="CQ121" s="198"/>
      <c r="CR121" s="198"/>
      <c r="CS121" s="198"/>
      <c r="CT121" s="198"/>
      <c r="CU121" s="198"/>
      <c r="CV121" s="198"/>
      <c r="CW121" s="198"/>
      <c r="CX121" s="198"/>
      <c r="CY121" s="198"/>
      <c r="CZ121" s="198"/>
      <c r="DA121" s="198"/>
      <c r="DB121" s="198"/>
      <c r="DC121" s="198"/>
      <c r="DD121" s="198"/>
      <c r="DE121" s="198"/>
      <c r="DF121" s="198"/>
      <c r="DG121" s="198"/>
      <c r="DH121" s="198"/>
      <c r="DI121" s="198"/>
      <c r="DJ121" s="198"/>
      <c r="DK121" s="198"/>
      <c r="DL121" s="198"/>
      <c r="DM121" s="198"/>
      <c r="DN121" s="198"/>
      <c r="DO121" s="198"/>
      <c r="DP121" s="198"/>
      <c r="DQ121" s="198"/>
      <c r="DR121" s="198"/>
      <c r="DS121" s="198"/>
      <c r="DT121" s="198"/>
      <c r="DU121" s="198"/>
      <c r="DV121" s="198"/>
      <c r="DW121" s="198"/>
      <c r="DX121" s="198"/>
      <c r="DY121" s="198"/>
      <c r="DZ121" s="198"/>
      <c r="EA121" s="198"/>
      <c r="EB121" s="198"/>
      <c r="EC121" s="198"/>
      <c r="ED121" s="198"/>
      <c r="EE121" s="198"/>
      <c r="EF121" s="198"/>
      <c r="EG121" s="198"/>
      <c r="EH121" s="198"/>
      <c r="EI121" s="198"/>
      <c r="EJ121" s="198"/>
      <c r="EK121" s="198"/>
      <c r="EL121" s="198"/>
      <c r="EM121" s="198"/>
      <c r="EN121" s="198"/>
      <c r="EO121" s="198"/>
      <c r="EP121" s="198"/>
      <c r="EQ121" s="198"/>
      <c r="ER121" s="198"/>
      <c r="ES121" s="198"/>
      <c r="ET121" s="198"/>
      <c r="EU121" s="198"/>
      <c r="EV121" s="198"/>
      <c r="EW121" s="198"/>
      <c r="EX121" s="198"/>
      <c r="EY121" s="198"/>
      <c r="EZ121" s="198"/>
      <c r="FA121" s="198"/>
      <c r="FB121" s="198"/>
      <c r="FC121" s="198"/>
      <c r="FD121" s="198"/>
      <c r="FE121" s="198"/>
      <c r="FF121" s="198"/>
      <c r="FG121" s="198"/>
      <c r="FH121" s="198"/>
      <c r="FI121" s="198"/>
      <c r="FJ121" s="198"/>
      <c r="FK121" s="198"/>
      <c r="FL121" s="198"/>
      <c r="FM121" s="198"/>
      <c r="FN121" s="198"/>
      <c r="FO121" s="198"/>
      <c r="FP121" s="198"/>
      <c r="FQ121" s="198"/>
      <c r="FR121" s="198"/>
      <c r="FS121" s="198"/>
      <c r="FT121" s="198"/>
      <c r="FU121" s="198"/>
      <c r="FV121" s="198"/>
      <c r="FW121" s="198"/>
      <c r="FX121" s="198"/>
      <c r="FY121" s="198"/>
      <c r="FZ121" s="198"/>
      <c r="GA121" s="198"/>
      <c r="GB121" s="198"/>
      <c r="GC121" s="198"/>
      <c r="GD121" s="198"/>
      <c r="GE121" s="198"/>
      <c r="GF121" s="198"/>
      <c r="GG121" s="198"/>
      <c r="GH121" s="198"/>
      <c r="GI121" s="198"/>
      <c r="GJ121" s="198"/>
      <c r="GK121" s="198"/>
      <c r="GL121" s="198"/>
      <c r="GM121" s="198"/>
      <c r="GN121" s="198"/>
      <c r="GO121" s="198"/>
      <c r="GP121" s="198"/>
      <c r="GQ121" s="198"/>
      <c r="GR121" s="198"/>
      <c r="GS121" s="198"/>
      <c r="GT121" s="198"/>
      <c r="GU121" s="198"/>
      <c r="GV121" s="198"/>
      <c r="GW121" s="198"/>
      <c r="GX121" s="198"/>
      <c r="GY121" s="198"/>
      <c r="GZ121" s="198"/>
      <c r="HA121" s="198"/>
      <c r="HB121" s="198"/>
      <c r="HC121" s="198"/>
      <c r="HD121" s="198"/>
      <c r="HE121" s="198"/>
      <c r="HF121" s="198"/>
      <c r="HG121" s="198"/>
      <c r="HH121" s="198"/>
      <c r="HI121" s="198"/>
      <c r="HJ121" s="198"/>
      <c r="HK121" s="198"/>
      <c r="HL121" s="198"/>
      <c r="HM121" s="198"/>
      <c r="HN121" s="198"/>
      <c r="HO121" s="198"/>
      <c r="HP121" s="198"/>
      <c r="HQ121" s="198"/>
      <c r="HR121" s="198"/>
      <c r="HS121" s="198"/>
      <c r="HT121" s="198"/>
      <c r="HU121" s="198"/>
      <c r="HV121" s="198"/>
      <c r="HW121" s="198"/>
      <c r="HX121" s="198"/>
      <c r="HY121" s="198"/>
      <c r="HZ121" s="198"/>
      <c r="IA121" s="198"/>
      <c r="IB121" s="198"/>
      <c r="IC121" s="198"/>
      <c r="ID121" s="198"/>
      <c r="IE121" s="198"/>
      <c r="IF121" s="198"/>
      <c r="IG121" s="198"/>
      <c r="IH121" s="198"/>
      <c r="II121" s="198"/>
      <c r="IJ121" s="198"/>
      <c r="IK121" s="198"/>
      <c r="IL121" s="198"/>
      <c r="IM121" s="198"/>
      <c r="IN121" s="198"/>
      <c r="IO121" s="198"/>
      <c r="IP121" s="198"/>
      <c r="IQ121" s="198"/>
      <c r="IR121" s="198"/>
      <c r="IS121" s="198"/>
      <c r="IT121" s="198"/>
      <c r="IU121" s="198"/>
      <c r="IV121" s="198"/>
    </row>
    <row r="122" spans="1:256" ht="12.75">
      <c r="A122" s="351">
        <f t="shared" si="17"/>
        <v>0</v>
      </c>
      <c r="B122" s="836"/>
      <c r="C122" s="837"/>
      <c r="D122" s="257"/>
      <c r="E122" s="306"/>
      <c r="F122" s="257"/>
      <c r="G122" s="329"/>
      <c r="H122" s="325"/>
      <c r="I122" s="325"/>
      <c r="M122" s="312"/>
      <c r="O122" s="167"/>
      <c r="P122" s="167"/>
      <c r="Q122" s="167"/>
      <c r="R122" s="304"/>
      <c r="S122" s="304"/>
      <c r="T122" s="304"/>
      <c r="U122" s="304"/>
      <c r="V122" s="304"/>
      <c r="W122" s="304"/>
      <c r="X122" s="198"/>
      <c r="Y122" s="198"/>
      <c r="Z122" s="198"/>
      <c r="AA122" s="198"/>
      <c r="AB122" s="198"/>
      <c r="AC122" s="142">
        <f t="shared" si="5"/>
        <v>0</v>
      </c>
      <c r="AD122" s="142">
        <f t="shared" si="6"/>
        <v>0</v>
      </c>
      <c r="AE122" s="198"/>
      <c r="AF122" s="198"/>
      <c r="AG122" s="198"/>
      <c r="AH122" s="198"/>
      <c r="AI122" s="198"/>
      <c r="AJ122" s="198"/>
      <c r="AK122" s="198"/>
      <c r="AL122" s="198"/>
      <c r="AM122" s="198"/>
      <c r="AN122" s="198"/>
      <c r="AO122" s="198"/>
      <c r="AP122" s="198"/>
      <c r="AQ122" s="198"/>
      <c r="AR122" s="198"/>
      <c r="AS122" s="198"/>
      <c r="AT122" s="198"/>
      <c r="AU122" s="198"/>
      <c r="AV122" s="198"/>
      <c r="AW122" s="198"/>
      <c r="AX122" s="198"/>
      <c r="AY122" s="198"/>
      <c r="AZ122" s="198"/>
      <c r="BA122" s="198"/>
      <c r="BB122" s="198"/>
      <c r="BC122" s="198"/>
      <c r="BD122" s="198"/>
      <c r="BE122" s="198"/>
      <c r="BF122" s="198"/>
      <c r="BG122" s="198"/>
      <c r="BH122" s="198"/>
      <c r="BI122" s="198"/>
      <c r="BJ122" s="198"/>
      <c r="BK122" s="198"/>
      <c r="BL122" s="198"/>
      <c r="BM122" s="198"/>
      <c r="BN122" s="198"/>
      <c r="BO122" s="198"/>
      <c r="BP122" s="198"/>
      <c r="BQ122" s="198"/>
      <c r="BR122" s="198"/>
      <c r="BS122" s="198"/>
      <c r="BT122" s="198"/>
      <c r="BU122" s="198"/>
      <c r="BV122" s="198"/>
      <c r="BW122" s="198"/>
      <c r="BX122" s="198"/>
      <c r="BY122" s="198"/>
      <c r="BZ122" s="198"/>
      <c r="CA122" s="198"/>
      <c r="CB122" s="198"/>
      <c r="CC122" s="198"/>
      <c r="CD122" s="198"/>
      <c r="CE122" s="198"/>
      <c r="CF122" s="198"/>
      <c r="CG122" s="198"/>
      <c r="CH122" s="198"/>
      <c r="CI122" s="198"/>
      <c r="CJ122" s="198"/>
      <c r="CK122" s="198"/>
      <c r="CL122" s="198"/>
      <c r="CM122" s="198"/>
      <c r="CN122" s="198"/>
      <c r="CO122" s="198"/>
      <c r="CP122" s="198"/>
      <c r="CQ122" s="198"/>
      <c r="CR122" s="198"/>
      <c r="CS122" s="198"/>
      <c r="CT122" s="198"/>
      <c r="CU122" s="198"/>
      <c r="CV122" s="198"/>
      <c r="CW122" s="198"/>
      <c r="CX122" s="198"/>
      <c r="CY122" s="198"/>
      <c r="CZ122" s="198"/>
      <c r="DA122" s="198"/>
      <c r="DB122" s="198"/>
      <c r="DC122" s="198"/>
      <c r="DD122" s="198"/>
      <c r="DE122" s="198"/>
      <c r="DF122" s="198"/>
      <c r="DG122" s="198"/>
      <c r="DH122" s="198"/>
      <c r="DI122" s="198"/>
      <c r="DJ122" s="198"/>
      <c r="DK122" s="198"/>
      <c r="DL122" s="198"/>
      <c r="DM122" s="198"/>
      <c r="DN122" s="198"/>
      <c r="DO122" s="198"/>
      <c r="DP122" s="198"/>
      <c r="DQ122" s="198"/>
      <c r="DR122" s="198"/>
      <c r="DS122" s="198"/>
      <c r="DT122" s="198"/>
      <c r="DU122" s="198"/>
      <c r="DV122" s="198"/>
      <c r="DW122" s="198"/>
      <c r="DX122" s="198"/>
      <c r="DY122" s="198"/>
      <c r="DZ122" s="198"/>
      <c r="EA122" s="198"/>
      <c r="EB122" s="198"/>
      <c r="EC122" s="198"/>
      <c r="ED122" s="198"/>
      <c r="EE122" s="198"/>
      <c r="EF122" s="198"/>
      <c r="EG122" s="198"/>
      <c r="EH122" s="198"/>
      <c r="EI122" s="198"/>
      <c r="EJ122" s="198"/>
      <c r="EK122" s="198"/>
      <c r="EL122" s="198"/>
      <c r="EM122" s="198"/>
      <c r="EN122" s="198"/>
      <c r="EO122" s="198"/>
      <c r="EP122" s="198"/>
      <c r="EQ122" s="198"/>
      <c r="ER122" s="198"/>
      <c r="ES122" s="198"/>
      <c r="ET122" s="198"/>
      <c r="EU122" s="198"/>
      <c r="EV122" s="198"/>
      <c r="EW122" s="198"/>
      <c r="EX122" s="198"/>
      <c r="EY122" s="198"/>
      <c r="EZ122" s="198"/>
      <c r="FA122" s="198"/>
      <c r="FB122" s="198"/>
      <c r="FC122" s="198"/>
      <c r="FD122" s="198"/>
      <c r="FE122" s="198"/>
      <c r="FF122" s="198"/>
      <c r="FG122" s="198"/>
      <c r="FH122" s="198"/>
      <c r="FI122" s="198"/>
      <c r="FJ122" s="198"/>
      <c r="FK122" s="198"/>
      <c r="FL122" s="198"/>
      <c r="FM122" s="198"/>
      <c r="FN122" s="198"/>
      <c r="FO122" s="198"/>
      <c r="FP122" s="198"/>
      <c r="FQ122" s="198"/>
      <c r="FR122" s="198"/>
      <c r="FS122" s="198"/>
      <c r="FT122" s="198"/>
      <c r="FU122" s="198"/>
      <c r="FV122" s="198"/>
      <c r="FW122" s="198"/>
      <c r="FX122" s="198"/>
      <c r="FY122" s="198"/>
      <c r="FZ122" s="198"/>
      <c r="GA122" s="198"/>
      <c r="GB122" s="198"/>
      <c r="GC122" s="198"/>
      <c r="GD122" s="198"/>
      <c r="GE122" s="198"/>
      <c r="GF122" s="198"/>
      <c r="GG122" s="198"/>
      <c r="GH122" s="198"/>
      <c r="GI122" s="198"/>
      <c r="GJ122" s="198"/>
      <c r="GK122" s="198"/>
      <c r="GL122" s="198"/>
      <c r="GM122" s="198"/>
      <c r="GN122" s="198"/>
      <c r="GO122" s="198"/>
      <c r="GP122" s="198"/>
      <c r="GQ122" s="198"/>
      <c r="GR122" s="198"/>
      <c r="GS122" s="198"/>
      <c r="GT122" s="198"/>
      <c r="GU122" s="198"/>
      <c r="GV122" s="198"/>
      <c r="GW122" s="198"/>
      <c r="GX122" s="198"/>
      <c r="GY122" s="198"/>
      <c r="GZ122" s="198"/>
      <c r="HA122" s="198"/>
      <c r="HB122" s="198"/>
      <c r="HC122" s="198"/>
      <c r="HD122" s="198"/>
      <c r="HE122" s="198"/>
      <c r="HF122" s="198"/>
      <c r="HG122" s="198"/>
      <c r="HH122" s="198"/>
      <c r="HI122" s="198"/>
      <c r="HJ122" s="198"/>
      <c r="HK122" s="198"/>
      <c r="HL122" s="198"/>
      <c r="HM122" s="198"/>
      <c r="HN122" s="198"/>
      <c r="HO122" s="198"/>
      <c r="HP122" s="198"/>
      <c r="HQ122" s="198"/>
      <c r="HR122" s="198"/>
      <c r="HS122" s="198"/>
      <c r="HT122" s="198"/>
      <c r="HU122" s="198"/>
      <c r="HV122" s="198"/>
      <c r="HW122" s="198"/>
      <c r="HX122" s="198"/>
      <c r="HY122" s="198"/>
      <c r="HZ122" s="198"/>
      <c r="IA122" s="198"/>
      <c r="IB122" s="198"/>
      <c r="IC122" s="198"/>
      <c r="ID122" s="198"/>
      <c r="IE122" s="198"/>
      <c r="IF122" s="198"/>
      <c r="IG122" s="198"/>
      <c r="IH122" s="198"/>
      <c r="II122" s="198"/>
      <c r="IJ122" s="198"/>
      <c r="IK122" s="198"/>
      <c r="IL122" s="198"/>
      <c r="IM122" s="198"/>
      <c r="IN122" s="198"/>
      <c r="IO122" s="198"/>
      <c r="IP122" s="198"/>
      <c r="IQ122" s="198"/>
      <c r="IR122" s="198"/>
      <c r="IS122" s="198"/>
      <c r="IT122" s="198"/>
      <c r="IU122" s="198"/>
      <c r="IV122" s="198"/>
    </row>
    <row r="123" spans="1:256" ht="12.75">
      <c r="A123" s="351">
        <f t="shared" si="17"/>
        <v>0</v>
      </c>
      <c r="B123" s="836"/>
      <c r="C123" s="837"/>
      <c r="D123" s="257"/>
      <c r="E123" s="306"/>
      <c r="F123" s="257"/>
      <c r="G123" s="329"/>
      <c r="H123" s="325"/>
      <c r="I123" s="325"/>
      <c r="M123" s="312"/>
      <c r="O123" s="167"/>
      <c r="P123" s="167"/>
      <c r="Q123" s="167"/>
      <c r="R123" s="304"/>
      <c r="S123" s="304"/>
      <c r="T123" s="304"/>
      <c r="U123" s="304"/>
      <c r="V123" s="304"/>
      <c r="W123" s="304"/>
      <c r="X123" s="198"/>
      <c r="Y123" s="198"/>
      <c r="Z123" s="198"/>
      <c r="AA123" s="198"/>
      <c r="AB123" s="198"/>
      <c r="AC123" s="142">
        <f t="shared" si="5"/>
        <v>0</v>
      </c>
      <c r="AD123" s="142">
        <f t="shared" si="6"/>
        <v>0</v>
      </c>
      <c r="AE123" s="198"/>
      <c r="AF123" s="198"/>
      <c r="AG123" s="198"/>
      <c r="AH123" s="198"/>
      <c r="AI123" s="198"/>
      <c r="AJ123" s="198"/>
      <c r="AK123" s="198"/>
      <c r="AL123" s="198"/>
      <c r="AM123" s="198"/>
      <c r="AN123" s="198"/>
      <c r="AO123" s="198"/>
      <c r="AP123" s="198"/>
      <c r="AQ123" s="198"/>
      <c r="AR123" s="198"/>
      <c r="AS123" s="198"/>
      <c r="AT123" s="198"/>
      <c r="AU123" s="198"/>
      <c r="AV123" s="198"/>
      <c r="AW123" s="198"/>
      <c r="AX123" s="198"/>
      <c r="AY123" s="198"/>
      <c r="AZ123" s="198"/>
      <c r="BA123" s="198"/>
      <c r="BB123" s="198"/>
      <c r="BC123" s="198"/>
      <c r="BD123" s="198"/>
      <c r="BE123" s="198"/>
      <c r="BF123" s="198"/>
      <c r="BG123" s="198"/>
      <c r="BH123" s="198"/>
      <c r="BI123" s="198"/>
      <c r="BJ123" s="198"/>
      <c r="BK123" s="198"/>
      <c r="BL123" s="198"/>
      <c r="BM123" s="198"/>
      <c r="BN123" s="198"/>
      <c r="BO123" s="198"/>
      <c r="BP123" s="198"/>
      <c r="BQ123" s="198"/>
      <c r="BR123" s="198"/>
      <c r="BS123" s="198"/>
      <c r="BT123" s="198"/>
      <c r="BU123" s="198"/>
      <c r="BV123" s="198"/>
      <c r="BW123" s="198"/>
      <c r="BX123" s="198"/>
      <c r="BY123" s="198"/>
      <c r="BZ123" s="198"/>
      <c r="CA123" s="198"/>
      <c r="CB123" s="198"/>
      <c r="CC123" s="198"/>
      <c r="CD123" s="198"/>
      <c r="CE123" s="198"/>
      <c r="CF123" s="198"/>
      <c r="CG123" s="198"/>
      <c r="CH123" s="198"/>
      <c r="CI123" s="198"/>
      <c r="CJ123" s="198"/>
      <c r="CK123" s="198"/>
      <c r="CL123" s="198"/>
      <c r="CM123" s="198"/>
      <c r="CN123" s="198"/>
      <c r="CO123" s="198"/>
      <c r="CP123" s="198"/>
      <c r="CQ123" s="198"/>
      <c r="CR123" s="198"/>
      <c r="CS123" s="198"/>
      <c r="CT123" s="198"/>
      <c r="CU123" s="198"/>
      <c r="CV123" s="198"/>
      <c r="CW123" s="198"/>
      <c r="CX123" s="198"/>
      <c r="CY123" s="198"/>
      <c r="CZ123" s="198"/>
      <c r="DA123" s="198"/>
      <c r="DB123" s="198"/>
      <c r="DC123" s="198"/>
      <c r="DD123" s="198"/>
      <c r="DE123" s="198"/>
      <c r="DF123" s="198"/>
      <c r="DG123" s="198"/>
      <c r="DH123" s="198"/>
      <c r="DI123" s="198"/>
      <c r="DJ123" s="198"/>
      <c r="DK123" s="198"/>
      <c r="DL123" s="198"/>
      <c r="DM123" s="198"/>
      <c r="DN123" s="198"/>
      <c r="DO123" s="198"/>
      <c r="DP123" s="198"/>
      <c r="DQ123" s="198"/>
      <c r="DR123" s="198"/>
      <c r="DS123" s="198"/>
      <c r="DT123" s="198"/>
      <c r="DU123" s="198"/>
      <c r="DV123" s="198"/>
      <c r="DW123" s="198"/>
      <c r="DX123" s="198"/>
      <c r="DY123" s="198"/>
      <c r="DZ123" s="198"/>
      <c r="EA123" s="198"/>
      <c r="EB123" s="198"/>
      <c r="EC123" s="198"/>
      <c r="ED123" s="198"/>
      <c r="EE123" s="198"/>
      <c r="EF123" s="198"/>
      <c r="EG123" s="198"/>
      <c r="EH123" s="198"/>
      <c r="EI123" s="198"/>
      <c r="EJ123" s="198"/>
      <c r="EK123" s="198"/>
      <c r="EL123" s="198"/>
      <c r="EM123" s="198"/>
      <c r="EN123" s="198"/>
      <c r="EO123" s="198"/>
      <c r="EP123" s="198"/>
      <c r="EQ123" s="198"/>
      <c r="ER123" s="198"/>
      <c r="ES123" s="198"/>
      <c r="ET123" s="198"/>
      <c r="EU123" s="198"/>
      <c r="EV123" s="198"/>
      <c r="EW123" s="198"/>
      <c r="EX123" s="198"/>
      <c r="EY123" s="198"/>
      <c r="EZ123" s="198"/>
      <c r="FA123" s="198"/>
      <c r="FB123" s="198"/>
      <c r="FC123" s="198"/>
      <c r="FD123" s="198"/>
      <c r="FE123" s="198"/>
      <c r="FF123" s="198"/>
      <c r="FG123" s="198"/>
      <c r="FH123" s="198"/>
      <c r="FI123" s="198"/>
      <c r="FJ123" s="198"/>
      <c r="FK123" s="198"/>
      <c r="FL123" s="198"/>
      <c r="FM123" s="198"/>
      <c r="FN123" s="198"/>
      <c r="FO123" s="198"/>
      <c r="FP123" s="198"/>
      <c r="FQ123" s="198"/>
      <c r="FR123" s="198"/>
      <c r="FS123" s="198"/>
      <c r="FT123" s="198"/>
      <c r="FU123" s="198"/>
      <c r="FV123" s="198"/>
      <c r="FW123" s="198"/>
      <c r="FX123" s="198"/>
      <c r="FY123" s="198"/>
      <c r="FZ123" s="198"/>
      <c r="GA123" s="198"/>
      <c r="GB123" s="198"/>
      <c r="GC123" s="198"/>
      <c r="GD123" s="198"/>
      <c r="GE123" s="198"/>
      <c r="GF123" s="198"/>
      <c r="GG123" s="198"/>
      <c r="GH123" s="198"/>
      <c r="GI123" s="198"/>
      <c r="GJ123" s="198"/>
      <c r="GK123" s="198"/>
      <c r="GL123" s="198"/>
      <c r="GM123" s="198"/>
      <c r="GN123" s="198"/>
      <c r="GO123" s="198"/>
      <c r="GP123" s="198"/>
      <c r="GQ123" s="198"/>
      <c r="GR123" s="198"/>
      <c r="GS123" s="198"/>
      <c r="GT123" s="198"/>
      <c r="GU123" s="198"/>
      <c r="GV123" s="198"/>
      <c r="GW123" s="198"/>
      <c r="GX123" s="198"/>
      <c r="GY123" s="198"/>
      <c r="GZ123" s="198"/>
      <c r="HA123" s="198"/>
      <c r="HB123" s="198"/>
      <c r="HC123" s="198"/>
      <c r="HD123" s="198"/>
      <c r="HE123" s="198"/>
      <c r="HF123" s="198"/>
      <c r="HG123" s="198"/>
      <c r="HH123" s="198"/>
      <c r="HI123" s="198"/>
      <c r="HJ123" s="198"/>
      <c r="HK123" s="198"/>
      <c r="HL123" s="198"/>
      <c r="HM123" s="198"/>
      <c r="HN123" s="198"/>
      <c r="HO123" s="198"/>
      <c r="HP123" s="198"/>
      <c r="HQ123" s="198"/>
      <c r="HR123" s="198"/>
      <c r="HS123" s="198"/>
      <c r="HT123" s="198"/>
      <c r="HU123" s="198"/>
      <c r="HV123" s="198"/>
      <c r="HW123" s="198"/>
      <c r="HX123" s="198"/>
      <c r="HY123" s="198"/>
      <c r="HZ123" s="198"/>
      <c r="IA123" s="198"/>
      <c r="IB123" s="198"/>
      <c r="IC123" s="198"/>
      <c r="ID123" s="198"/>
      <c r="IE123" s="198"/>
      <c r="IF123" s="198"/>
      <c r="IG123" s="198"/>
      <c r="IH123" s="198"/>
      <c r="II123" s="198"/>
      <c r="IJ123" s="198"/>
      <c r="IK123" s="198"/>
      <c r="IL123" s="198"/>
      <c r="IM123" s="198"/>
      <c r="IN123" s="198"/>
      <c r="IO123" s="198"/>
      <c r="IP123" s="198"/>
      <c r="IQ123" s="198"/>
      <c r="IR123" s="198"/>
      <c r="IS123" s="198"/>
      <c r="IT123" s="198"/>
      <c r="IU123" s="198"/>
      <c r="IV123" s="198"/>
    </row>
    <row r="124" spans="1:256" ht="12.75">
      <c r="A124" s="351">
        <f t="shared" si="17"/>
        <v>0</v>
      </c>
      <c r="B124" s="836"/>
      <c r="C124" s="837"/>
      <c r="D124" s="257"/>
      <c r="E124" s="306"/>
      <c r="F124" s="257"/>
      <c r="G124" s="329"/>
      <c r="H124" s="325"/>
      <c r="I124" s="325"/>
      <c r="M124" s="312"/>
      <c r="O124" s="167"/>
      <c r="P124" s="167"/>
      <c r="Q124" s="167"/>
      <c r="R124" s="304"/>
      <c r="S124" s="304"/>
      <c r="T124" s="304"/>
      <c r="U124" s="304"/>
      <c r="V124" s="304"/>
      <c r="W124" s="304"/>
      <c r="X124" s="198"/>
      <c r="Y124" s="198"/>
      <c r="Z124" s="198"/>
      <c r="AA124" s="198"/>
      <c r="AB124" s="198"/>
      <c r="AC124" s="142">
        <f t="shared" si="5"/>
        <v>0</v>
      </c>
      <c r="AD124" s="142">
        <f t="shared" si="6"/>
        <v>0</v>
      </c>
      <c r="AE124" s="198"/>
      <c r="AF124" s="198"/>
      <c r="AG124" s="198"/>
      <c r="AH124" s="198"/>
      <c r="AI124" s="198"/>
      <c r="AJ124" s="198"/>
      <c r="AK124" s="198"/>
      <c r="AL124" s="198"/>
      <c r="AM124" s="198"/>
      <c r="AN124" s="198"/>
      <c r="AO124" s="198"/>
      <c r="AP124" s="198"/>
      <c r="AQ124" s="198"/>
      <c r="AR124" s="198"/>
      <c r="AS124" s="198"/>
      <c r="AT124" s="198"/>
      <c r="AU124" s="198"/>
      <c r="AV124" s="198"/>
      <c r="AW124" s="198"/>
      <c r="AX124" s="198"/>
      <c r="AY124" s="198"/>
      <c r="AZ124" s="198"/>
      <c r="BA124" s="198"/>
      <c r="BB124" s="198"/>
      <c r="BC124" s="198"/>
      <c r="BD124" s="198"/>
      <c r="BE124" s="198"/>
      <c r="BF124" s="198"/>
      <c r="BG124" s="198"/>
      <c r="BH124" s="198"/>
      <c r="BI124" s="198"/>
      <c r="BJ124" s="198"/>
      <c r="BK124" s="198"/>
      <c r="BL124" s="198"/>
      <c r="BM124" s="198"/>
      <c r="BN124" s="198"/>
      <c r="BO124" s="198"/>
      <c r="BP124" s="198"/>
      <c r="BQ124" s="198"/>
      <c r="BR124" s="198"/>
      <c r="BS124" s="198"/>
      <c r="BT124" s="198"/>
      <c r="BU124" s="198"/>
      <c r="BV124" s="198"/>
      <c r="BW124" s="198"/>
      <c r="BX124" s="198"/>
      <c r="BY124" s="198"/>
      <c r="BZ124" s="198"/>
      <c r="CA124" s="198"/>
      <c r="CB124" s="198"/>
      <c r="CC124" s="198"/>
      <c r="CD124" s="198"/>
      <c r="CE124" s="198"/>
      <c r="CF124" s="198"/>
      <c r="CG124" s="198"/>
      <c r="CH124" s="198"/>
      <c r="CI124" s="198"/>
      <c r="CJ124" s="198"/>
      <c r="CK124" s="198"/>
      <c r="CL124" s="198"/>
      <c r="CM124" s="198"/>
      <c r="CN124" s="198"/>
      <c r="CO124" s="198"/>
      <c r="CP124" s="198"/>
      <c r="CQ124" s="198"/>
      <c r="CR124" s="198"/>
      <c r="CS124" s="198"/>
      <c r="CT124" s="198"/>
      <c r="CU124" s="198"/>
      <c r="CV124" s="198"/>
      <c r="CW124" s="198"/>
      <c r="CX124" s="198"/>
      <c r="CY124" s="198"/>
      <c r="CZ124" s="198"/>
      <c r="DA124" s="198"/>
      <c r="DB124" s="198"/>
      <c r="DC124" s="198"/>
      <c r="DD124" s="198"/>
      <c r="DE124" s="198"/>
      <c r="DF124" s="198"/>
      <c r="DG124" s="198"/>
      <c r="DH124" s="198"/>
      <c r="DI124" s="198"/>
      <c r="DJ124" s="198"/>
      <c r="DK124" s="198"/>
      <c r="DL124" s="198"/>
      <c r="DM124" s="198"/>
      <c r="DN124" s="198"/>
      <c r="DO124" s="198"/>
      <c r="DP124" s="198"/>
      <c r="DQ124" s="198"/>
      <c r="DR124" s="198"/>
      <c r="DS124" s="198"/>
      <c r="DT124" s="198"/>
      <c r="DU124" s="198"/>
      <c r="DV124" s="198"/>
      <c r="DW124" s="198"/>
      <c r="DX124" s="198"/>
      <c r="DY124" s="198"/>
      <c r="DZ124" s="198"/>
      <c r="EA124" s="198"/>
      <c r="EB124" s="198"/>
      <c r="EC124" s="198"/>
      <c r="ED124" s="198"/>
      <c r="EE124" s="198"/>
      <c r="EF124" s="198"/>
      <c r="EG124" s="198"/>
      <c r="EH124" s="198"/>
      <c r="EI124" s="198"/>
      <c r="EJ124" s="198"/>
      <c r="EK124" s="198"/>
      <c r="EL124" s="198"/>
      <c r="EM124" s="198"/>
      <c r="EN124" s="198"/>
      <c r="EO124" s="198"/>
      <c r="EP124" s="198"/>
      <c r="EQ124" s="198"/>
      <c r="ER124" s="198"/>
      <c r="ES124" s="198"/>
      <c r="ET124" s="198"/>
      <c r="EU124" s="198"/>
      <c r="EV124" s="198"/>
      <c r="EW124" s="198"/>
      <c r="EX124" s="198"/>
      <c r="EY124" s="198"/>
      <c r="EZ124" s="198"/>
      <c r="FA124" s="198"/>
      <c r="FB124" s="198"/>
      <c r="FC124" s="198"/>
      <c r="FD124" s="198"/>
      <c r="FE124" s="198"/>
      <c r="FF124" s="198"/>
      <c r="FG124" s="198"/>
      <c r="FH124" s="198"/>
      <c r="FI124" s="198"/>
      <c r="FJ124" s="198"/>
      <c r="FK124" s="198"/>
      <c r="FL124" s="198"/>
      <c r="FM124" s="198"/>
      <c r="FN124" s="198"/>
      <c r="FO124" s="198"/>
      <c r="FP124" s="198"/>
      <c r="FQ124" s="198"/>
      <c r="FR124" s="198"/>
      <c r="FS124" s="198"/>
      <c r="FT124" s="198"/>
      <c r="FU124" s="198"/>
      <c r="FV124" s="198"/>
      <c r="FW124" s="198"/>
      <c r="FX124" s="198"/>
      <c r="FY124" s="198"/>
      <c r="FZ124" s="198"/>
      <c r="GA124" s="198"/>
      <c r="GB124" s="198"/>
      <c r="GC124" s="198"/>
      <c r="GD124" s="198"/>
      <c r="GE124" s="198"/>
      <c r="GF124" s="198"/>
      <c r="GG124" s="198"/>
      <c r="GH124" s="198"/>
      <c r="GI124" s="198"/>
      <c r="GJ124" s="198"/>
      <c r="GK124" s="198"/>
      <c r="GL124" s="198"/>
      <c r="GM124" s="198"/>
      <c r="GN124" s="198"/>
      <c r="GO124" s="198"/>
      <c r="GP124" s="198"/>
      <c r="GQ124" s="198"/>
      <c r="GR124" s="198"/>
      <c r="GS124" s="198"/>
      <c r="GT124" s="198"/>
      <c r="GU124" s="198"/>
      <c r="GV124" s="198"/>
      <c r="GW124" s="198"/>
      <c r="GX124" s="198"/>
      <c r="GY124" s="198"/>
      <c r="GZ124" s="198"/>
      <c r="HA124" s="198"/>
      <c r="HB124" s="198"/>
      <c r="HC124" s="198"/>
      <c r="HD124" s="198"/>
      <c r="HE124" s="198"/>
      <c r="HF124" s="198"/>
      <c r="HG124" s="198"/>
      <c r="HH124" s="198"/>
      <c r="HI124" s="198"/>
      <c r="HJ124" s="198"/>
      <c r="HK124" s="198"/>
      <c r="HL124" s="198"/>
      <c r="HM124" s="198"/>
      <c r="HN124" s="198"/>
      <c r="HO124" s="198"/>
      <c r="HP124" s="198"/>
      <c r="HQ124" s="198"/>
      <c r="HR124" s="198"/>
      <c r="HS124" s="198"/>
      <c r="HT124" s="198"/>
      <c r="HU124" s="198"/>
      <c r="HV124" s="198"/>
      <c r="HW124" s="198"/>
      <c r="HX124" s="198"/>
      <c r="HY124" s="198"/>
      <c r="HZ124" s="198"/>
      <c r="IA124" s="198"/>
      <c r="IB124" s="198"/>
      <c r="IC124" s="198"/>
      <c r="ID124" s="198"/>
      <c r="IE124" s="198"/>
      <c r="IF124" s="198"/>
      <c r="IG124" s="198"/>
      <c r="IH124" s="198"/>
      <c r="II124" s="198"/>
      <c r="IJ124" s="198"/>
      <c r="IK124" s="198"/>
      <c r="IL124" s="198"/>
      <c r="IM124" s="198"/>
      <c r="IN124" s="198"/>
      <c r="IO124" s="198"/>
      <c r="IP124" s="198"/>
      <c r="IQ124" s="198"/>
      <c r="IR124" s="198"/>
      <c r="IS124" s="198"/>
      <c r="IT124" s="198"/>
      <c r="IU124" s="198"/>
      <c r="IV124" s="198"/>
    </row>
    <row r="125" spans="1:256" ht="12.75">
      <c r="A125" s="351">
        <f>+IF(SUM(A127:A134)&gt;0,1,0)</f>
        <v>0</v>
      </c>
      <c r="B125" s="844" t="s">
        <v>646</v>
      </c>
      <c r="C125" s="845"/>
      <c r="D125" s="840"/>
      <c r="E125" s="96"/>
      <c r="F125" s="840" t="s">
        <v>636</v>
      </c>
      <c r="G125" s="840" t="s">
        <v>865</v>
      </c>
      <c r="H125" s="319"/>
      <c r="I125" s="319"/>
      <c r="M125" s="312">
        <f aca="true" t="shared" si="18" ref="M125:M144">IF(F125&lt;0,F125,0)</f>
        <v>0</v>
      </c>
      <c r="O125" s="167"/>
      <c r="P125" s="167"/>
      <c r="Q125" s="167"/>
      <c r="R125" s="304"/>
      <c r="S125" s="304"/>
      <c r="T125" s="304"/>
      <c r="U125" s="304"/>
      <c r="V125" s="304"/>
      <c r="W125" s="304"/>
      <c r="X125" s="198"/>
      <c r="Y125" s="198"/>
      <c r="Z125" s="198"/>
      <c r="AA125" s="198"/>
      <c r="AB125" s="198"/>
      <c r="AC125" s="142">
        <f aca="true" t="shared" si="19" ref="AC125:AC161">IF(D125&gt;0,D125,0)</f>
        <v>0</v>
      </c>
      <c r="AD125" s="142">
        <f aca="true" t="shared" si="20" ref="AD125:AD161">IF(D125&lt;0,D125,0)</f>
        <v>0</v>
      </c>
      <c r="AE125" s="198"/>
      <c r="AF125" s="198"/>
      <c r="AG125" s="198"/>
      <c r="AH125" s="198"/>
      <c r="AI125" s="198"/>
      <c r="AJ125" s="198"/>
      <c r="AK125" s="198"/>
      <c r="AL125" s="198"/>
      <c r="AM125" s="198"/>
      <c r="AN125" s="198"/>
      <c r="AO125" s="198"/>
      <c r="AP125" s="198"/>
      <c r="AQ125" s="198"/>
      <c r="AR125" s="198"/>
      <c r="AS125" s="198"/>
      <c r="AT125" s="198"/>
      <c r="AU125" s="198"/>
      <c r="AV125" s="198"/>
      <c r="AW125" s="198"/>
      <c r="AX125" s="198"/>
      <c r="AY125" s="198"/>
      <c r="AZ125" s="198"/>
      <c r="BA125" s="198"/>
      <c r="BB125" s="198"/>
      <c r="BC125" s="198"/>
      <c r="BD125" s="198"/>
      <c r="BE125" s="198"/>
      <c r="BF125" s="198"/>
      <c r="BG125" s="198"/>
      <c r="BH125" s="198"/>
      <c r="BI125" s="198"/>
      <c r="BJ125" s="198"/>
      <c r="BK125" s="198"/>
      <c r="BL125" s="198"/>
      <c r="BM125" s="198"/>
      <c r="BN125" s="198"/>
      <c r="BO125" s="198"/>
      <c r="BP125" s="198"/>
      <c r="BQ125" s="198"/>
      <c r="BR125" s="198"/>
      <c r="BS125" s="198"/>
      <c r="BT125" s="198"/>
      <c r="BU125" s="198"/>
      <c r="BV125" s="198"/>
      <c r="BW125" s="198"/>
      <c r="BX125" s="198"/>
      <c r="BY125" s="198"/>
      <c r="BZ125" s="198"/>
      <c r="CA125" s="198"/>
      <c r="CB125" s="198"/>
      <c r="CC125" s="198"/>
      <c r="CD125" s="198"/>
      <c r="CE125" s="198"/>
      <c r="CF125" s="198"/>
      <c r="CG125" s="198"/>
      <c r="CH125" s="198"/>
      <c r="CI125" s="198"/>
      <c r="CJ125" s="198"/>
      <c r="CK125" s="198"/>
      <c r="CL125" s="198"/>
      <c r="CM125" s="198"/>
      <c r="CN125" s="198"/>
      <c r="CO125" s="198"/>
      <c r="CP125" s="198"/>
      <c r="CQ125" s="198"/>
      <c r="CR125" s="198"/>
      <c r="CS125" s="198"/>
      <c r="CT125" s="198"/>
      <c r="CU125" s="198"/>
      <c r="CV125" s="198"/>
      <c r="CW125" s="198"/>
      <c r="CX125" s="198"/>
      <c r="CY125" s="198"/>
      <c r="CZ125" s="198"/>
      <c r="DA125" s="198"/>
      <c r="DB125" s="198"/>
      <c r="DC125" s="198"/>
      <c r="DD125" s="198"/>
      <c r="DE125" s="198"/>
      <c r="DF125" s="198"/>
      <c r="DG125" s="198"/>
      <c r="DH125" s="198"/>
      <c r="DI125" s="198"/>
      <c r="DJ125" s="198"/>
      <c r="DK125" s="198"/>
      <c r="DL125" s="198"/>
      <c r="DM125" s="198"/>
      <c r="DN125" s="198"/>
      <c r="DO125" s="198"/>
      <c r="DP125" s="198"/>
      <c r="DQ125" s="198"/>
      <c r="DR125" s="198"/>
      <c r="DS125" s="198"/>
      <c r="DT125" s="198"/>
      <c r="DU125" s="198"/>
      <c r="DV125" s="198"/>
      <c r="DW125" s="198"/>
      <c r="DX125" s="198"/>
      <c r="DY125" s="198"/>
      <c r="DZ125" s="198"/>
      <c r="EA125" s="198"/>
      <c r="EB125" s="198"/>
      <c r="EC125" s="198"/>
      <c r="ED125" s="198"/>
      <c r="EE125" s="198"/>
      <c r="EF125" s="198"/>
      <c r="EG125" s="198"/>
      <c r="EH125" s="198"/>
      <c r="EI125" s="198"/>
      <c r="EJ125" s="198"/>
      <c r="EK125" s="198"/>
      <c r="EL125" s="198"/>
      <c r="EM125" s="198"/>
      <c r="EN125" s="198"/>
      <c r="EO125" s="198"/>
      <c r="EP125" s="198"/>
      <c r="EQ125" s="198"/>
      <c r="ER125" s="198"/>
      <c r="ES125" s="198"/>
      <c r="ET125" s="198"/>
      <c r="EU125" s="198"/>
      <c r="EV125" s="198"/>
      <c r="EW125" s="198"/>
      <c r="EX125" s="198"/>
      <c r="EY125" s="198"/>
      <c r="EZ125" s="198"/>
      <c r="FA125" s="198"/>
      <c r="FB125" s="198"/>
      <c r="FC125" s="198"/>
      <c r="FD125" s="198"/>
      <c r="FE125" s="198"/>
      <c r="FF125" s="198"/>
      <c r="FG125" s="198"/>
      <c r="FH125" s="198"/>
      <c r="FI125" s="198"/>
      <c r="FJ125" s="198"/>
      <c r="FK125" s="198"/>
      <c r="FL125" s="198"/>
      <c r="FM125" s="198"/>
      <c r="FN125" s="198"/>
      <c r="FO125" s="198"/>
      <c r="FP125" s="198"/>
      <c r="FQ125" s="198"/>
      <c r="FR125" s="198"/>
      <c r="FS125" s="198"/>
      <c r="FT125" s="198"/>
      <c r="FU125" s="198"/>
      <c r="FV125" s="198"/>
      <c r="FW125" s="198"/>
      <c r="FX125" s="198"/>
      <c r="FY125" s="198"/>
      <c r="FZ125" s="198"/>
      <c r="GA125" s="198"/>
      <c r="GB125" s="198"/>
      <c r="GC125" s="198"/>
      <c r="GD125" s="198"/>
      <c r="GE125" s="198"/>
      <c r="GF125" s="198"/>
      <c r="GG125" s="198"/>
      <c r="GH125" s="198"/>
      <c r="GI125" s="198"/>
      <c r="GJ125" s="198"/>
      <c r="GK125" s="198"/>
      <c r="GL125" s="198"/>
      <c r="GM125" s="198"/>
      <c r="GN125" s="198"/>
      <c r="GO125" s="198"/>
      <c r="GP125" s="198"/>
      <c r="GQ125" s="198"/>
      <c r="GR125" s="198"/>
      <c r="GS125" s="198"/>
      <c r="GT125" s="198"/>
      <c r="GU125" s="198"/>
      <c r="GV125" s="198"/>
      <c r="GW125" s="198"/>
      <c r="GX125" s="198"/>
      <c r="GY125" s="198"/>
      <c r="GZ125" s="198"/>
      <c r="HA125" s="198"/>
      <c r="HB125" s="198"/>
      <c r="HC125" s="198"/>
      <c r="HD125" s="198"/>
      <c r="HE125" s="198"/>
      <c r="HF125" s="198"/>
      <c r="HG125" s="198"/>
      <c r="HH125" s="198"/>
      <c r="HI125" s="198"/>
      <c r="HJ125" s="198"/>
      <c r="HK125" s="198"/>
      <c r="HL125" s="198"/>
      <c r="HM125" s="198"/>
      <c r="HN125" s="198"/>
      <c r="HO125" s="198"/>
      <c r="HP125" s="198"/>
      <c r="HQ125" s="198"/>
      <c r="HR125" s="198"/>
      <c r="HS125" s="198"/>
      <c r="HT125" s="198"/>
      <c r="HU125" s="198"/>
      <c r="HV125" s="198"/>
      <c r="HW125" s="198"/>
      <c r="HX125" s="198"/>
      <c r="HY125" s="198"/>
      <c r="HZ125" s="198"/>
      <c r="IA125" s="198"/>
      <c r="IB125" s="198"/>
      <c r="IC125" s="198"/>
      <c r="ID125" s="198"/>
      <c r="IE125" s="198"/>
      <c r="IF125" s="198"/>
      <c r="IG125" s="198"/>
      <c r="IH125" s="198"/>
      <c r="II125" s="198"/>
      <c r="IJ125" s="198"/>
      <c r="IK125" s="198"/>
      <c r="IL125" s="198"/>
      <c r="IM125" s="198"/>
      <c r="IN125" s="198"/>
      <c r="IO125" s="198"/>
      <c r="IP125" s="198"/>
      <c r="IQ125" s="198"/>
      <c r="IR125" s="198"/>
      <c r="IS125" s="198"/>
      <c r="IT125" s="198"/>
      <c r="IU125" s="198"/>
      <c r="IV125" s="198"/>
    </row>
    <row r="126" spans="1:256" ht="12.75">
      <c r="A126" s="351">
        <f>+A125</f>
        <v>0</v>
      </c>
      <c r="B126" s="168"/>
      <c r="C126" s="185"/>
      <c r="D126" s="841"/>
      <c r="E126" s="96"/>
      <c r="F126" s="841"/>
      <c r="G126" s="841"/>
      <c r="H126" s="319"/>
      <c r="I126" s="319"/>
      <c r="M126" s="312">
        <f t="shared" si="18"/>
        <v>0</v>
      </c>
      <c r="O126" s="167"/>
      <c r="P126" s="167"/>
      <c r="Q126" s="167"/>
      <c r="R126" s="304"/>
      <c r="S126" s="304"/>
      <c r="T126" s="304"/>
      <c r="U126" s="304"/>
      <c r="V126" s="304"/>
      <c r="W126" s="304"/>
      <c r="X126" s="198"/>
      <c r="Y126" s="198"/>
      <c r="Z126" s="198"/>
      <c r="AA126" s="198"/>
      <c r="AB126" s="198"/>
      <c r="AC126" s="142">
        <f t="shared" si="19"/>
        <v>0</v>
      </c>
      <c r="AD126" s="142">
        <f t="shared" si="20"/>
        <v>0</v>
      </c>
      <c r="AE126" s="198"/>
      <c r="AF126" s="198"/>
      <c r="AG126" s="198"/>
      <c r="AH126" s="198"/>
      <c r="AI126" s="198"/>
      <c r="AJ126" s="198"/>
      <c r="AK126" s="198"/>
      <c r="AL126" s="198"/>
      <c r="AM126" s="198"/>
      <c r="AN126" s="198"/>
      <c r="AO126" s="198"/>
      <c r="AP126" s="198"/>
      <c r="AQ126" s="198"/>
      <c r="AR126" s="198"/>
      <c r="AS126" s="198"/>
      <c r="AT126" s="198"/>
      <c r="AU126" s="198"/>
      <c r="AV126" s="198"/>
      <c r="AW126" s="198"/>
      <c r="AX126" s="198"/>
      <c r="AY126" s="198"/>
      <c r="AZ126" s="198"/>
      <c r="BA126" s="198"/>
      <c r="BB126" s="198"/>
      <c r="BC126" s="198"/>
      <c r="BD126" s="198"/>
      <c r="BE126" s="198"/>
      <c r="BF126" s="198"/>
      <c r="BG126" s="198"/>
      <c r="BH126" s="198"/>
      <c r="BI126" s="198"/>
      <c r="BJ126" s="198"/>
      <c r="BK126" s="198"/>
      <c r="BL126" s="198"/>
      <c r="BM126" s="198"/>
      <c r="BN126" s="198"/>
      <c r="BO126" s="198"/>
      <c r="BP126" s="198"/>
      <c r="BQ126" s="198"/>
      <c r="BR126" s="198"/>
      <c r="BS126" s="198"/>
      <c r="BT126" s="198"/>
      <c r="BU126" s="198"/>
      <c r="BV126" s="198"/>
      <c r="BW126" s="198"/>
      <c r="BX126" s="198"/>
      <c r="BY126" s="198"/>
      <c r="BZ126" s="198"/>
      <c r="CA126" s="198"/>
      <c r="CB126" s="198"/>
      <c r="CC126" s="198"/>
      <c r="CD126" s="198"/>
      <c r="CE126" s="198"/>
      <c r="CF126" s="198"/>
      <c r="CG126" s="198"/>
      <c r="CH126" s="198"/>
      <c r="CI126" s="198"/>
      <c r="CJ126" s="198"/>
      <c r="CK126" s="198"/>
      <c r="CL126" s="198"/>
      <c r="CM126" s="198"/>
      <c r="CN126" s="198"/>
      <c r="CO126" s="198"/>
      <c r="CP126" s="198"/>
      <c r="CQ126" s="198"/>
      <c r="CR126" s="198"/>
      <c r="CS126" s="198"/>
      <c r="CT126" s="198"/>
      <c r="CU126" s="198"/>
      <c r="CV126" s="198"/>
      <c r="CW126" s="198"/>
      <c r="CX126" s="198"/>
      <c r="CY126" s="198"/>
      <c r="CZ126" s="198"/>
      <c r="DA126" s="198"/>
      <c r="DB126" s="198"/>
      <c r="DC126" s="198"/>
      <c r="DD126" s="198"/>
      <c r="DE126" s="198"/>
      <c r="DF126" s="198"/>
      <c r="DG126" s="198"/>
      <c r="DH126" s="198"/>
      <c r="DI126" s="198"/>
      <c r="DJ126" s="198"/>
      <c r="DK126" s="198"/>
      <c r="DL126" s="198"/>
      <c r="DM126" s="198"/>
      <c r="DN126" s="198"/>
      <c r="DO126" s="198"/>
      <c r="DP126" s="198"/>
      <c r="DQ126" s="198"/>
      <c r="DR126" s="198"/>
      <c r="DS126" s="198"/>
      <c r="DT126" s="198"/>
      <c r="DU126" s="198"/>
      <c r="DV126" s="198"/>
      <c r="DW126" s="198"/>
      <c r="DX126" s="198"/>
      <c r="DY126" s="198"/>
      <c r="DZ126" s="198"/>
      <c r="EA126" s="198"/>
      <c r="EB126" s="198"/>
      <c r="EC126" s="198"/>
      <c r="ED126" s="198"/>
      <c r="EE126" s="198"/>
      <c r="EF126" s="198"/>
      <c r="EG126" s="198"/>
      <c r="EH126" s="198"/>
      <c r="EI126" s="198"/>
      <c r="EJ126" s="198"/>
      <c r="EK126" s="198"/>
      <c r="EL126" s="198"/>
      <c r="EM126" s="198"/>
      <c r="EN126" s="198"/>
      <c r="EO126" s="198"/>
      <c r="EP126" s="198"/>
      <c r="EQ126" s="198"/>
      <c r="ER126" s="198"/>
      <c r="ES126" s="198"/>
      <c r="ET126" s="198"/>
      <c r="EU126" s="198"/>
      <c r="EV126" s="198"/>
      <c r="EW126" s="198"/>
      <c r="EX126" s="198"/>
      <c r="EY126" s="198"/>
      <c r="EZ126" s="198"/>
      <c r="FA126" s="198"/>
      <c r="FB126" s="198"/>
      <c r="FC126" s="198"/>
      <c r="FD126" s="198"/>
      <c r="FE126" s="198"/>
      <c r="FF126" s="198"/>
      <c r="FG126" s="198"/>
      <c r="FH126" s="198"/>
      <c r="FI126" s="198"/>
      <c r="FJ126" s="198"/>
      <c r="FK126" s="198"/>
      <c r="FL126" s="198"/>
      <c r="FM126" s="198"/>
      <c r="FN126" s="198"/>
      <c r="FO126" s="198"/>
      <c r="FP126" s="198"/>
      <c r="FQ126" s="198"/>
      <c r="FR126" s="198"/>
      <c r="FS126" s="198"/>
      <c r="FT126" s="198"/>
      <c r="FU126" s="198"/>
      <c r="FV126" s="198"/>
      <c r="FW126" s="198"/>
      <c r="FX126" s="198"/>
      <c r="FY126" s="198"/>
      <c r="FZ126" s="198"/>
      <c r="GA126" s="198"/>
      <c r="GB126" s="198"/>
      <c r="GC126" s="198"/>
      <c r="GD126" s="198"/>
      <c r="GE126" s="198"/>
      <c r="GF126" s="198"/>
      <c r="GG126" s="198"/>
      <c r="GH126" s="198"/>
      <c r="GI126" s="198"/>
      <c r="GJ126" s="198"/>
      <c r="GK126" s="198"/>
      <c r="GL126" s="198"/>
      <c r="GM126" s="198"/>
      <c r="GN126" s="198"/>
      <c r="GO126" s="198"/>
      <c r="GP126" s="198"/>
      <c r="GQ126" s="198"/>
      <c r="GR126" s="198"/>
      <c r="GS126" s="198"/>
      <c r="GT126" s="198"/>
      <c r="GU126" s="198"/>
      <c r="GV126" s="198"/>
      <c r="GW126" s="198"/>
      <c r="GX126" s="198"/>
      <c r="GY126" s="198"/>
      <c r="GZ126" s="198"/>
      <c r="HA126" s="198"/>
      <c r="HB126" s="198"/>
      <c r="HC126" s="198"/>
      <c r="HD126" s="198"/>
      <c r="HE126" s="198"/>
      <c r="HF126" s="198"/>
      <c r="HG126" s="198"/>
      <c r="HH126" s="198"/>
      <c r="HI126" s="198"/>
      <c r="HJ126" s="198"/>
      <c r="HK126" s="198"/>
      <c r="HL126" s="198"/>
      <c r="HM126" s="198"/>
      <c r="HN126" s="198"/>
      <c r="HO126" s="198"/>
      <c r="HP126" s="198"/>
      <c r="HQ126" s="198"/>
      <c r="HR126" s="198"/>
      <c r="HS126" s="198"/>
      <c r="HT126" s="198"/>
      <c r="HU126" s="198"/>
      <c r="HV126" s="198"/>
      <c r="HW126" s="198"/>
      <c r="HX126" s="198"/>
      <c r="HY126" s="198"/>
      <c r="HZ126" s="198"/>
      <c r="IA126" s="198"/>
      <c r="IB126" s="198"/>
      <c r="IC126" s="198"/>
      <c r="ID126" s="198"/>
      <c r="IE126" s="198"/>
      <c r="IF126" s="198"/>
      <c r="IG126" s="198"/>
      <c r="IH126" s="198"/>
      <c r="II126" s="198"/>
      <c r="IJ126" s="198"/>
      <c r="IK126" s="198"/>
      <c r="IL126" s="198"/>
      <c r="IM126" s="198"/>
      <c r="IN126" s="198"/>
      <c r="IO126" s="198"/>
      <c r="IP126" s="198"/>
      <c r="IQ126" s="198"/>
      <c r="IR126" s="198"/>
      <c r="IS126" s="198"/>
      <c r="IT126" s="198"/>
      <c r="IU126" s="198"/>
      <c r="IV126" s="198"/>
    </row>
    <row r="127" spans="1:256" ht="12.75">
      <c r="A127" s="351">
        <f aca="true" t="shared" si="21" ref="A127:A134">+COUNTA(D127)</f>
        <v>0</v>
      </c>
      <c r="B127" s="836"/>
      <c r="C127" s="837"/>
      <c r="D127" s="257"/>
      <c r="E127" s="306">
        <f>IF(F127&gt;0,F127,0)</f>
        <v>0</v>
      </c>
      <c r="F127" s="257"/>
      <c r="G127" s="329"/>
      <c r="H127" s="325">
        <f aca="true" t="shared" si="22" ref="H127:H134">+IF(F127&gt;0,F127,0)</f>
        <v>0</v>
      </c>
      <c r="I127" s="325"/>
      <c r="M127" s="312">
        <f t="shared" si="18"/>
        <v>0</v>
      </c>
      <c r="O127" s="167"/>
      <c r="P127" s="167"/>
      <c r="Q127" s="167"/>
      <c r="R127" s="304"/>
      <c r="S127" s="304"/>
      <c r="T127" s="304"/>
      <c r="U127" s="304"/>
      <c r="V127" s="304"/>
      <c r="W127" s="304"/>
      <c r="X127" s="198"/>
      <c r="Y127" s="198"/>
      <c r="Z127" s="198"/>
      <c r="AA127" s="198"/>
      <c r="AB127" s="198"/>
      <c r="AC127" s="142">
        <f t="shared" si="19"/>
        <v>0</v>
      </c>
      <c r="AD127" s="142">
        <f t="shared" si="20"/>
        <v>0</v>
      </c>
      <c r="AE127" s="198"/>
      <c r="AF127" s="198"/>
      <c r="AG127" s="198"/>
      <c r="AH127" s="198"/>
      <c r="AI127" s="198"/>
      <c r="AJ127" s="198"/>
      <c r="AK127" s="198"/>
      <c r="AL127" s="198"/>
      <c r="AM127" s="198"/>
      <c r="AN127" s="198"/>
      <c r="AO127" s="198"/>
      <c r="AP127" s="198"/>
      <c r="AQ127" s="198"/>
      <c r="AR127" s="198"/>
      <c r="AS127" s="198"/>
      <c r="AT127" s="198"/>
      <c r="AU127" s="198"/>
      <c r="AV127" s="198"/>
      <c r="AW127" s="198"/>
      <c r="AX127" s="198"/>
      <c r="AY127" s="198"/>
      <c r="AZ127" s="198"/>
      <c r="BA127" s="198"/>
      <c r="BB127" s="198"/>
      <c r="BC127" s="198"/>
      <c r="BD127" s="198"/>
      <c r="BE127" s="198"/>
      <c r="BF127" s="198"/>
      <c r="BG127" s="198"/>
      <c r="BH127" s="198"/>
      <c r="BI127" s="198"/>
      <c r="BJ127" s="198"/>
      <c r="BK127" s="198"/>
      <c r="BL127" s="198"/>
      <c r="BM127" s="198"/>
      <c r="BN127" s="198"/>
      <c r="BO127" s="198"/>
      <c r="BP127" s="198"/>
      <c r="BQ127" s="198"/>
      <c r="BR127" s="198"/>
      <c r="BS127" s="198"/>
      <c r="BT127" s="198"/>
      <c r="BU127" s="198"/>
      <c r="BV127" s="198"/>
      <c r="BW127" s="198"/>
      <c r="BX127" s="198"/>
      <c r="BY127" s="198"/>
      <c r="BZ127" s="198"/>
      <c r="CA127" s="198"/>
      <c r="CB127" s="198"/>
      <c r="CC127" s="198"/>
      <c r="CD127" s="198"/>
      <c r="CE127" s="198"/>
      <c r="CF127" s="198"/>
      <c r="CG127" s="198"/>
      <c r="CH127" s="198"/>
      <c r="CI127" s="198"/>
      <c r="CJ127" s="198"/>
      <c r="CK127" s="198"/>
      <c r="CL127" s="198"/>
      <c r="CM127" s="198"/>
      <c r="CN127" s="198"/>
      <c r="CO127" s="198"/>
      <c r="CP127" s="198"/>
      <c r="CQ127" s="198"/>
      <c r="CR127" s="198"/>
      <c r="CS127" s="198"/>
      <c r="CT127" s="198"/>
      <c r="CU127" s="198"/>
      <c r="CV127" s="198"/>
      <c r="CW127" s="198"/>
      <c r="CX127" s="198"/>
      <c r="CY127" s="198"/>
      <c r="CZ127" s="198"/>
      <c r="DA127" s="198"/>
      <c r="DB127" s="198"/>
      <c r="DC127" s="198"/>
      <c r="DD127" s="198"/>
      <c r="DE127" s="198"/>
      <c r="DF127" s="198"/>
      <c r="DG127" s="198"/>
      <c r="DH127" s="198"/>
      <c r="DI127" s="198"/>
      <c r="DJ127" s="198"/>
      <c r="DK127" s="198"/>
      <c r="DL127" s="198"/>
      <c r="DM127" s="198"/>
      <c r="DN127" s="198"/>
      <c r="DO127" s="198"/>
      <c r="DP127" s="198"/>
      <c r="DQ127" s="198"/>
      <c r="DR127" s="198"/>
      <c r="DS127" s="198"/>
      <c r="DT127" s="198"/>
      <c r="DU127" s="198"/>
      <c r="DV127" s="198"/>
      <c r="DW127" s="198"/>
      <c r="DX127" s="198"/>
      <c r="DY127" s="198"/>
      <c r="DZ127" s="198"/>
      <c r="EA127" s="198"/>
      <c r="EB127" s="198"/>
      <c r="EC127" s="198"/>
      <c r="ED127" s="198"/>
      <c r="EE127" s="198"/>
      <c r="EF127" s="198"/>
      <c r="EG127" s="198"/>
      <c r="EH127" s="198"/>
      <c r="EI127" s="198"/>
      <c r="EJ127" s="198"/>
      <c r="EK127" s="198"/>
      <c r="EL127" s="198"/>
      <c r="EM127" s="198"/>
      <c r="EN127" s="198"/>
      <c r="EO127" s="198"/>
      <c r="EP127" s="198"/>
      <c r="EQ127" s="198"/>
      <c r="ER127" s="198"/>
      <c r="ES127" s="198"/>
      <c r="ET127" s="198"/>
      <c r="EU127" s="198"/>
      <c r="EV127" s="198"/>
      <c r="EW127" s="198"/>
      <c r="EX127" s="198"/>
      <c r="EY127" s="198"/>
      <c r="EZ127" s="198"/>
      <c r="FA127" s="198"/>
      <c r="FB127" s="198"/>
      <c r="FC127" s="198"/>
      <c r="FD127" s="198"/>
      <c r="FE127" s="198"/>
      <c r="FF127" s="198"/>
      <c r="FG127" s="198"/>
      <c r="FH127" s="198"/>
      <c r="FI127" s="198"/>
      <c r="FJ127" s="198"/>
      <c r="FK127" s="198"/>
      <c r="FL127" s="198"/>
      <c r="FM127" s="198"/>
      <c r="FN127" s="198"/>
      <c r="FO127" s="198"/>
      <c r="FP127" s="198"/>
      <c r="FQ127" s="198"/>
      <c r="FR127" s="198"/>
      <c r="FS127" s="198"/>
      <c r="FT127" s="198"/>
      <c r="FU127" s="198"/>
      <c r="FV127" s="198"/>
      <c r="FW127" s="198"/>
      <c r="FX127" s="198"/>
      <c r="FY127" s="198"/>
      <c r="FZ127" s="198"/>
      <c r="GA127" s="198"/>
      <c r="GB127" s="198"/>
      <c r="GC127" s="198"/>
      <c r="GD127" s="198"/>
      <c r="GE127" s="198"/>
      <c r="GF127" s="198"/>
      <c r="GG127" s="198"/>
      <c r="GH127" s="198"/>
      <c r="GI127" s="198"/>
      <c r="GJ127" s="198"/>
      <c r="GK127" s="198"/>
      <c r="GL127" s="198"/>
      <c r="GM127" s="198"/>
      <c r="GN127" s="198"/>
      <c r="GO127" s="198"/>
      <c r="GP127" s="198"/>
      <c r="GQ127" s="198"/>
      <c r="GR127" s="198"/>
      <c r="GS127" s="198"/>
      <c r="GT127" s="198"/>
      <c r="GU127" s="198"/>
      <c r="GV127" s="198"/>
      <c r="GW127" s="198"/>
      <c r="GX127" s="198"/>
      <c r="GY127" s="198"/>
      <c r="GZ127" s="198"/>
      <c r="HA127" s="198"/>
      <c r="HB127" s="198"/>
      <c r="HC127" s="198"/>
      <c r="HD127" s="198"/>
      <c r="HE127" s="198"/>
      <c r="HF127" s="198"/>
      <c r="HG127" s="198"/>
      <c r="HH127" s="198"/>
      <c r="HI127" s="198"/>
      <c r="HJ127" s="198"/>
      <c r="HK127" s="198"/>
      <c r="HL127" s="198"/>
      <c r="HM127" s="198"/>
      <c r="HN127" s="198"/>
      <c r="HO127" s="198"/>
      <c r="HP127" s="198"/>
      <c r="HQ127" s="198"/>
      <c r="HR127" s="198"/>
      <c r="HS127" s="198"/>
      <c r="HT127" s="198"/>
      <c r="HU127" s="198"/>
      <c r="HV127" s="198"/>
      <c r="HW127" s="198"/>
      <c r="HX127" s="198"/>
      <c r="HY127" s="198"/>
      <c r="HZ127" s="198"/>
      <c r="IA127" s="198"/>
      <c r="IB127" s="198"/>
      <c r="IC127" s="198"/>
      <c r="ID127" s="198"/>
      <c r="IE127" s="198"/>
      <c r="IF127" s="198"/>
      <c r="IG127" s="198"/>
      <c r="IH127" s="198"/>
      <c r="II127" s="198"/>
      <c r="IJ127" s="198"/>
      <c r="IK127" s="198"/>
      <c r="IL127" s="198"/>
      <c r="IM127" s="198"/>
      <c r="IN127" s="198"/>
      <c r="IO127" s="198"/>
      <c r="IP127" s="198"/>
      <c r="IQ127" s="198"/>
      <c r="IR127" s="198"/>
      <c r="IS127" s="198"/>
      <c r="IT127" s="198"/>
      <c r="IU127" s="198"/>
      <c r="IV127" s="198"/>
    </row>
    <row r="128" spans="1:256" ht="12.75">
      <c r="A128" s="351">
        <f t="shared" si="21"/>
        <v>0</v>
      </c>
      <c r="B128" s="836"/>
      <c r="C128" s="837"/>
      <c r="D128" s="257"/>
      <c r="E128" s="306">
        <f aca="true" t="shared" si="23" ref="E128:E134">IF(F128&gt;0,F128,0)</f>
        <v>0</v>
      </c>
      <c r="F128" s="257"/>
      <c r="G128" s="329"/>
      <c r="H128" s="325">
        <f t="shared" si="22"/>
        <v>0</v>
      </c>
      <c r="I128" s="325"/>
      <c r="M128" s="312">
        <f t="shared" si="18"/>
        <v>0</v>
      </c>
      <c r="O128" s="167"/>
      <c r="P128" s="167"/>
      <c r="Q128" s="167"/>
      <c r="R128" s="304"/>
      <c r="S128" s="304"/>
      <c r="T128" s="304"/>
      <c r="U128" s="304"/>
      <c r="V128" s="304"/>
      <c r="W128" s="304"/>
      <c r="X128" s="198"/>
      <c r="Y128" s="198"/>
      <c r="Z128" s="198"/>
      <c r="AA128" s="198"/>
      <c r="AB128" s="198"/>
      <c r="AC128" s="142">
        <f t="shared" si="19"/>
        <v>0</v>
      </c>
      <c r="AD128" s="142">
        <f t="shared" si="20"/>
        <v>0</v>
      </c>
      <c r="AE128" s="198"/>
      <c r="AF128" s="198"/>
      <c r="AG128" s="198"/>
      <c r="AH128" s="198"/>
      <c r="AI128" s="198"/>
      <c r="AJ128" s="198"/>
      <c r="AK128" s="198"/>
      <c r="AL128" s="198"/>
      <c r="AM128" s="198"/>
      <c r="AN128" s="198"/>
      <c r="AO128" s="198"/>
      <c r="AP128" s="198"/>
      <c r="AQ128" s="198"/>
      <c r="AR128" s="198"/>
      <c r="AS128" s="198"/>
      <c r="AT128" s="198"/>
      <c r="AU128" s="198"/>
      <c r="AV128" s="198"/>
      <c r="AW128" s="198"/>
      <c r="AX128" s="198"/>
      <c r="AY128" s="198"/>
      <c r="AZ128" s="198"/>
      <c r="BA128" s="198"/>
      <c r="BB128" s="198"/>
      <c r="BC128" s="198"/>
      <c r="BD128" s="198"/>
      <c r="BE128" s="198"/>
      <c r="BF128" s="198"/>
      <c r="BG128" s="198"/>
      <c r="BH128" s="198"/>
      <c r="BI128" s="198"/>
      <c r="BJ128" s="198"/>
      <c r="BK128" s="198"/>
      <c r="BL128" s="198"/>
      <c r="BM128" s="198"/>
      <c r="BN128" s="198"/>
      <c r="BO128" s="198"/>
      <c r="BP128" s="198"/>
      <c r="BQ128" s="198"/>
      <c r="BR128" s="198"/>
      <c r="BS128" s="198"/>
      <c r="BT128" s="198"/>
      <c r="BU128" s="198"/>
      <c r="BV128" s="198"/>
      <c r="BW128" s="198"/>
      <c r="BX128" s="198"/>
      <c r="BY128" s="198"/>
      <c r="BZ128" s="198"/>
      <c r="CA128" s="198"/>
      <c r="CB128" s="198"/>
      <c r="CC128" s="198"/>
      <c r="CD128" s="198"/>
      <c r="CE128" s="198"/>
      <c r="CF128" s="198"/>
      <c r="CG128" s="198"/>
      <c r="CH128" s="198"/>
      <c r="CI128" s="198"/>
      <c r="CJ128" s="198"/>
      <c r="CK128" s="198"/>
      <c r="CL128" s="198"/>
      <c r="CM128" s="198"/>
      <c r="CN128" s="198"/>
      <c r="CO128" s="198"/>
      <c r="CP128" s="198"/>
      <c r="CQ128" s="198"/>
      <c r="CR128" s="198"/>
      <c r="CS128" s="198"/>
      <c r="CT128" s="198"/>
      <c r="CU128" s="198"/>
      <c r="CV128" s="198"/>
      <c r="CW128" s="198"/>
      <c r="CX128" s="198"/>
      <c r="CY128" s="198"/>
      <c r="CZ128" s="198"/>
      <c r="DA128" s="198"/>
      <c r="DB128" s="198"/>
      <c r="DC128" s="198"/>
      <c r="DD128" s="198"/>
      <c r="DE128" s="198"/>
      <c r="DF128" s="198"/>
      <c r="DG128" s="198"/>
      <c r="DH128" s="198"/>
      <c r="DI128" s="198"/>
      <c r="DJ128" s="198"/>
      <c r="DK128" s="198"/>
      <c r="DL128" s="198"/>
      <c r="DM128" s="198"/>
      <c r="DN128" s="198"/>
      <c r="DO128" s="198"/>
      <c r="DP128" s="198"/>
      <c r="DQ128" s="198"/>
      <c r="DR128" s="198"/>
      <c r="DS128" s="198"/>
      <c r="DT128" s="198"/>
      <c r="DU128" s="198"/>
      <c r="DV128" s="198"/>
      <c r="DW128" s="198"/>
      <c r="DX128" s="198"/>
      <c r="DY128" s="198"/>
      <c r="DZ128" s="198"/>
      <c r="EA128" s="198"/>
      <c r="EB128" s="198"/>
      <c r="EC128" s="198"/>
      <c r="ED128" s="198"/>
      <c r="EE128" s="198"/>
      <c r="EF128" s="198"/>
      <c r="EG128" s="198"/>
      <c r="EH128" s="198"/>
      <c r="EI128" s="198"/>
      <c r="EJ128" s="198"/>
      <c r="EK128" s="198"/>
      <c r="EL128" s="198"/>
      <c r="EM128" s="198"/>
      <c r="EN128" s="198"/>
      <c r="EO128" s="198"/>
      <c r="EP128" s="198"/>
      <c r="EQ128" s="198"/>
      <c r="ER128" s="198"/>
      <c r="ES128" s="198"/>
      <c r="ET128" s="198"/>
      <c r="EU128" s="198"/>
      <c r="EV128" s="198"/>
      <c r="EW128" s="198"/>
      <c r="EX128" s="198"/>
      <c r="EY128" s="198"/>
      <c r="EZ128" s="198"/>
      <c r="FA128" s="198"/>
      <c r="FB128" s="198"/>
      <c r="FC128" s="198"/>
      <c r="FD128" s="198"/>
      <c r="FE128" s="198"/>
      <c r="FF128" s="198"/>
      <c r="FG128" s="198"/>
      <c r="FH128" s="198"/>
      <c r="FI128" s="198"/>
      <c r="FJ128" s="198"/>
      <c r="FK128" s="198"/>
      <c r="FL128" s="198"/>
      <c r="FM128" s="198"/>
      <c r="FN128" s="198"/>
      <c r="FO128" s="198"/>
      <c r="FP128" s="198"/>
      <c r="FQ128" s="198"/>
      <c r="FR128" s="198"/>
      <c r="FS128" s="198"/>
      <c r="FT128" s="198"/>
      <c r="FU128" s="198"/>
      <c r="FV128" s="198"/>
      <c r="FW128" s="198"/>
      <c r="FX128" s="198"/>
      <c r="FY128" s="198"/>
      <c r="FZ128" s="198"/>
      <c r="GA128" s="198"/>
      <c r="GB128" s="198"/>
      <c r="GC128" s="198"/>
      <c r="GD128" s="198"/>
      <c r="GE128" s="198"/>
      <c r="GF128" s="198"/>
      <c r="GG128" s="198"/>
      <c r="GH128" s="198"/>
      <c r="GI128" s="198"/>
      <c r="GJ128" s="198"/>
      <c r="GK128" s="198"/>
      <c r="GL128" s="198"/>
      <c r="GM128" s="198"/>
      <c r="GN128" s="198"/>
      <c r="GO128" s="198"/>
      <c r="GP128" s="198"/>
      <c r="GQ128" s="198"/>
      <c r="GR128" s="198"/>
      <c r="GS128" s="198"/>
      <c r="GT128" s="198"/>
      <c r="GU128" s="198"/>
      <c r="GV128" s="198"/>
      <c r="GW128" s="198"/>
      <c r="GX128" s="198"/>
      <c r="GY128" s="198"/>
      <c r="GZ128" s="198"/>
      <c r="HA128" s="198"/>
      <c r="HB128" s="198"/>
      <c r="HC128" s="198"/>
      <c r="HD128" s="198"/>
      <c r="HE128" s="198"/>
      <c r="HF128" s="198"/>
      <c r="HG128" s="198"/>
      <c r="HH128" s="198"/>
      <c r="HI128" s="198"/>
      <c r="HJ128" s="198"/>
      <c r="HK128" s="198"/>
      <c r="HL128" s="198"/>
      <c r="HM128" s="198"/>
      <c r="HN128" s="198"/>
      <c r="HO128" s="198"/>
      <c r="HP128" s="198"/>
      <c r="HQ128" s="198"/>
      <c r="HR128" s="198"/>
      <c r="HS128" s="198"/>
      <c r="HT128" s="198"/>
      <c r="HU128" s="198"/>
      <c r="HV128" s="198"/>
      <c r="HW128" s="198"/>
      <c r="HX128" s="198"/>
      <c r="HY128" s="198"/>
      <c r="HZ128" s="198"/>
      <c r="IA128" s="198"/>
      <c r="IB128" s="198"/>
      <c r="IC128" s="198"/>
      <c r="ID128" s="198"/>
      <c r="IE128" s="198"/>
      <c r="IF128" s="198"/>
      <c r="IG128" s="198"/>
      <c r="IH128" s="198"/>
      <c r="II128" s="198"/>
      <c r="IJ128" s="198"/>
      <c r="IK128" s="198"/>
      <c r="IL128" s="198"/>
      <c r="IM128" s="198"/>
      <c r="IN128" s="198"/>
      <c r="IO128" s="198"/>
      <c r="IP128" s="198"/>
      <c r="IQ128" s="198"/>
      <c r="IR128" s="198"/>
      <c r="IS128" s="198"/>
      <c r="IT128" s="198"/>
      <c r="IU128" s="198"/>
      <c r="IV128" s="198"/>
    </row>
    <row r="129" spans="1:256" ht="12.75">
      <c r="A129" s="351">
        <f t="shared" si="21"/>
        <v>0</v>
      </c>
      <c r="B129" s="836"/>
      <c r="C129" s="837"/>
      <c r="D129" s="257"/>
      <c r="E129" s="306">
        <f t="shared" si="23"/>
        <v>0</v>
      </c>
      <c r="F129" s="257"/>
      <c r="G129" s="329"/>
      <c r="H129" s="325">
        <f t="shared" si="22"/>
        <v>0</v>
      </c>
      <c r="I129" s="325"/>
      <c r="M129" s="312">
        <f t="shared" si="18"/>
        <v>0</v>
      </c>
      <c r="O129" s="167"/>
      <c r="P129" s="167"/>
      <c r="Q129" s="167"/>
      <c r="R129" s="304"/>
      <c r="S129" s="304"/>
      <c r="T129" s="304"/>
      <c r="U129" s="304"/>
      <c r="V129" s="304"/>
      <c r="W129" s="304"/>
      <c r="X129" s="198"/>
      <c r="Y129" s="198"/>
      <c r="Z129" s="198"/>
      <c r="AA129" s="198"/>
      <c r="AB129" s="198"/>
      <c r="AC129" s="142">
        <f t="shared" si="19"/>
        <v>0</v>
      </c>
      <c r="AD129" s="142">
        <f t="shared" si="20"/>
        <v>0</v>
      </c>
      <c r="AE129" s="198"/>
      <c r="AF129" s="198"/>
      <c r="AG129" s="198"/>
      <c r="AH129" s="198"/>
      <c r="AI129" s="198"/>
      <c r="AJ129" s="198"/>
      <c r="AK129" s="198"/>
      <c r="AL129" s="198"/>
      <c r="AM129" s="198"/>
      <c r="AN129" s="198"/>
      <c r="AO129" s="198"/>
      <c r="AP129" s="198"/>
      <c r="AQ129" s="198"/>
      <c r="AR129" s="198"/>
      <c r="AS129" s="198"/>
      <c r="AT129" s="198"/>
      <c r="AU129" s="198"/>
      <c r="AV129" s="198"/>
      <c r="AW129" s="198"/>
      <c r="AX129" s="198"/>
      <c r="AY129" s="198"/>
      <c r="AZ129" s="198"/>
      <c r="BA129" s="198"/>
      <c r="BB129" s="198"/>
      <c r="BC129" s="198"/>
      <c r="BD129" s="198"/>
      <c r="BE129" s="198"/>
      <c r="BF129" s="198"/>
      <c r="BG129" s="198"/>
      <c r="BH129" s="198"/>
      <c r="BI129" s="198"/>
      <c r="BJ129" s="198"/>
      <c r="BK129" s="198"/>
      <c r="BL129" s="198"/>
      <c r="BM129" s="198"/>
      <c r="BN129" s="198"/>
      <c r="BO129" s="198"/>
      <c r="BP129" s="198"/>
      <c r="BQ129" s="198"/>
      <c r="BR129" s="198"/>
      <c r="BS129" s="198"/>
      <c r="BT129" s="198"/>
      <c r="BU129" s="198"/>
      <c r="BV129" s="198"/>
      <c r="BW129" s="198"/>
      <c r="BX129" s="198"/>
      <c r="BY129" s="198"/>
      <c r="BZ129" s="198"/>
      <c r="CA129" s="198"/>
      <c r="CB129" s="198"/>
      <c r="CC129" s="198"/>
      <c r="CD129" s="198"/>
      <c r="CE129" s="198"/>
      <c r="CF129" s="198"/>
      <c r="CG129" s="198"/>
      <c r="CH129" s="198"/>
      <c r="CI129" s="198"/>
      <c r="CJ129" s="198"/>
      <c r="CK129" s="198"/>
      <c r="CL129" s="198"/>
      <c r="CM129" s="198"/>
      <c r="CN129" s="198"/>
      <c r="CO129" s="198"/>
      <c r="CP129" s="198"/>
      <c r="CQ129" s="198"/>
      <c r="CR129" s="198"/>
      <c r="CS129" s="198"/>
      <c r="CT129" s="198"/>
      <c r="CU129" s="198"/>
      <c r="CV129" s="198"/>
      <c r="CW129" s="198"/>
      <c r="CX129" s="198"/>
      <c r="CY129" s="198"/>
      <c r="CZ129" s="198"/>
      <c r="DA129" s="198"/>
      <c r="DB129" s="198"/>
      <c r="DC129" s="198"/>
      <c r="DD129" s="198"/>
      <c r="DE129" s="198"/>
      <c r="DF129" s="198"/>
      <c r="DG129" s="198"/>
      <c r="DH129" s="198"/>
      <c r="DI129" s="198"/>
      <c r="DJ129" s="198"/>
      <c r="DK129" s="198"/>
      <c r="DL129" s="198"/>
      <c r="DM129" s="198"/>
      <c r="DN129" s="198"/>
      <c r="DO129" s="198"/>
      <c r="DP129" s="198"/>
      <c r="DQ129" s="198"/>
      <c r="DR129" s="198"/>
      <c r="DS129" s="198"/>
      <c r="DT129" s="198"/>
      <c r="DU129" s="198"/>
      <c r="DV129" s="198"/>
      <c r="DW129" s="198"/>
      <c r="DX129" s="198"/>
      <c r="DY129" s="198"/>
      <c r="DZ129" s="198"/>
      <c r="EA129" s="198"/>
      <c r="EB129" s="198"/>
      <c r="EC129" s="198"/>
      <c r="ED129" s="198"/>
      <c r="EE129" s="198"/>
      <c r="EF129" s="198"/>
      <c r="EG129" s="198"/>
      <c r="EH129" s="198"/>
      <c r="EI129" s="198"/>
      <c r="EJ129" s="198"/>
      <c r="EK129" s="198"/>
      <c r="EL129" s="198"/>
      <c r="EM129" s="198"/>
      <c r="EN129" s="198"/>
      <c r="EO129" s="198"/>
      <c r="EP129" s="198"/>
      <c r="EQ129" s="198"/>
      <c r="ER129" s="198"/>
      <c r="ES129" s="198"/>
      <c r="ET129" s="198"/>
      <c r="EU129" s="198"/>
      <c r="EV129" s="198"/>
      <c r="EW129" s="198"/>
      <c r="EX129" s="198"/>
      <c r="EY129" s="198"/>
      <c r="EZ129" s="198"/>
      <c r="FA129" s="198"/>
      <c r="FB129" s="198"/>
      <c r="FC129" s="198"/>
      <c r="FD129" s="198"/>
      <c r="FE129" s="198"/>
      <c r="FF129" s="198"/>
      <c r="FG129" s="198"/>
      <c r="FH129" s="198"/>
      <c r="FI129" s="198"/>
      <c r="FJ129" s="198"/>
      <c r="FK129" s="198"/>
      <c r="FL129" s="198"/>
      <c r="FM129" s="198"/>
      <c r="FN129" s="198"/>
      <c r="FO129" s="198"/>
      <c r="FP129" s="198"/>
      <c r="FQ129" s="198"/>
      <c r="FR129" s="198"/>
      <c r="FS129" s="198"/>
      <c r="FT129" s="198"/>
      <c r="FU129" s="198"/>
      <c r="FV129" s="198"/>
      <c r="FW129" s="198"/>
      <c r="FX129" s="198"/>
      <c r="FY129" s="198"/>
      <c r="FZ129" s="198"/>
      <c r="GA129" s="198"/>
      <c r="GB129" s="198"/>
      <c r="GC129" s="198"/>
      <c r="GD129" s="198"/>
      <c r="GE129" s="198"/>
      <c r="GF129" s="198"/>
      <c r="GG129" s="198"/>
      <c r="GH129" s="198"/>
      <c r="GI129" s="198"/>
      <c r="GJ129" s="198"/>
      <c r="GK129" s="198"/>
      <c r="GL129" s="198"/>
      <c r="GM129" s="198"/>
      <c r="GN129" s="198"/>
      <c r="GO129" s="198"/>
      <c r="GP129" s="198"/>
      <c r="GQ129" s="198"/>
      <c r="GR129" s="198"/>
      <c r="GS129" s="198"/>
      <c r="GT129" s="198"/>
      <c r="GU129" s="198"/>
      <c r="GV129" s="198"/>
      <c r="GW129" s="198"/>
      <c r="GX129" s="198"/>
      <c r="GY129" s="198"/>
      <c r="GZ129" s="198"/>
      <c r="HA129" s="198"/>
      <c r="HB129" s="198"/>
      <c r="HC129" s="198"/>
      <c r="HD129" s="198"/>
      <c r="HE129" s="198"/>
      <c r="HF129" s="198"/>
      <c r="HG129" s="198"/>
      <c r="HH129" s="198"/>
      <c r="HI129" s="198"/>
      <c r="HJ129" s="198"/>
      <c r="HK129" s="198"/>
      <c r="HL129" s="198"/>
      <c r="HM129" s="198"/>
      <c r="HN129" s="198"/>
      <c r="HO129" s="198"/>
      <c r="HP129" s="198"/>
      <c r="HQ129" s="198"/>
      <c r="HR129" s="198"/>
      <c r="HS129" s="198"/>
      <c r="HT129" s="198"/>
      <c r="HU129" s="198"/>
      <c r="HV129" s="198"/>
      <c r="HW129" s="198"/>
      <c r="HX129" s="198"/>
      <c r="HY129" s="198"/>
      <c r="HZ129" s="198"/>
      <c r="IA129" s="198"/>
      <c r="IB129" s="198"/>
      <c r="IC129" s="198"/>
      <c r="ID129" s="198"/>
      <c r="IE129" s="198"/>
      <c r="IF129" s="198"/>
      <c r="IG129" s="198"/>
      <c r="IH129" s="198"/>
      <c r="II129" s="198"/>
      <c r="IJ129" s="198"/>
      <c r="IK129" s="198"/>
      <c r="IL129" s="198"/>
      <c r="IM129" s="198"/>
      <c r="IN129" s="198"/>
      <c r="IO129" s="198"/>
      <c r="IP129" s="198"/>
      <c r="IQ129" s="198"/>
      <c r="IR129" s="198"/>
      <c r="IS129" s="198"/>
      <c r="IT129" s="198"/>
      <c r="IU129" s="198"/>
      <c r="IV129" s="198"/>
    </row>
    <row r="130" spans="1:256" ht="12.75">
      <c r="A130" s="351">
        <f t="shared" si="21"/>
        <v>0</v>
      </c>
      <c r="B130" s="836"/>
      <c r="C130" s="837"/>
      <c r="D130" s="257"/>
      <c r="E130" s="306">
        <f t="shared" si="23"/>
        <v>0</v>
      </c>
      <c r="F130" s="257"/>
      <c r="G130" s="329"/>
      <c r="H130" s="325">
        <f t="shared" si="22"/>
        <v>0</v>
      </c>
      <c r="I130" s="325"/>
      <c r="M130" s="312">
        <f t="shared" si="18"/>
        <v>0</v>
      </c>
      <c r="O130" s="167"/>
      <c r="P130" s="167"/>
      <c r="Q130" s="167"/>
      <c r="R130" s="304"/>
      <c r="S130" s="304"/>
      <c r="T130" s="304"/>
      <c r="U130" s="304"/>
      <c r="V130" s="304"/>
      <c r="W130" s="304"/>
      <c r="X130" s="198"/>
      <c r="Y130" s="198"/>
      <c r="Z130" s="198"/>
      <c r="AA130" s="198"/>
      <c r="AB130" s="198"/>
      <c r="AC130" s="142">
        <f t="shared" si="19"/>
        <v>0</v>
      </c>
      <c r="AD130" s="142">
        <f t="shared" si="20"/>
        <v>0</v>
      </c>
      <c r="AE130" s="198"/>
      <c r="AF130" s="198"/>
      <c r="AG130" s="198"/>
      <c r="AH130" s="198"/>
      <c r="AI130" s="198"/>
      <c r="AJ130" s="198"/>
      <c r="AK130" s="198"/>
      <c r="AL130" s="198"/>
      <c r="AM130" s="198"/>
      <c r="AN130" s="198"/>
      <c r="AO130" s="198"/>
      <c r="AP130" s="198"/>
      <c r="AQ130" s="198"/>
      <c r="AR130" s="198"/>
      <c r="AS130" s="198"/>
      <c r="AT130" s="198"/>
      <c r="AU130" s="198"/>
      <c r="AV130" s="198"/>
      <c r="AW130" s="198"/>
      <c r="AX130" s="198"/>
      <c r="AY130" s="198"/>
      <c r="AZ130" s="198"/>
      <c r="BA130" s="198"/>
      <c r="BB130" s="198"/>
      <c r="BC130" s="198"/>
      <c r="BD130" s="198"/>
      <c r="BE130" s="198"/>
      <c r="BF130" s="198"/>
      <c r="BG130" s="198"/>
      <c r="BH130" s="198"/>
      <c r="BI130" s="198"/>
      <c r="BJ130" s="198"/>
      <c r="BK130" s="198"/>
      <c r="BL130" s="198"/>
      <c r="BM130" s="198"/>
      <c r="BN130" s="198"/>
      <c r="BO130" s="198"/>
      <c r="BP130" s="198"/>
      <c r="BQ130" s="198"/>
      <c r="BR130" s="198"/>
      <c r="BS130" s="198"/>
      <c r="BT130" s="198"/>
      <c r="BU130" s="198"/>
      <c r="BV130" s="198"/>
      <c r="BW130" s="198"/>
      <c r="BX130" s="198"/>
      <c r="BY130" s="198"/>
      <c r="BZ130" s="198"/>
      <c r="CA130" s="198"/>
      <c r="CB130" s="198"/>
      <c r="CC130" s="198"/>
      <c r="CD130" s="198"/>
      <c r="CE130" s="198"/>
      <c r="CF130" s="198"/>
      <c r="CG130" s="198"/>
      <c r="CH130" s="198"/>
      <c r="CI130" s="198"/>
      <c r="CJ130" s="198"/>
      <c r="CK130" s="198"/>
      <c r="CL130" s="198"/>
      <c r="CM130" s="198"/>
      <c r="CN130" s="198"/>
      <c r="CO130" s="198"/>
      <c r="CP130" s="198"/>
      <c r="CQ130" s="198"/>
      <c r="CR130" s="198"/>
      <c r="CS130" s="198"/>
      <c r="CT130" s="198"/>
      <c r="CU130" s="198"/>
      <c r="CV130" s="198"/>
      <c r="CW130" s="198"/>
      <c r="CX130" s="198"/>
      <c r="CY130" s="198"/>
      <c r="CZ130" s="198"/>
      <c r="DA130" s="198"/>
      <c r="DB130" s="198"/>
      <c r="DC130" s="198"/>
      <c r="DD130" s="198"/>
      <c r="DE130" s="198"/>
      <c r="DF130" s="198"/>
      <c r="DG130" s="198"/>
      <c r="DH130" s="198"/>
      <c r="DI130" s="198"/>
      <c r="DJ130" s="198"/>
      <c r="DK130" s="198"/>
      <c r="DL130" s="198"/>
      <c r="DM130" s="198"/>
      <c r="DN130" s="198"/>
      <c r="DO130" s="198"/>
      <c r="DP130" s="198"/>
      <c r="DQ130" s="198"/>
      <c r="DR130" s="198"/>
      <c r="DS130" s="198"/>
      <c r="DT130" s="198"/>
      <c r="DU130" s="198"/>
      <c r="DV130" s="198"/>
      <c r="DW130" s="198"/>
      <c r="DX130" s="198"/>
      <c r="DY130" s="198"/>
      <c r="DZ130" s="198"/>
      <c r="EA130" s="198"/>
      <c r="EB130" s="198"/>
      <c r="EC130" s="198"/>
      <c r="ED130" s="198"/>
      <c r="EE130" s="198"/>
      <c r="EF130" s="198"/>
      <c r="EG130" s="198"/>
      <c r="EH130" s="198"/>
      <c r="EI130" s="198"/>
      <c r="EJ130" s="198"/>
      <c r="EK130" s="198"/>
      <c r="EL130" s="198"/>
      <c r="EM130" s="198"/>
      <c r="EN130" s="198"/>
      <c r="EO130" s="198"/>
      <c r="EP130" s="198"/>
      <c r="EQ130" s="198"/>
      <c r="ER130" s="198"/>
      <c r="ES130" s="198"/>
      <c r="ET130" s="198"/>
      <c r="EU130" s="198"/>
      <c r="EV130" s="198"/>
      <c r="EW130" s="198"/>
      <c r="EX130" s="198"/>
      <c r="EY130" s="198"/>
      <c r="EZ130" s="198"/>
      <c r="FA130" s="198"/>
      <c r="FB130" s="198"/>
      <c r="FC130" s="198"/>
      <c r="FD130" s="198"/>
      <c r="FE130" s="198"/>
      <c r="FF130" s="198"/>
      <c r="FG130" s="198"/>
      <c r="FH130" s="198"/>
      <c r="FI130" s="198"/>
      <c r="FJ130" s="198"/>
      <c r="FK130" s="198"/>
      <c r="FL130" s="198"/>
      <c r="FM130" s="198"/>
      <c r="FN130" s="198"/>
      <c r="FO130" s="198"/>
      <c r="FP130" s="198"/>
      <c r="FQ130" s="198"/>
      <c r="FR130" s="198"/>
      <c r="FS130" s="198"/>
      <c r="FT130" s="198"/>
      <c r="FU130" s="198"/>
      <c r="FV130" s="198"/>
      <c r="FW130" s="198"/>
      <c r="FX130" s="198"/>
      <c r="FY130" s="198"/>
      <c r="FZ130" s="198"/>
      <c r="GA130" s="198"/>
      <c r="GB130" s="198"/>
      <c r="GC130" s="198"/>
      <c r="GD130" s="198"/>
      <c r="GE130" s="198"/>
      <c r="GF130" s="198"/>
      <c r="GG130" s="198"/>
      <c r="GH130" s="198"/>
      <c r="GI130" s="198"/>
      <c r="GJ130" s="198"/>
      <c r="GK130" s="198"/>
      <c r="GL130" s="198"/>
      <c r="GM130" s="198"/>
      <c r="GN130" s="198"/>
      <c r="GO130" s="198"/>
      <c r="GP130" s="198"/>
      <c r="GQ130" s="198"/>
      <c r="GR130" s="198"/>
      <c r="GS130" s="198"/>
      <c r="GT130" s="198"/>
      <c r="GU130" s="198"/>
      <c r="GV130" s="198"/>
      <c r="GW130" s="198"/>
      <c r="GX130" s="198"/>
      <c r="GY130" s="198"/>
      <c r="GZ130" s="198"/>
      <c r="HA130" s="198"/>
      <c r="HB130" s="198"/>
      <c r="HC130" s="198"/>
      <c r="HD130" s="198"/>
      <c r="HE130" s="198"/>
      <c r="HF130" s="198"/>
      <c r="HG130" s="198"/>
      <c r="HH130" s="198"/>
      <c r="HI130" s="198"/>
      <c r="HJ130" s="198"/>
      <c r="HK130" s="198"/>
      <c r="HL130" s="198"/>
      <c r="HM130" s="198"/>
      <c r="HN130" s="198"/>
      <c r="HO130" s="198"/>
      <c r="HP130" s="198"/>
      <c r="HQ130" s="198"/>
      <c r="HR130" s="198"/>
      <c r="HS130" s="198"/>
      <c r="HT130" s="198"/>
      <c r="HU130" s="198"/>
      <c r="HV130" s="198"/>
      <c r="HW130" s="198"/>
      <c r="HX130" s="198"/>
      <c r="HY130" s="198"/>
      <c r="HZ130" s="198"/>
      <c r="IA130" s="198"/>
      <c r="IB130" s="198"/>
      <c r="IC130" s="198"/>
      <c r="ID130" s="198"/>
      <c r="IE130" s="198"/>
      <c r="IF130" s="198"/>
      <c r="IG130" s="198"/>
      <c r="IH130" s="198"/>
      <c r="II130" s="198"/>
      <c r="IJ130" s="198"/>
      <c r="IK130" s="198"/>
      <c r="IL130" s="198"/>
      <c r="IM130" s="198"/>
      <c r="IN130" s="198"/>
      <c r="IO130" s="198"/>
      <c r="IP130" s="198"/>
      <c r="IQ130" s="198"/>
      <c r="IR130" s="198"/>
      <c r="IS130" s="198"/>
      <c r="IT130" s="198"/>
      <c r="IU130" s="198"/>
      <c r="IV130" s="198"/>
    </row>
    <row r="131" spans="1:256" ht="12.75">
      <c r="A131" s="351">
        <f t="shared" si="21"/>
        <v>0</v>
      </c>
      <c r="B131" s="836"/>
      <c r="C131" s="837"/>
      <c r="D131" s="257"/>
      <c r="E131" s="306">
        <f t="shared" si="23"/>
        <v>0</v>
      </c>
      <c r="F131" s="257"/>
      <c r="G131" s="329"/>
      <c r="H131" s="325">
        <f t="shared" si="22"/>
        <v>0</v>
      </c>
      <c r="I131" s="325"/>
      <c r="M131" s="312">
        <f t="shared" si="18"/>
        <v>0</v>
      </c>
      <c r="O131" s="167"/>
      <c r="P131" s="167"/>
      <c r="Q131" s="167"/>
      <c r="R131" s="304"/>
      <c r="S131" s="304"/>
      <c r="T131" s="304"/>
      <c r="U131" s="304"/>
      <c r="V131" s="304"/>
      <c r="W131" s="304"/>
      <c r="X131" s="198"/>
      <c r="Y131" s="198"/>
      <c r="Z131" s="198"/>
      <c r="AA131" s="198"/>
      <c r="AB131" s="198"/>
      <c r="AC131" s="142">
        <f t="shared" si="19"/>
        <v>0</v>
      </c>
      <c r="AD131" s="142">
        <f t="shared" si="20"/>
        <v>0</v>
      </c>
      <c r="AE131" s="198"/>
      <c r="AF131" s="198"/>
      <c r="AG131" s="198"/>
      <c r="AH131" s="198"/>
      <c r="AI131" s="198"/>
      <c r="AJ131" s="198"/>
      <c r="AK131" s="198"/>
      <c r="AL131" s="198"/>
      <c r="AM131" s="198"/>
      <c r="AN131" s="198"/>
      <c r="AO131" s="198"/>
      <c r="AP131" s="198"/>
      <c r="AQ131" s="198"/>
      <c r="AR131" s="198"/>
      <c r="AS131" s="198"/>
      <c r="AT131" s="198"/>
      <c r="AU131" s="198"/>
      <c r="AV131" s="198"/>
      <c r="AW131" s="198"/>
      <c r="AX131" s="198"/>
      <c r="AY131" s="198"/>
      <c r="AZ131" s="198"/>
      <c r="BA131" s="198"/>
      <c r="BB131" s="198"/>
      <c r="BC131" s="198"/>
      <c r="BD131" s="198"/>
      <c r="BE131" s="198"/>
      <c r="BF131" s="198"/>
      <c r="BG131" s="198"/>
      <c r="BH131" s="198"/>
      <c r="BI131" s="198"/>
      <c r="BJ131" s="198"/>
      <c r="BK131" s="198"/>
      <c r="BL131" s="198"/>
      <c r="BM131" s="198"/>
      <c r="BN131" s="198"/>
      <c r="BO131" s="198"/>
      <c r="BP131" s="198"/>
      <c r="BQ131" s="198"/>
      <c r="BR131" s="198"/>
      <c r="BS131" s="198"/>
      <c r="BT131" s="198"/>
      <c r="BU131" s="198"/>
      <c r="BV131" s="198"/>
      <c r="BW131" s="198"/>
      <c r="BX131" s="198"/>
      <c r="BY131" s="198"/>
      <c r="BZ131" s="198"/>
      <c r="CA131" s="198"/>
      <c r="CB131" s="198"/>
      <c r="CC131" s="198"/>
      <c r="CD131" s="198"/>
      <c r="CE131" s="198"/>
      <c r="CF131" s="198"/>
      <c r="CG131" s="198"/>
      <c r="CH131" s="198"/>
      <c r="CI131" s="198"/>
      <c r="CJ131" s="198"/>
      <c r="CK131" s="198"/>
      <c r="CL131" s="198"/>
      <c r="CM131" s="198"/>
      <c r="CN131" s="198"/>
      <c r="CO131" s="198"/>
      <c r="CP131" s="198"/>
      <c r="CQ131" s="198"/>
      <c r="CR131" s="198"/>
      <c r="CS131" s="198"/>
      <c r="CT131" s="198"/>
      <c r="CU131" s="198"/>
      <c r="CV131" s="198"/>
      <c r="CW131" s="198"/>
      <c r="CX131" s="198"/>
      <c r="CY131" s="198"/>
      <c r="CZ131" s="198"/>
      <c r="DA131" s="198"/>
      <c r="DB131" s="198"/>
      <c r="DC131" s="198"/>
      <c r="DD131" s="198"/>
      <c r="DE131" s="198"/>
      <c r="DF131" s="198"/>
      <c r="DG131" s="198"/>
      <c r="DH131" s="198"/>
      <c r="DI131" s="198"/>
      <c r="DJ131" s="198"/>
      <c r="DK131" s="198"/>
      <c r="DL131" s="198"/>
      <c r="DM131" s="198"/>
      <c r="DN131" s="198"/>
      <c r="DO131" s="198"/>
      <c r="DP131" s="198"/>
      <c r="DQ131" s="198"/>
      <c r="DR131" s="198"/>
      <c r="DS131" s="198"/>
      <c r="DT131" s="198"/>
      <c r="DU131" s="198"/>
      <c r="DV131" s="198"/>
      <c r="DW131" s="198"/>
      <c r="DX131" s="198"/>
      <c r="DY131" s="198"/>
      <c r="DZ131" s="198"/>
      <c r="EA131" s="198"/>
      <c r="EB131" s="198"/>
      <c r="EC131" s="198"/>
      <c r="ED131" s="198"/>
      <c r="EE131" s="198"/>
      <c r="EF131" s="198"/>
      <c r="EG131" s="198"/>
      <c r="EH131" s="198"/>
      <c r="EI131" s="198"/>
      <c r="EJ131" s="198"/>
      <c r="EK131" s="198"/>
      <c r="EL131" s="198"/>
      <c r="EM131" s="198"/>
      <c r="EN131" s="198"/>
      <c r="EO131" s="198"/>
      <c r="EP131" s="198"/>
      <c r="EQ131" s="198"/>
      <c r="ER131" s="198"/>
      <c r="ES131" s="198"/>
      <c r="ET131" s="198"/>
      <c r="EU131" s="198"/>
      <c r="EV131" s="198"/>
      <c r="EW131" s="198"/>
      <c r="EX131" s="198"/>
      <c r="EY131" s="198"/>
      <c r="EZ131" s="198"/>
      <c r="FA131" s="198"/>
      <c r="FB131" s="198"/>
      <c r="FC131" s="198"/>
      <c r="FD131" s="198"/>
      <c r="FE131" s="198"/>
      <c r="FF131" s="198"/>
      <c r="FG131" s="198"/>
      <c r="FH131" s="198"/>
      <c r="FI131" s="198"/>
      <c r="FJ131" s="198"/>
      <c r="FK131" s="198"/>
      <c r="FL131" s="198"/>
      <c r="FM131" s="198"/>
      <c r="FN131" s="198"/>
      <c r="FO131" s="198"/>
      <c r="FP131" s="198"/>
      <c r="FQ131" s="198"/>
      <c r="FR131" s="198"/>
      <c r="FS131" s="198"/>
      <c r="FT131" s="198"/>
      <c r="FU131" s="198"/>
      <c r="FV131" s="198"/>
      <c r="FW131" s="198"/>
      <c r="FX131" s="198"/>
      <c r="FY131" s="198"/>
      <c r="FZ131" s="198"/>
      <c r="GA131" s="198"/>
      <c r="GB131" s="198"/>
      <c r="GC131" s="198"/>
      <c r="GD131" s="198"/>
      <c r="GE131" s="198"/>
      <c r="GF131" s="198"/>
      <c r="GG131" s="198"/>
      <c r="GH131" s="198"/>
      <c r="GI131" s="198"/>
      <c r="GJ131" s="198"/>
      <c r="GK131" s="198"/>
      <c r="GL131" s="198"/>
      <c r="GM131" s="198"/>
      <c r="GN131" s="198"/>
      <c r="GO131" s="198"/>
      <c r="GP131" s="198"/>
      <c r="GQ131" s="198"/>
      <c r="GR131" s="198"/>
      <c r="GS131" s="198"/>
      <c r="GT131" s="198"/>
      <c r="GU131" s="198"/>
      <c r="GV131" s="198"/>
      <c r="GW131" s="198"/>
      <c r="GX131" s="198"/>
      <c r="GY131" s="198"/>
      <c r="GZ131" s="198"/>
      <c r="HA131" s="198"/>
      <c r="HB131" s="198"/>
      <c r="HC131" s="198"/>
      <c r="HD131" s="198"/>
      <c r="HE131" s="198"/>
      <c r="HF131" s="198"/>
      <c r="HG131" s="198"/>
      <c r="HH131" s="198"/>
      <c r="HI131" s="198"/>
      <c r="HJ131" s="198"/>
      <c r="HK131" s="198"/>
      <c r="HL131" s="198"/>
      <c r="HM131" s="198"/>
      <c r="HN131" s="198"/>
      <c r="HO131" s="198"/>
      <c r="HP131" s="198"/>
      <c r="HQ131" s="198"/>
      <c r="HR131" s="198"/>
      <c r="HS131" s="198"/>
      <c r="HT131" s="198"/>
      <c r="HU131" s="198"/>
      <c r="HV131" s="198"/>
      <c r="HW131" s="198"/>
      <c r="HX131" s="198"/>
      <c r="HY131" s="198"/>
      <c r="HZ131" s="198"/>
      <c r="IA131" s="198"/>
      <c r="IB131" s="198"/>
      <c r="IC131" s="198"/>
      <c r="ID131" s="198"/>
      <c r="IE131" s="198"/>
      <c r="IF131" s="198"/>
      <c r="IG131" s="198"/>
      <c r="IH131" s="198"/>
      <c r="II131" s="198"/>
      <c r="IJ131" s="198"/>
      <c r="IK131" s="198"/>
      <c r="IL131" s="198"/>
      <c r="IM131" s="198"/>
      <c r="IN131" s="198"/>
      <c r="IO131" s="198"/>
      <c r="IP131" s="198"/>
      <c r="IQ131" s="198"/>
      <c r="IR131" s="198"/>
      <c r="IS131" s="198"/>
      <c r="IT131" s="198"/>
      <c r="IU131" s="198"/>
      <c r="IV131" s="198"/>
    </row>
    <row r="132" spans="1:256" ht="12.75">
      <c r="A132" s="351">
        <f>+COUNTA(D132)</f>
        <v>0</v>
      </c>
      <c r="B132" s="836"/>
      <c r="C132" s="837"/>
      <c r="D132" s="257"/>
      <c r="E132" s="306">
        <f t="shared" si="23"/>
        <v>0</v>
      </c>
      <c r="F132" s="257"/>
      <c r="G132" s="329"/>
      <c r="H132" s="325">
        <f t="shared" si="22"/>
        <v>0</v>
      </c>
      <c r="I132" s="325"/>
      <c r="M132" s="312">
        <f t="shared" si="18"/>
        <v>0</v>
      </c>
      <c r="O132" s="167"/>
      <c r="P132" s="167"/>
      <c r="Q132" s="167"/>
      <c r="R132" s="304"/>
      <c r="S132" s="304"/>
      <c r="T132" s="304"/>
      <c r="U132" s="304"/>
      <c r="V132" s="304"/>
      <c r="W132" s="304"/>
      <c r="X132" s="198"/>
      <c r="Y132" s="198"/>
      <c r="Z132" s="198"/>
      <c r="AA132" s="198"/>
      <c r="AB132" s="198"/>
      <c r="AC132" s="142">
        <f t="shared" si="19"/>
        <v>0</v>
      </c>
      <c r="AD132" s="142">
        <f t="shared" si="20"/>
        <v>0</v>
      </c>
      <c r="AE132" s="198"/>
      <c r="AF132" s="198"/>
      <c r="AG132" s="198"/>
      <c r="AH132" s="198"/>
      <c r="AI132" s="198"/>
      <c r="AJ132" s="198"/>
      <c r="AK132" s="198"/>
      <c r="AL132" s="198"/>
      <c r="AM132" s="198"/>
      <c r="AN132" s="198"/>
      <c r="AO132" s="198"/>
      <c r="AP132" s="198"/>
      <c r="AQ132" s="198"/>
      <c r="AR132" s="198"/>
      <c r="AS132" s="198"/>
      <c r="AT132" s="198"/>
      <c r="AU132" s="198"/>
      <c r="AV132" s="198"/>
      <c r="AW132" s="198"/>
      <c r="AX132" s="198"/>
      <c r="AY132" s="198"/>
      <c r="AZ132" s="198"/>
      <c r="BA132" s="198"/>
      <c r="BB132" s="198"/>
      <c r="BC132" s="198"/>
      <c r="BD132" s="198"/>
      <c r="BE132" s="198"/>
      <c r="BF132" s="198"/>
      <c r="BG132" s="198"/>
      <c r="BH132" s="198"/>
      <c r="BI132" s="198"/>
      <c r="BJ132" s="198"/>
      <c r="BK132" s="198"/>
      <c r="BL132" s="198"/>
      <c r="BM132" s="198"/>
      <c r="BN132" s="198"/>
      <c r="BO132" s="198"/>
      <c r="BP132" s="198"/>
      <c r="BQ132" s="198"/>
      <c r="BR132" s="198"/>
      <c r="BS132" s="198"/>
      <c r="BT132" s="198"/>
      <c r="BU132" s="198"/>
      <c r="BV132" s="198"/>
      <c r="BW132" s="198"/>
      <c r="BX132" s="198"/>
      <c r="BY132" s="198"/>
      <c r="BZ132" s="198"/>
      <c r="CA132" s="198"/>
      <c r="CB132" s="198"/>
      <c r="CC132" s="198"/>
      <c r="CD132" s="198"/>
      <c r="CE132" s="198"/>
      <c r="CF132" s="198"/>
      <c r="CG132" s="198"/>
      <c r="CH132" s="198"/>
      <c r="CI132" s="198"/>
      <c r="CJ132" s="198"/>
      <c r="CK132" s="198"/>
      <c r="CL132" s="198"/>
      <c r="CM132" s="198"/>
      <c r="CN132" s="198"/>
      <c r="CO132" s="198"/>
      <c r="CP132" s="198"/>
      <c r="CQ132" s="198"/>
      <c r="CR132" s="198"/>
      <c r="CS132" s="198"/>
      <c r="CT132" s="198"/>
      <c r="CU132" s="198"/>
      <c r="CV132" s="198"/>
      <c r="CW132" s="198"/>
      <c r="CX132" s="198"/>
      <c r="CY132" s="198"/>
      <c r="CZ132" s="198"/>
      <c r="DA132" s="198"/>
      <c r="DB132" s="198"/>
      <c r="DC132" s="198"/>
      <c r="DD132" s="198"/>
      <c r="DE132" s="198"/>
      <c r="DF132" s="198"/>
      <c r="DG132" s="198"/>
      <c r="DH132" s="198"/>
      <c r="DI132" s="198"/>
      <c r="DJ132" s="198"/>
      <c r="DK132" s="198"/>
      <c r="DL132" s="198"/>
      <c r="DM132" s="198"/>
      <c r="DN132" s="198"/>
      <c r="DO132" s="198"/>
      <c r="DP132" s="198"/>
      <c r="DQ132" s="198"/>
      <c r="DR132" s="198"/>
      <c r="DS132" s="198"/>
      <c r="DT132" s="198"/>
      <c r="DU132" s="198"/>
      <c r="DV132" s="198"/>
      <c r="DW132" s="198"/>
      <c r="DX132" s="198"/>
      <c r="DY132" s="198"/>
      <c r="DZ132" s="198"/>
      <c r="EA132" s="198"/>
      <c r="EB132" s="198"/>
      <c r="EC132" s="198"/>
      <c r="ED132" s="198"/>
      <c r="EE132" s="198"/>
      <c r="EF132" s="198"/>
      <c r="EG132" s="198"/>
      <c r="EH132" s="198"/>
      <c r="EI132" s="198"/>
      <c r="EJ132" s="198"/>
      <c r="EK132" s="198"/>
      <c r="EL132" s="198"/>
      <c r="EM132" s="198"/>
      <c r="EN132" s="198"/>
      <c r="EO132" s="198"/>
      <c r="EP132" s="198"/>
      <c r="EQ132" s="198"/>
      <c r="ER132" s="198"/>
      <c r="ES132" s="198"/>
      <c r="ET132" s="198"/>
      <c r="EU132" s="198"/>
      <c r="EV132" s="198"/>
      <c r="EW132" s="198"/>
      <c r="EX132" s="198"/>
      <c r="EY132" s="198"/>
      <c r="EZ132" s="198"/>
      <c r="FA132" s="198"/>
      <c r="FB132" s="198"/>
      <c r="FC132" s="198"/>
      <c r="FD132" s="198"/>
      <c r="FE132" s="198"/>
      <c r="FF132" s="198"/>
      <c r="FG132" s="198"/>
      <c r="FH132" s="198"/>
      <c r="FI132" s="198"/>
      <c r="FJ132" s="198"/>
      <c r="FK132" s="198"/>
      <c r="FL132" s="198"/>
      <c r="FM132" s="198"/>
      <c r="FN132" s="198"/>
      <c r="FO132" s="198"/>
      <c r="FP132" s="198"/>
      <c r="FQ132" s="198"/>
      <c r="FR132" s="198"/>
      <c r="FS132" s="198"/>
      <c r="FT132" s="198"/>
      <c r="FU132" s="198"/>
      <c r="FV132" s="198"/>
      <c r="FW132" s="198"/>
      <c r="FX132" s="198"/>
      <c r="FY132" s="198"/>
      <c r="FZ132" s="198"/>
      <c r="GA132" s="198"/>
      <c r="GB132" s="198"/>
      <c r="GC132" s="198"/>
      <c r="GD132" s="198"/>
      <c r="GE132" s="198"/>
      <c r="GF132" s="198"/>
      <c r="GG132" s="198"/>
      <c r="GH132" s="198"/>
      <c r="GI132" s="198"/>
      <c r="GJ132" s="198"/>
      <c r="GK132" s="198"/>
      <c r="GL132" s="198"/>
      <c r="GM132" s="198"/>
      <c r="GN132" s="198"/>
      <c r="GO132" s="198"/>
      <c r="GP132" s="198"/>
      <c r="GQ132" s="198"/>
      <c r="GR132" s="198"/>
      <c r="GS132" s="198"/>
      <c r="GT132" s="198"/>
      <c r="GU132" s="198"/>
      <c r="GV132" s="198"/>
      <c r="GW132" s="198"/>
      <c r="GX132" s="198"/>
      <c r="GY132" s="198"/>
      <c r="GZ132" s="198"/>
      <c r="HA132" s="198"/>
      <c r="HB132" s="198"/>
      <c r="HC132" s="198"/>
      <c r="HD132" s="198"/>
      <c r="HE132" s="198"/>
      <c r="HF132" s="198"/>
      <c r="HG132" s="198"/>
      <c r="HH132" s="198"/>
      <c r="HI132" s="198"/>
      <c r="HJ132" s="198"/>
      <c r="HK132" s="198"/>
      <c r="HL132" s="198"/>
      <c r="HM132" s="198"/>
      <c r="HN132" s="198"/>
      <c r="HO132" s="198"/>
      <c r="HP132" s="198"/>
      <c r="HQ132" s="198"/>
      <c r="HR132" s="198"/>
      <c r="HS132" s="198"/>
      <c r="HT132" s="198"/>
      <c r="HU132" s="198"/>
      <c r="HV132" s="198"/>
      <c r="HW132" s="198"/>
      <c r="HX132" s="198"/>
      <c r="HY132" s="198"/>
      <c r="HZ132" s="198"/>
      <c r="IA132" s="198"/>
      <c r="IB132" s="198"/>
      <c r="IC132" s="198"/>
      <c r="ID132" s="198"/>
      <c r="IE132" s="198"/>
      <c r="IF132" s="198"/>
      <c r="IG132" s="198"/>
      <c r="IH132" s="198"/>
      <c r="II132" s="198"/>
      <c r="IJ132" s="198"/>
      <c r="IK132" s="198"/>
      <c r="IL132" s="198"/>
      <c r="IM132" s="198"/>
      <c r="IN132" s="198"/>
      <c r="IO132" s="198"/>
      <c r="IP132" s="198"/>
      <c r="IQ132" s="198"/>
      <c r="IR132" s="198"/>
      <c r="IS132" s="198"/>
      <c r="IT132" s="198"/>
      <c r="IU132" s="198"/>
      <c r="IV132" s="198"/>
    </row>
    <row r="133" spans="1:256" ht="12.75">
      <c r="A133" s="351">
        <f>+COUNTA(D133)</f>
        <v>0</v>
      </c>
      <c r="B133" s="836"/>
      <c r="C133" s="837"/>
      <c r="D133" s="257"/>
      <c r="E133" s="306">
        <f t="shared" si="23"/>
        <v>0</v>
      </c>
      <c r="F133" s="257"/>
      <c r="G133" s="329"/>
      <c r="H133" s="325">
        <f t="shared" si="22"/>
        <v>0</v>
      </c>
      <c r="I133" s="325"/>
      <c r="M133" s="312">
        <f t="shared" si="18"/>
        <v>0</v>
      </c>
      <c r="O133" s="167"/>
      <c r="P133" s="167"/>
      <c r="Q133" s="167"/>
      <c r="R133" s="304"/>
      <c r="S133" s="304"/>
      <c r="T133" s="304"/>
      <c r="U133" s="304"/>
      <c r="V133" s="304"/>
      <c r="W133" s="304"/>
      <c r="X133" s="198"/>
      <c r="Y133" s="198"/>
      <c r="Z133" s="198"/>
      <c r="AA133" s="198"/>
      <c r="AB133" s="198"/>
      <c r="AC133" s="142">
        <f t="shared" si="19"/>
        <v>0</v>
      </c>
      <c r="AD133" s="142">
        <f t="shared" si="20"/>
        <v>0</v>
      </c>
      <c r="AE133" s="198"/>
      <c r="AF133" s="198"/>
      <c r="AG133" s="198"/>
      <c r="AH133" s="198"/>
      <c r="AI133" s="198"/>
      <c r="AJ133" s="198"/>
      <c r="AK133" s="198"/>
      <c r="AL133" s="198"/>
      <c r="AM133" s="198"/>
      <c r="AN133" s="198"/>
      <c r="AO133" s="198"/>
      <c r="AP133" s="198"/>
      <c r="AQ133" s="198"/>
      <c r="AR133" s="198"/>
      <c r="AS133" s="198"/>
      <c r="AT133" s="198"/>
      <c r="AU133" s="198"/>
      <c r="AV133" s="198"/>
      <c r="AW133" s="198"/>
      <c r="AX133" s="198"/>
      <c r="AY133" s="198"/>
      <c r="AZ133" s="198"/>
      <c r="BA133" s="198"/>
      <c r="BB133" s="198"/>
      <c r="BC133" s="198"/>
      <c r="BD133" s="198"/>
      <c r="BE133" s="198"/>
      <c r="BF133" s="198"/>
      <c r="BG133" s="198"/>
      <c r="BH133" s="198"/>
      <c r="BI133" s="198"/>
      <c r="BJ133" s="198"/>
      <c r="BK133" s="198"/>
      <c r="BL133" s="198"/>
      <c r="BM133" s="198"/>
      <c r="BN133" s="198"/>
      <c r="BO133" s="198"/>
      <c r="BP133" s="198"/>
      <c r="BQ133" s="198"/>
      <c r="BR133" s="198"/>
      <c r="BS133" s="198"/>
      <c r="BT133" s="198"/>
      <c r="BU133" s="198"/>
      <c r="BV133" s="198"/>
      <c r="BW133" s="198"/>
      <c r="BX133" s="198"/>
      <c r="BY133" s="198"/>
      <c r="BZ133" s="198"/>
      <c r="CA133" s="198"/>
      <c r="CB133" s="198"/>
      <c r="CC133" s="198"/>
      <c r="CD133" s="198"/>
      <c r="CE133" s="198"/>
      <c r="CF133" s="198"/>
      <c r="CG133" s="198"/>
      <c r="CH133" s="198"/>
      <c r="CI133" s="198"/>
      <c r="CJ133" s="198"/>
      <c r="CK133" s="198"/>
      <c r="CL133" s="198"/>
      <c r="CM133" s="198"/>
      <c r="CN133" s="198"/>
      <c r="CO133" s="198"/>
      <c r="CP133" s="198"/>
      <c r="CQ133" s="198"/>
      <c r="CR133" s="198"/>
      <c r="CS133" s="198"/>
      <c r="CT133" s="198"/>
      <c r="CU133" s="198"/>
      <c r="CV133" s="198"/>
      <c r="CW133" s="198"/>
      <c r="CX133" s="198"/>
      <c r="CY133" s="198"/>
      <c r="CZ133" s="198"/>
      <c r="DA133" s="198"/>
      <c r="DB133" s="198"/>
      <c r="DC133" s="198"/>
      <c r="DD133" s="198"/>
      <c r="DE133" s="198"/>
      <c r="DF133" s="198"/>
      <c r="DG133" s="198"/>
      <c r="DH133" s="198"/>
      <c r="DI133" s="198"/>
      <c r="DJ133" s="198"/>
      <c r="DK133" s="198"/>
      <c r="DL133" s="198"/>
      <c r="DM133" s="198"/>
      <c r="DN133" s="198"/>
      <c r="DO133" s="198"/>
      <c r="DP133" s="198"/>
      <c r="DQ133" s="198"/>
      <c r="DR133" s="198"/>
      <c r="DS133" s="198"/>
      <c r="DT133" s="198"/>
      <c r="DU133" s="198"/>
      <c r="DV133" s="198"/>
      <c r="DW133" s="198"/>
      <c r="DX133" s="198"/>
      <c r="DY133" s="198"/>
      <c r="DZ133" s="198"/>
      <c r="EA133" s="198"/>
      <c r="EB133" s="198"/>
      <c r="EC133" s="198"/>
      <c r="ED133" s="198"/>
      <c r="EE133" s="198"/>
      <c r="EF133" s="198"/>
      <c r="EG133" s="198"/>
      <c r="EH133" s="198"/>
      <c r="EI133" s="198"/>
      <c r="EJ133" s="198"/>
      <c r="EK133" s="198"/>
      <c r="EL133" s="198"/>
      <c r="EM133" s="198"/>
      <c r="EN133" s="198"/>
      <c r="EO133" s="198"/>
      <c r="EP133" s="198"/>
      <c r="EQ133" s="198"/>
      <c r="ER133" s="198"/>
      <c r="ES133" s="198"/>
      <c r="ET133" s="198"/>
      <c r="EU133" s="198"/>
      <c r="EV133" s="198"/>
      <c r="EW133" s="198"/>
      <c r="EX133" s="198"/>
      <c r="EY133" s="198"/>
      <c r="EZ133" s="198"/>
      <c r="FA133" s="198"/>
      <c r="FB133" s="198"/>
      <c r="FC133" s="198"/>
      <c r="FD133" s="198"/>
      <c r="FE133" s="198"/>
      <c r="FF133" s="198"/>
      <c r="FG133" s="198"/>
      <c r="FH133" s="198"/>
      <c r="FI133" s="198"/>
      <c r="FJ133" s="198"/>
      <c r="FK133" s="198"/>
      <c r="FL133" s="198"/>
      <c r="FM133" s="198"/>
      <c r="FN133" s="198"/>
      <c r="FO133" s="198"/>
      <c r="FP133" s="198"/>
      <c r="FQ133" s="198"/>
      <c r="FR133" s="198"/>
      <c r="FS133" s="198"/>
      <c r="FT133" s="198"/>
      <c r="FU133" s="198"/>
      <c r="FV133" s="198"/>
      <c r="FW133" s="198"/>
      <c r="FX133" s="198"/>
      <c r="FY133" s="198"/>
      <c r="FZ133" s="198"/>
      <c r="GA133" s="198"/>
      <c r="GB133" s="198"/>
      <c r="GC133" s="198"/>
      <c r="GD133" s="198"/>
      <c r="GE133" s="198"/>
      <c r="GF133" s="198"/>
      <c r="GG133" s="198"/>
      <c r="GH133" s="198"/>
      <c r="GI133" s="198"/>
      <c r="GJ133" s="198"/>
      <c r="GK133" s="198"/>
      <c r="GL133" s="198"/>
      <c r="GM133" s="198"/>
      <c r="GN133" s="198"/>
      <c r="GO133" s="198"/>
      <c r="GP133" s="198"/>
      <c r="GQ133" s="198"/>
      <c r="GR133" s="198"/>
      <c r="GS133" s="198"/>
      <c r="GT133" s="198"/>
      <c r="GU133" s="198"/>
      <c r="GV133" s="198"/>
      <c r="GW133" s="198"/>
      <c r="GX133" s="198"/>
      <c r="GY133" s="198"/>
      <c r="GZ133" s="198"/>
      <c r="HA133" s="198"/>
      <c r="HB133" s="198"/>
      <c r="HC133" s="198"/>
      <c r="HD133" s="198"/>
      <c r="HE133" s="198"/>
      <c r="HF133" s="198"/>
      <c r="HG133" s="198"/>
      <c r="HH133" s="198"/>
      <c r="HI133" s="198"/>
      <c r="HJ133" s="198"/>
      <c r="HK133" s="198"/>
      <c r="HL133" s="198"/>
      <c r="HM133" s="198"/>
      <c r="HN133" s="198"/>
      <c r="HO133" s="198"/>
      <c r="HP133" s="198"/>
      <c r="HQ133" s="198"/>
      <c r="HR133" s="198"/>
      <c r="HS133" s="198"/>
      <c r="HT133" s="198"/>
      <c r="HU133" s="198"/>
      <c r="HV133" s="198"/>
      <c r="HW133" s="198"/>
      <c r="HX133" s="198"/>
      <c r="HY133" s="198"/>
      <c r="HZ133" s="198"/>
      <c r="IA133" s="198"/>
      <c r="IB133" s="198"/>
      <c r="IC133" s="198"/>
      <c r="ID133" s="198"/>
      <c r="IE133" s="198"/>
      <c r="IF133" s="198"/>
      <c r="IG133" s="198"/>
      <c r="IH133" s="198"/>
      <c r="II133" s="198"/>
      <c r="IJ133" s="198"/>
      <c r="IK133" s="198"/>
      <c r="IL133" s="198"/>
      <c r="IM133" s="198"/>
      <c r="IN133" s="198"/>
      <c r="IO133" s="198"/>
      <c r="IP133" s="198"/>
      <c r="IQ133" s="198"/>
      <c r="IR133" s="198"/>
      <c r="IS133" s="198"/>
      <c r="IT133" s="198"/>
      <c r="IU133" s="198"/>
      <c r="IV133" s="198"/>
    </row>
    <row r="134" spans="1:256" ht="12.75">
      <c r="A134" s="351">
        <f t="shared" si="21"/>
        <v>0</v>
      </c>
      <c r="B134" s="836"/>
      <c r="C134" s="837"/>
      <c r="D134" s="257"/>
      <c r="E134" s="306">
        <f t="shared" si="23"/>
        <v>0</v>
      </c>
      <c r="F134" s="257"/>
      <c r="G134" s="329"/>
      <c r="H134" s="325">
        <f t="shared" si="22"/>
        <v>0</v>
      </c>
      <c r="I134" s="325"/>
      <c r="M134" s="312">
        <f t="shared" si="18"/>
        <v>0</v>
      </c>
      <c r="O134" s="167"/>
      <c r="P134" s="167"/>
      <c r="Q134" s="167"/>
      <c r="R134" s="304"/>
      <c r="S134" s="304"/>
      <c r="T134" s="304"/>
      <c r="U134" s="304"/>
      <c r="V134" s="304"/>
      <c r="W134" s="304"/>
      <c r="X134" s="198"/>
      <c r="Y134" s="198"/>
      <c r="Z134" s="198"/>
      <c r="AA134" s="198"/>
      <c r="AB134" s="198"/>
      <c r="AC134" s="142">
        <f t="shared" si="19"/>
        <v>0</v>
      </c>
      <c r="AD134" s="142">
        <f t="shared" si="20"/>
        <v>0</v>
      </c>
      <c r="AE134" s="198"/>
      <c r="AF134" s="198"/>
      <c r="AG134" s="198"/>
      <c r="AH134" s="198"/>
      <c r="AI134" s="198"/>
      <c r="AJ134" s="198"/>
      <c r="AK134" s="198"/>
      <c r="AL134" s="198"/>
      <c r="AM134" s="198"/>
      <c r="AN134" s="198"/>
      <c r="AO134" s="198"/>
      <c r="AP134" s="198"/>
      <c r="AQ134" s="198"/>
      <c r="AR134" s="198"/>
      <c r="AS134" s="198"/>
      <c r="AT134" s="198"/>
      <c r="AU134" s="198"/>
      <c r="AV134" s="198"/>
      <c r="AW134" s="198"/>
      <c r="AX134" s="198"/>
      <c r="AY134" s="198"/>
      <c r="AZ134" s="198"/>
      <c r="BA134" s="198"/>
      <c r="BB134" s="198"/>
      <c r="BC134" s="198"/>
      <c r="BD134" s="198"/>
      <c r="BE134" s="198"/>
      <c r="BF134" s="198"/>
      <c r="BG134" s="198"/>
      <c r="BH134" s="198"/>
      <c r="BI134" s="198"/>
      <c r="BJ134" s="198"/>
      <c r="BK134" s="198"/>
      <c r="BL134" s="198"/>
      <c r="BM134" s="198"/>
      <c r="BN134" s="198"/>
      <c r="BO134" s="198"/>
      <c r="BP134" s="198"/>
      <c r="BQ134" s="198"/>
      <c r="BR134" s="198"/>
      <c r="BS134" s="198"/>
      <c r="BT134" s="198"/>
      <c r="BU134" s="198"/>
      <c r="BV134" s="198"/>
      <c r="BW134" s="198"/>
      <c r="BX134" s="198"/>
      <c r="BY134" s="198"/>
      <c r="BZ134" s="198"/>
      <c r="CA134" s="198"/>
      <c r="CB134" s="198"/>
      <c r="CC134" s="198"/>
      <c r="CD134" s="198"/>
      <c r="CE134" s="198"/>
      <c r="CF134" s="198"/>
      <c r="CG134" s="198"/>
      <c r="CH134" s="198"/>
      <c r="CI134" s="198"/>
      <c r="CJ134" s="198"/>
      <c r="CK134" s="198"/>
      <c r="CL134" s="198"/>
      <c r="CM134" s="198"/>
      <c r="CN134" s="198"/>
      <c r="CO134" s="198"/>
      <c r="CP134" s="198"/>
      <c r="CQ134" s="198"/>
      <c r="CR134" s="198"/>
      <c r="CS134" s="198"/>
      <c r="CT134" s="198"/>
      <c r="CU134" s="198"/>
      <c r="CV134" s="198"/>
      <c r="CW134" s="198"/>
      <c r="CX134" s="198"/>
      <c r="CY134" s="198"/>
      <c r="CZ134" s="198"/>
      <c r="DA134" s="198"/>
      <c r="DB134" s="198"/>
      <c r="DC134" s="198"/>
      <c r="DD134" s="198"/>
      <c r="DE134" s="198"/>
      <c r="DF134" s="198"/>
      <c r="DG134" s="198"/>
      <c r="DH134" s="198"/>
      <c r="DI134" s="198"/>
      <c r="DJ134" s="198"/>
      <c r="DK134" s="198"/>
      <c r="DL134" s="198"/>
      <c r="DM134" s="198"/>
      <c r="DN134" s="198"/>
      <c r="DO134" s="198"/>
      <c r="DP134" s="198"/>
      <c r="DQ134" s="198"/>
      <c r="DR134" s="198"/>
      <c r="DS134" s="198"/>
      <c r="DT134" s="198"/>
      <c r="DU134" s="198"/>
      <c r="DV134" s="198"/>
      <c r="DW134" s="198"/>
      <c r="DX134" s="198"/>
      <c r="DY134" s="198"/>
      <c r="DZ134" s="198"/>
      <c r="EA134" s="198"/>
      <c r="EB134" s="198"/>
      <c r="EC134" s="198"/>
      <c r="ED134" s="198"/>
      <c r="EE134" s="198"/>
      <c r="EF134" s="198"/>
      <c r="EG134" s="198"/>
      <c r="EH134" s="198"/>
      <c r="EI134" s="198"/>
      <c r="EJ134" s="198"/>
      <c r="EK134" s="198"/>
      <c r="EL134" s="198"/>
      <c r="EM134" s="198"/>
      <c r="EN134" s="198"/>
      <c r="EO134" s="198"/>
      <c r="EP134" s="198"/>
      <c r="EQ134" s="198"/>
      <c r="ER134" s="198"/>
      <c r="ES134" s="198"/>
      <c r="ET134" s="198"/>
      <c r="EU134" s="198"/>
      <c r="EV134" s="198"/>
      <c r="EW134" s="198"/>
      <c r="EX134" s="198"/>
      <c r="EY134" s="198"/>
      <c r="EZ134" s="198"/>
      <c r="FA134" s="198"/>
      <c r="FB134" s="198"/>
      <c r="FC134" s="198"/>
      <c r="FD134" s="198"/>
      <c r="FE134" s="198"/>
      <c r="FF134" s="198"/>
      <c r="FG134" s="198"/>
      <c r="FH134" s="198"/>
      <c r="FI134" s="198"/>
      <c r="FJ134" s="198"/>
      <c r="FK134" s="198"/>
      <c r="FL134" s="198"/>
      <c r="FM134" s="198"/>
      <c r="FN134" s="198"/>
      <c r="FO134" s="198"/>
      <c r="FP134" s="198"/>
      <c r="FQ134" s="198"/>
      <c r="FR134" s="198"/>
      <c r="FS134" s="198"/>
      <c r="FT134" s="198"/>
      <c r="FU134" s="198"/>
      <c r="FV134" s="198"/>
      <c r="FW134" s="198"/>
      <c r="FX134" s="198"/>
      <c r="FY134" s="198"/>
      <c r="FZ134" s="198"/>
      <c r="GA134" s="198"/>
      <c r="GB134" s="198"/>
      <c r="GC134" s="198"/>
      <c r="GD134" s="198"/>
      <c r="GE134" s="198"/>
      <c r="GF134" s="198"/>
      <c r="GG134" s="198"/>
      <c r="GH134" s="198"/>
      <c r="GI134" s="198"/>
      <c r="GJ134" s="198"/>
      <c r="GK134" s="198"/>
      <c r="GL134" s="198"/>
      <c r="GM134" s="198"/>
      <c r="GN134" s="198"/>
      <c r="GO134" s="198"/>
      <c r="GP134" s="198"/>
      <c r="GQ134" s="198"/>
      <c r="GR134" s="198"/>
      <c r="GS134" s="198"/>
      <c r="GT134" s="198"/>
      <c r="GU134" s="198"/>
      <c r="GV134" s="198"/>
      <c r="GW134" s="198"/>
      <c r="GX134" s="198"/>
      <c r="GY134" s="198"/>
      <c r="GZ134" s="198"/>
      <c r="HA134" s="198"/>
      <c r="HB134" s="198"/>
      <c r="HC134" s="198"/>
      <c r="HD134" s="198"/>
      <c r="HE134" s="198"/>
      <c r="HF134" s="198"/>
      <c r="HG134" s="198"/>
      <c r="HH134" s="198"/>
      <c r="HI134" s="198"/>
      <c r="HJ134" s="198"/>
      <c r="HK134" s="198"/>
      <c r="HL134" s="198"/>
      <c r="HM134" s="198"/>
      <c r="HN134" s="198"/>
      <c r="HO134" s="198"/>
      <c r="HP134" s="198"/>
      <c r="HQ134" s="198"/>
      <c r="HR134" s="198"/>
      <c r="HS134" s="198"/>
      <c r="HT134" s="198"/>
      <c r="HU134" s="198"/>
      <c r="HV134" s="198"/>
      <c r="HW134" s="198"/>
      <c r="HX134" s="198"/>
      <c r="HY134" s="198"/>
      <c r="HZ134" s="198"/>
      <c r="IA134" s="198"/>
      <c r="IB134" s="198"/>
      <c r="IC134" s="198"/>
      <c r="ID134" s="198"/>
      <c r="IE134" s="198"/>
      <c r="IF134" s="198"/>
      <c r="IG134" s="198"/>
      <c r="IH134" s="198"/>
      <c r="II134" s="198"/>
      <c r="IJ134" s="198"/>
      <c r="IK134" s="198"/>
      <c r="IL134" s="198"/>
      <c r="IM134" s="198"/>
      <c r="IN134" s="198"/>
      <c r="IO134" s="198"/>
      <c r="IP134" s="198"/>
      <c r="IQ134" s="198"/>
      <c r="IR134" s="198"/>
      <c r="IS134" s="198"/>
      <c r="IT134" s="198"/>
      <c r="IU134" s="198"/>
      <c r="IV134" s="198"/>
    </row>
    <row r="135" spans="1:256" ht="33.75">
      <c r="A135" s="351">
        <f>+IF(SUM(A137:A144)&gt;0,1,0)</f>
        <v>0</v>
      </c>
      <c r="B135" s="838" t="s">
        <v>654</v>
      </c>
      <c r="C135" s="839"/>
      <c r="D135" s="389"/>
      <c r="E135" s="96"/>
      <c r="F135" s="576" t="s">
        <v>636</v>
      </c>
      <c r="G135" s="576" t="s">
        <v>865</v>
      </c>
      <c r="H135" s="744" t="s">
        <v>491</v>
      </c>
      <c r="I135" s="390"/>
      <c r="M135" s="312">
        <f t="shared" si="18"/>
        <v>0</v>
      </c>
      <c r="O135" s="167"/>
      <c r="P135" s="167"/>
      <c r="Q135" s="167"/>
      <c r="R135" s="304"/>
      <c r="S135" s="304"/>
      <c r="T135" s="304"/>
      <c r="U135" s="304"/>
      <c r="V135" s="304"/>
      <c r="W135" s="304"/>
      <c r="X135" s="198"/>
      <c r="Y135" s="198"/>
      <c r="Z135" s="198"/>
      <c r="AA135" s="198"/>
      <c r="AB135" s="198"/>
      <c r="AC135" s="142">
        <f t="shared" si="19"/>
        <v>0</v>
      </c>
      <c r="AD135" s="142">
        <f t="shared" si="20"/>
        <v>0</v>
      </c>
      <c r="AE135" s="198"/>
      <c r="AF135" s="198"/>
      <c r="AG135" s="198"/>
      <c r="AH135" s="198"/>
      <c r="AI135" s="198"/>
      <c r="AJ135" s="198"/>
      <c r="AK135" s="198"/>
      <c r="AL135" s="198"/>
      <c r="AM135" s="198"/>
      <c r="AN135" s="198"/>
      <c r="AO135" s="198"/>
      <c r="AP135" s="198"/>
      <c r="AQ135" s="198"/>
      <c r="AR135" s="198"/>
      <c r="AS135" s="198"/>
      <c r="AT135" s="198"/>
      <c r="AU135" s="198"/>
      <c r="AV135" s="198"/>
      <c r="AW135" s="198"/>
      <c r="AX135" s="198"/>
      <c r="AY135" s="198"/>
      <c r="AZ135" s="198"/>
      <c r="BA135" s="198"/>
      <c r="BB135" s="198"/>
      <c r="BC135" s="198"/>
      <c r="BD135" s="198"/>
      <c r="BE135" s="198"/>
      <c r="BF135" s="198"/>
      <c r="BG135" s="198"/>
      <c r="BH135" s="198"/>
      <c r="BI135" s="198"/>
      <c r="BJ135" s="198"/>
      <c r="BK135" s="198"/>
      <c r="BL135" s="198"/>
      <c r="BM135" s="198"/>
      <c r="BN135" s="198"/>
      <c r="BO135" s="198"/>
      <c r="BP135" s="198"/>
      <c r="BQ135" s="198"/>
      <c r="BR135" s="198"/>
      <c r="BS135" s="198"/>
      <c r="BT135" s="198"/>
      <c r="BU135" s="198"/>
      <c r="BV135" s="198"/>
      <c r="BW135" s="198"/>
      <c r="BX135" s="198"/>
      <c r="BY135" s="198"/>
      <c r="BZ135" s="198"/>
      <c r="CA135" s="198"/>
      <c r="CB135" s="198"/>
      <c r="CC135" s="198"/>
      <c r="CD135" s="198"/>
      <c r="CE135" s="198"/>
      <c r="CF135" s="198"/>
      <c r="CG135" s="198"/>
      <c r="CH135" s="198"/>
      <c r="CI135" s="198"/>
      <c r="CJ135" s="198"/>
      <c r="CK135" s="198"/>
      <c r="CL135" s="198"/>
      <c r="CM135" s="198"/>
      <c r="CN135" s="198"/>
      <c r="CO135" s="198"/>
      <c r="CP135" s="198"/>
      <c r="CQ135" s="198"/>
      <c r="CR135" s="198"/>
      <c r="CS135" s="198"/>
      <c r="CT135" s="198"/>
      <c r="CU135" s="198"/>
      <c r="CV135" s="198"/>
      <c r="CW135" s="198"/>
      <c r="CX135" s="198"/>
      <c r="CY135" s="198"/>
      <c r="CZ135" s="198"/>
      <c r="DA135" s="198"/>
      <c r="DB135" s="198"/>
      <c r="DC135" s="198"/>
      <c r="DD135" s="198"/>
      <c r="DE135" s="198"/>
      <c r="DF135" s="198"/>
      <c r="DG135" s="198"/>
      <c r="DH135" s="198"/>
      <c r="DI135" s="198"/>
      <c r="DJ135" s="198"/>
      <c r="DK135" s="198"/>
      <c r="DL135" s="198"/>
      <c r="DM135" s="198"/>
      <c r="DN135" s="198"/>
      <c r="DO135" s="198"/>
      <c r="DP135" s="198"/>
      <c r="DQ135" s="198"/>
      <c r="DR135" s="198"/>
      <c r="DS135" s="198"/>
      <c r="DT135" s="198"/>
      <c r="DU135" s="198"/>
      <c r="DV135" s="198"/>
      <c r="DW135" s="198"/>
      <c r="DX135" s="198"/>
      <c r="DY135" s="198"/>
      <c r="DZ135" s="198"/>
      <c r="EA135" s="198"/>
      <c r="EB135" s="198"/>
      <c r="EC135" s="198"/>
      <c r="ED135" s="198"/>
      <c r="EE135" s="198"/>
      <c r="EF135" s="198"/>
      <c r="EG135" s="198"/>
      <c r="EH135" s="198"/>
      <c r="EI135" s="198"/>
      <c r="EJ135" s="198"/>
      <c r="EK135" s="198"/>
      <c r="EL135" s="198"/>
      <c r="EM135" s="198"/>
      <c r="EN135" s="198"/>
      <c r="EO135" s="198"/>
      <c r="EP135" s="198"/>
      <c r="EQ135" s="198"/>
      <c r="ER135" s="198"/>
      <c r="ES135" s="198"/>
      <c r="ET135" s="198"/>
      <c r="EU135" s="198"/>
      <c r="EV135" s="198"/>
      <c r="EW135" s="198"/>
      <c r="EX135" s="198"/>
      <c r="EY135" s="198"/>
      <c r="EZ135" s="198"/>
      <c r="FA135" s="198"/>
      <c r="FB135" s="198"/>
      <c r="FC135" s="198"/>
      <c r="FD135" s="198"/>
      <c r="FE135" s="198"/>
      <c r="FF135" s="198"/>
      <c r="FG135" s="198"/>
      <c r="FH135" s="198"/>
      <c r="FI135" s="198"/>
      <c r="FJ135" s="198"/>
      <c r="FK135" s="198"/>
      <c r="FL135" s="198"/>
      <c r="FM135" s="198"/>
      <c r="FN135" s="198"/>
      <c r="FO135" s="198"/>
      <c r="FP135" s="198"/>
      <c r="FQ135" s="198"/>
      <c r="FR135" s="198"/>
      <c r="FS135" s="198"/>
      <c r="FT135" s="198"/>
      <c r="FU135" s="198"/>
      <c r="FV135" s="198"/>
      <c r="FW135" s="198"/>
      <c r="FX135" s="198"/>
      <c r="FY135" s="198"/>
      <c r="FZ135" s="198"/>
      <c r="GA135" s="198"/>
      <c r="GB135" s="198"/>
      <c r="GC135" s="198"/>
      <c r="GD135" s="198"/>
      <c r="GE135" s="198"/>
      <c r="GF135" s="198"/>
      <c r="GG135" s="198"/>
      <c r="GH135" s="198"/>
      <c r="GI135" s="198"/>
      <c r="GJ135" s="198"/>
      <c r="GK135" s="198"/>
      <c r="GL135" s="198"/>
      <c r="GM135" s="198"/>
      <c r="GN135" s="198"/>
      <c r="GO135" s="198"/>
      <c r="GP135" s="198"/>
      <c r="GQ135" s="198"/>
      <c r="GR135" s="198"/>
      <c r="GS135" s="198"/>
      <c r="GT135" s="198"/>
      <c r="GU135" s="198"/>
      <c r="GV135" s="198"/>
      <c r="GW135" s="198"/>
      <c r="GX135" s="198"/>
      <c r="GY135" s="198"/>
      <c r="GZ135" s="198"/>
      <c r="HA135" s="198"/>
      <c r="HB135" s="198"/>
      <c r="HC135" s="198"/>
      <c r="HD135" s="198"/>
      <c r="HE135" s="198"/>
      <c r="HF135" s="198"/>
      <c r="HG135" s="198"/>
      <c r="HH135" s="198"/>
      <c r="HI135" s="198"/>
      <c r="HJ135" s="198"/>
      <c r="HK135" s="198"/>
      <c r="HL135" s="198"/>
      <c r="HM135" s="198"/>
      <c r="HN135" s="198"/>
      <c r="HO135" s="198"/>
      <c r="HP135" s="198"/>
      <c r="HQ135" s="198"/>
      <c r="HR135" s="198"/>
      <c r="HS135" s="198"/>
      <c r="HT135" s="198"/>
      <c r="HU135" s="198"/>
      <c r="HV135" s="198"/>
      <c r="HW135" s="198"/>
      <c r="HX135" s="198"/>
      <c r="HY135" s="198"/>
      <c r="HZ135" s="198"/>
      <c r="IA135" s="198"/>
      <c r="IB135" s="198"/>
      <c r="IC135" s="198"/>
      <c r="ID135" s="198"/>
      <c r="IE135" s="198"/>
      <c r="IF135" s="198"/>
      <c r="IG135" s="198"/>
      <c r="IH135" s="198"/>
      <c r="II135" s="198"/>
      <c r="IJ135" s="198"/>
      <c r="IK135" s="198"/>
      <c r="IL135" s="198"/>
      <c r="IM135" s="198"/>
      <c r="IN135" s="198"/>
      <c r="IO135" s="198"/>
      <c r="IP135" s="198"/>
      <c r="IQ135" s="198"/>
      <c r="IR135" s="198"/>
      <c r="IS135" s="198"/>
      <c r="IT135" s="198"/>
      <c r="IU135" s="198"/>
      <c r="IV135" s="198"/>
    </row>
    <row r="136" spans="1:256" ht="12.75">
      <c r="A136" s="351">
        <f aca="true" t="shared" si="24" ref="A136:A143">+COUNTA(D136)</f>
        <v>0</v>
      </c>
      <c r="B136" s="836"/>
      <c r="C136" s="837"/>
      <c r="D136" s="257"/>
      <c r="E136" s="306"/>
      <c r="F136" s="257"/>
      <c r="G136" s="329"/>
      <c r="H136" s="329"/>
      <c r="I136" s="325"/>
      <c r="M136" s="312">
        <f t="shared" si="18"/>
        <v>0</v>
      </c>
      <c r="N136" s="167">
        <f aca="true" t="shared" si="25" ref="N136:N143">+IF(G136="y",D136,0)</f>
        <v>0</v>
      </c>
      <c r="O136" s="167"/>
      <c r="P136" s="167"/>
      <c r="Q136" s="167"/>
      <c r="R136" s="304"/>
      <c r="S136" s="304"/>
      <c r="T136" s="304"/>
      <c r="U136" s="304"/>
      <c r="V136" s="304"/>
      <c r="W136" s="304"/>
      <c r="X136" s="198"/>
      <c r="Y136" s="198"/>
      <c r="Z136" s="198"/>
      <c r="AA136" s="198"/>
      <c r="AB136" s="198"/>
      <c r="AC136" s="142">
        <f t="shared" si="19"/>
        <v>0</v>
      </c>
      <c r="AD136" s="142">
        <f t="shared" si="20"/>
        <v>0</v>
      </c>
      <c r="AE136" s="198"/>
      <c r="AF136" s="198"/>
      <c r="AG136" s="198"/>
      <c r="AH136" s="198"/>
      <c r="AI136" s="198"/>
      <c r="AJ136" s="198"/>
      <c r="AK136" s="198"/>
      <c r="AL136" s="198"/>
      <c r="AM136" s="198"/>
      <c r="AN136" s="198"/>
      <c r="AO136" s="198"/>
      <c r="AP136" s="198"/>
      <c r="AQ136" s="198"/>
      <c r="AR136" s="198"/>
      <c r="AS136" s="198"/>
      <c r="AT136" s="198"/>
      <c r="AU136" s="198"/>
      <c r="AV136" s="198"/>
      <c r="AW136" s="198"/>
      <c r="AX136" s="198"/>
      <c r="AY136" s="198"/>
      <c r="AZ136" s="198"/>
      <c r="BA136" s="198"/>
      <c r="BB136" s="198"/>
      <c r="BC136" s="198"/>
      <c r="BD136" s="198"/>
      <c r="BE136" s="198"/>
      <c r="BF136" s="198"/>
      <c r="BG136" s="198"/>
      <c r="BH136" s="198"/>
      <c r="BI136" s="198"/>
      <c r="BJ136" s="198"/>
      <c r="BK136" s="198"/>
      <c r="BL136" s="198"/>
      <c r="BM136" s="198"/>
      <c r="BN136" s="198"/>
      <c r="BO136" s="198"/>
      <c r="BP136" s="198"/>
      <c r="BQ136" s="198"/>
      <c r="BR136" s="198"/>
      <c r="BS136" s="198"/>
      <c r="BT136" s="198"/>
      <c r="BU136" s="198"/>
      <c r="BV136" s="198"/>
      <c r="BW136" s="198"/>
      <c r="BX136" s="198"/>
      <c r="BY136" s="198"/>
      <c r="BZ136" s="198"/>
      <c r="CA136" s="198"/>
      <c r="CB136" s="198"/>
      <c r="CC136" s="198"/>
      <c r="CD136" s="198"/>
      <c r="CE136" s="198"/>
      <c r="CF136" s="198"/>
      <c r="CG136" s="198"/>
      <c r="CH136" s="198"/>
      <c r="CI136" s="198"/>
      <c r="CJ136" s="198"/>
      <c r="CK136" s="198"/>
      <c r="CL136" s="198"/>
      <c r="CM136" s="198"/>
      <c r="CN136" s="198"/>
      <c r="CO136" s="198"/>
      <c r="CP136" s="198"/>
      <c r="CQ136" s="198"/>
      <c r="CR136" s="198"/>
      <c r="CS136" s="198"/>
      <c r="CT136" s="198"/>
      <c r="CU136" s="198"/>
      <c r="CV136" s="198"/>
      <c r="CW136" s="198"/>
      <c r="CX136" s="198"/>
      <c r="CY136" s="198"/>
      <c r="CZ136" s="198"/>
      <c r="DA136" s="198"/>
      <c r="DB136" s="198"/>
      <c r="DC136" s="198"/>
      <c r="DD136" s="198"/>
      <c r="DE136" s="198"/>
      <c r="DF136" s="198"/>
      <c r="DG136" s="198"/>
      <c r="DH136" s="198"/>
      <c r="DI136" s="198"/>
      <c r="DJ136" s="198"/>
      <c r="DK136" s="198"/>
      <c r="DL136" s="198"/>
      <c r="DM136" s="198"/>
      <c r="DN136" s="198"/>
      <c r="DO136" s="198"/>
      <c r="DP136" s="198"/>
      <c r="DQ136" s="198"/>
      <c r="DR136" s="198"/>
      <c r="DS136" s="198"/>
      <c r="DT136" s="198"/>
      <c r="DU136" s="198"/>
      <c r="DV136" s="198"/>
      <c r="DW136" s="198"/>
      <c r="DX136" s="198"/>
      <c r="DY136" s="198"/>
      <c r="DZ136" s="198"/>
      <c r="EA136" s="198"/>
      <c r="EB136" s="198"/>
      <c r="EC136" s="198"/>
      <c r="ED136" s="198"/>
      <c r="EE136" s="198"/>
      <c r="EF136" s="198"/>
      <c r="EG136" s="198"/>
      <c r="EH136" s="198"/>
      <c r="EI136" s="198"/>
      <c r="EJ136" s="198"/>
      <c r="EK136" s="198"/>
      <c r="EL136" s="198"/>
      <c r="EM136" s="198"/>
      <c r="EN136" s="198"/>
      <c r="EO136" s="198"/>
      <c r="EP136" s="198"/>
      <c r="EQ136" s="198"/>
      <c r="ER136" s="198"/>
      <c r="ES136" s="198"/>
      <c r="ET136" s="198"/>
      <c r="EU136" s="198"/>
      <c r="EV136" s="198"/>
      <c r="EW136" s="198"/>
      <c r="EX136" s="198"/>
      <c r="EY136" s="198"/>
      <c r="EZ136" s="198"/>
      <c r="FA136" s="198"/>
      <c r="FB136" s="198"/>
      <c r="FC136" s="198"/>
      <c r="FD136" s="198"/>
      <c r="FE136" s="198"/>
      <c r="FF136" s="198"/>
      <c r="FG136" s="198"/>
      <c r="FH136" s="198"/>
      <c r="FI136" s="198"/>
      <c r="FJ136" s="198"/>
      <c r="FK136" s="198"/>
      <c r="FL136" s="198"/>
      <c r="FM136" s="198"/>
      <c r="FN136" s="198"/>
      <c r="FO136" s="198"/>
      <c r="FP136" s="198"/>
      <c r="FQ136" s="198"/>
      <c r="FR136" s="198"/>
      <c r="FS136" s="198"/>
      <c r="FT136" s="198"/>
      <c r="FU136" s="198"/>
      <c r="FV136" s="198"/>
      <c r="FW136" s="198"/>
      <c r="FX136" s="198"/>
      <c r="FY136" s="198"/>
      <c r="FZ136" s="198"/>
      <c r="GA136" s="198"/>
      <c r="GB136" s="198"/>
      <c r="GC136" s="198"/>
      <c r="GD136" s="198"/>
      <c r="GE136" s="198"/>
      <c r="GF136" s="198"/>
      <c r="GG136" s="198"/>
      <c r="GH136" s="198"/>
      <c r="GI136" s="198"/>
      <c r="GJ136" s="198"/>
      <c r="GK136" s="198"/>
      <c r="GL136" s="198"/>
      <c r="GM136" s="198"/>
      <c r="GN136" s="198"/>
      <c r="GO136" s="198"/>
      <c r="GP136" s="198"/>
      <c r="GQ136" s="198"/>
      <c r="GR136" s="198"/>
      <c r="GS136" s="198"/>
      <c r="GT136" s="198"/>
      <c r="GU136" s="198"/>
      <c r="GV136" s="198"/>
      <c r="GW136" s="198"/>
      <c r="GX136" s="198"/>
      <c r="GY136" s="198"/>
      <c r="GZ136" s="198"/>
      <c r="HA136" s="198"/>
      <c r="HB136" s="198"/>
      <c r="HC136" s="198"/>
      <c r="HD136" s="198"/>
      <c r="HE136" s="198"/>
      <c r="HF136" s="198"/>
      <c r="HG136" s="198"/>
      <c r="HH136" s="198"/>
      <c r="HI136" s="198"/>
      <c r="HJ136" s="198"/>
      <c r="HK136" s="198"/>
      <c r="HL136" s="198"/>
      <c r="HM136" s="198"/>
      <c r="HN136" s="198"/>
      <c r="HO136" s="198"/>
      <c r="HP136" s="198"/>
      <c r="HQ136" s="198"/>
      <c r="HR136" s="198"/>
      <c r="HS136" s="198"/>
      <c r="HT136" s="198"/>
      <c r="HU136" s="198"/>
      <c r="HV136" s="198"/>
      <c r="HW136" s="198"/>
      <c r="HX136" s="198"/>
      <c r="HY136" s="198"/>
      <c r="HZ136" s="198"/>
      <c r="IA136" s="198"/>
      <c r="IB136" s="198"/>
      <c r="IC136" s="198"/>
      <c r="ID136" s="198"/>
      <c r="IE136" s="198"/>
      <c r="IF136" s="198"/>
      <c r="IG136" s="198"/>
      <c r="IH136" s="198"/>
      <c r="II136" s="198"/>
      <c r="IJ136" s="198"/>
      <c r="IK136" s="198"/>
      <c r="IL136" s="198"/>
      <c r="IM136" s="198"/>
      <c r="IN136" s="198"/>
      <c r="IO136" s="198"/>
      <c r="IP136" s="198"/>
      <c r="IQ136" s="198"/>
      <c r="IR136" s="198"/>
      <c r="IS136" s="198"/>
      <c r="IT136" s="198"/>
      <c r="IU136" s="198"/>
      <c r="IV136" s="198"/>
    </row>
    <row r="137" spans="1:256" ht="12.75">
      <c r="A137" s="351">
        <f t="shared" si="24"/>
        <v>0</v>
      </c>
      <c r="B137" s="836"/>
      <c r="C137" s="837"/>
      <c r="D137" s="257"/>
      <c r="E137" s="306"/>
      <c r="F137" s="257"/>
      <c r="G137" s="329"/>
      <c r="H137" s="329"/>
      <c r="I137" s="325"/>
      <c r="M137" s="312">
        <f t="shared" si="18"/>
        <v>0</v>
      </c>
      <c r="N137" s="167">
        <f t="shared" si="25"/>
        <v>0</v>
      </c>
      <c r="O137" s="167"/>
      <c r="P137" s="167"/>
      <c r="Q137" s="167"/>
      <c r="R137" s="304"/>
      <c r="S137" s="304"/>
      <c r="T137" s="304"/>
      <c r="U137" s="304"/>
      <c r="V137" s="304"/>
      <c r="W137" s="304"/>
      <c r="X137" s="198"/>
      <c r="Y137" s="198"/>
      <c r="Z137" s="198"/>
      <c r="AA137" s="198"/>
      <c r="AB137" s="198"/>
      <c r="AC137" s="142">
        <f t="shared" si="19"/>
        <v>0</v>
      </c>
      <c r="AD137" s="142">
        <f t="shared" si="20"/>
        <v>0</v>
      </c>
      <c r="AE137" s="198"/>
      <c r="AF137" s="198"/>
      <c r="AG137" s="198"/>
      <c r="AH137" s="198"/>
      <c r="AI137" s="198"/>
      <c r="AJ137" s="198"/>
      <c r="AK137" s="198"/>
      <c r="AL137" s="198"/>
      <c r="AM137" s="198"/>
      <c r="AN137" s="198"/>
      <c r="AO137" s="198"/>
      <c r="AP137" s="198"/>
      <c r="AQ137" s="198"/>
      <c r="AR137" s="198"/>
      <c r="AS137" s="198"/>
      <c r="AT137" s="198"/>
      <c r="AU137" s="198"/>
      <c r="AV137" s="198"/>
      <c r="AW137" s="198"/>
      <c r="AX137" s="198"/>
      <c r="AY137" s="198"/>
      <c r="AZ137" s="198"/>
      <c r="BA137" s="198"/>
      <c r="BB137" s="198"/>
      <c r="BC137" s="198"/>
      <c r="BD137" s="198"/>
      <c r="BE137" s="198"/>
      <c r="BF137" s="198"/>
      <c r="BG137" s="198"/>
      <c r="BH137" s="198"/>
      <c r="BI137" s="198"/>
      <c r="BJ137" s="198"/>
      <c r="BK137" s="198"/>
      <c r="BL137" s="198"/>
      <c r="BM137" s="198"/>
      <c r="BN137" s="198"/>
      <c r="BO137" s="198"/>
      <c r="BP137" s="198"/>
      <c r="BQ137" s="198"/>
      <c r="BR137" s="198"/>
      <c r="BS137" s="198"/>
      <c r="BT137" s="198"/>
      <c r="BU137" s="198"/>
      <c r="BV137" s="198"/>
      <c r="BW137" s="198"/>
      <c r="BX137" s="198"/>
      <c r="BY137" s="198"/>
      <c r="BZ137" s="198"/>
      <c r="CA137" s="198"/>
      <c r="CB137" s="198"/>
      <c r="CC137" s="198"/>
      <c r="CD137" s="198"/>
      <c r="CE137" s="198"/>
      <c r="CF137" s="198"/>
      <c r="CG137" s="198"/>
      <c r="CH137" s="198"/>
      <c r="CI137" s="198"/>
      <c r="CJ137" s="198"/>
      <c r="CK137" s="198"/>
      <c r="CL137" s="198"/>
      <c r="CM137" s="198"/>
      <c r="CN137" s="198"/>
      <c r="CO137" s="198"/>
      <c r="CP137" s="198"/>
      <c r="CQ137" s="198"/>
      <c r="CR137" s="198"/>
      <c r="CS137" s="198"/>
      <c r="CT137" s="198"/>
      <c r="CU137" s="198"/>
      <c r="CV137" s="198"/>
      <c r="CW137" s="198"/>
      <c r="CX137" s="198"/>
      <c r="CY137" s="198"/>
      <c r="CZ137" s="198"/>
      <c r="DA137" s="198"/>
      <c r="DB137" s="198"/>
      <c r="DC137" s="198"/>
      <c r="DD137" s="198"/>
      <c r="DE137" s="198"/>
      <c r="DF137" s="198"/>
      <c r="DG137" s="198"/>
      <c r="DH137" s="198"/>
      <c r="DI137" s="198"/>
      <c r="DJ137" s="198"/>
      <c r="DK137" s="198"/>
      <c r="DL137" s="198"/>
      <c r="DM137" s="198"/>
      <c r="DN137" s="198"/>
      <c r="DO137" s="198"/>
      <c r="DP137" s="198"/>
      <c r="DQ137" s="198"/>
      <c r="DR137" s="198"/>
      <c r="DS137" s="198"/>
      <c r="DT137" s="198"/>
      <c r="DU137" s="198"/>
      <c r="DV137" s="198"/>
      <c r="DW137" s="198"/>
      <c r="DX137" s="198"/>
      <c r="DY137" s="198"/>
      <c r="DZ137" s="198"/>
      <c r="EA137" s="198"/>
      <c r="EB137" s="198"/>
      <c r="EC137" s="198"/>
      <c r="ED137" s="198"/>
      <c r="EE137" s="198"/>
      <c r="EF137" s="198"/>
      <c r="EG137" s="198"/>
      <c r="EH137" s="198"/>
      <c r="EI137" s="198"/>
      <c r="EJ137" s="198"/>
      <c r="EK137" s="198"/>
      <c r="EL137" s="198"/>
      <c r="EM137" s="198"/>
      <c r="EN137" s="198"/>
      <c r="EO137" s="198"/>
      <c r="EP137" s="198"/>
      <c r="EQ137" s="198"/>
      <c r="ER137" s="198"/>
      <c r="ES137" s="198"/>
      <c r="ET137" s="198"/>
      <c r="EU137" s="198"/>
      <c r="EV137" s="198"/>
      <c r="EW137" s="198"/>
      <c r="EX137" s="198"/>
      <c r="EY137" s="198"/>
      <c r="EZ137" s="198"/>
      <c r="FA137" s="198"/>
      <c r="FB137" s="198"/>
      <c r="FC137" s="198"/>
      <c r="FD137" s="198"/>
      <c r="FE137" s="198"/>
      <c r="FF137" s="198"/>
      <c r="FG137" s="198"/>
      <c r="FH137" s="198"/>
      <c r="FI137" s="198"/>
      <c r="FJ137" s="198"/>
      <c r="FK137" s="198"/>
      <c r="FL137" s="198"/>
      <c r="FM137" s="198"/>
      <c r="FN137" s="198"/>
      <c r="FO137" s="198"/>
      <c r="FP137" s="198"/>
      <c r="FQ137" s="198"/>
      <c r="FR137" s="198"/>
      <c r="FS137" s="198"/>
      <c r="FT137" s="198"/>
      <c r="FU137" s="198"/>
      <c r="FV137" s="198"/>
      <c r="FW137" s="198"/>
      <c r="FX137" s="198"/>
      <c r="FY137" s="198"/>
      <c r="FZ137" s="198"/>
      <c r="GA137" s="198"/>
      <c r="GB137" s="198"/>
      <c r="GC137" s="198"/>
      <c r="GD137" s="198"/>
      <c r="GE137" s="198"/>
      <c r="GF137" s="198"/>
      <c r="GG137" s="198"/>
      <c r="GH137" s="198"/>
      <c r="GI137" s="198"/>
      <c r="GJ137" s="198"/>
      <c r="GK137" s="198"/>
      <c r="GL137" s="198"/>
      <c r="GM137" s="198"/>
      <c r="GN137" s="198"/>
      <c r="GO137" s="198"/>
      <c r="GP137" s="198"/>
      <c r="GQ137" s="198"/>
      <c r="GR137" s="198"/>
      <c r="GS137" s="198"/>
      <c r="GT137" s="198"/>
      <c r="GU137" s="198"/>
      <c r="GV137" s="198"/>
      <c r="GW137" s="198"/>
      <c r="GX137" s="198"/>
      <c r="GY137" s="198"/>
      <c r="GZ137" s="198"/>
      <c r="HA137" s="198"/>
      <c r="HB137" s="198"/>
      <c r="HC137" s="198"/>
      <c r="HD137" s="198"/>
      <c r="HE137" s="198"/>
      <c r="HF137" s="198"/>
      <c r="HG137" s="198"/>
      <c r="HH137" s="198"/>
      <c r="HI137" s="198"/>
      <c r="HJ137" s="198"/>
      <c r="HK137" s="198"/>
      <c r="HL137" s="198"/>
      <c r="HM137" s="198"/>
      <c r="HN137" s="198"/>
      <c r="HO137" s="198"/>
      <c r="HP137" s="198"/>
      <c r="HQ137" s="198"/>
      <c r="HR137" s="198"/>
      <c r="HS137" s="198"/>
      <c r="HT137" s="198"/>
      <c r="HU137" s="198"/>
      <c r="HV137" s="198"/>
      <c r="HW137" s="198"/>
      <c r="HX137" s="198"/>
      <c r="HY137" s="198"/>
      <c r="HZ137" s="198"/>
      <c r="IA137" s="198"/>
      <c r="IB137" s="198"/>
      <c r="IC137" s="198"/>
      <c r="ID137" s="198"/>
      <c r="IE137" s="198"/>
      <c r="IF137" s="198"/>
      <c r="IG137" s="198"/>
      <c r="IH137" s="198"/>
      <c r="II137" s="198"/>
      <c r="IJ137" s="198"/>
      <c r="IK137" s="198"/>
      <c r="IL137" s="198"/>
      <c r="IM137" s="198"/>
      <c r="IN137" s="198"/>
      <c r="IO137" s="198"/>
      <c r="IP137" s="198"/>
      <c r="IQ137" s="198"/>
      <c r="IR137" s="198"/>
      <c r="IS137" s="198"/>
      <c r="IT137" s="198"/>
      <c r="IU137" s="198"/>
      <c r="IV137" s="198"/>
    </row>
    <row r="138" spans="1:256" ht="12.75">
      <c r="A138" s="351">
        <f t="shared" si="24"/>
        <v>0</v>
      </c>
      <c r="B138" s="836"/>
      <c r="C138" s="837"/>
      <c r="D138" s="257"/>
      <c r="E138" s="306">
        <f aca="true" t="shared" si="26" ref="E138:E143">IF(F138&gt;0,F138,0)</f>
        <v>0</v>
      </c>
      <c r="F138" s="257"/>
      <c r="G138" s="329"/>
      <c r="H138" s="329"/>
      <c r="I138" s="325"/>
      <c r="M138" s="312">
        <f t="shared" si="18"/>
        <v>0</v>
      </c>
      <c r="N138" s="167">
        <f t="shared" si="25"/>
        <v>0</v>
      </c>
      <c r="O138" s="167"/>
      <c r="P138" s="167"/>
      <c r="Q138" s="167"/>
      <c r="R138" s="304"/>
      <c r="S138" s="304"/>
      <c r="T138" s="304"/>
      <c r="U138" s="304"/>
      <c r="V138" s="304"/>
      <c r="W138" s="304"/>
      <c r="X138" s="198"/>
      <c r="Y138" s="198"/>
      <c r="Z138" s="198"/>
      <c r="AA138" s="198"/>
      <c r="AB138" s="198"/>
      <c r="AC138" s="142">
        <f t="shared" si="19"/>
        <v>0</v>
      </c>
      <c r="AD138" s="142">
        <f t="shared" si="20"/>
        <v>0</v>
      </c>
      <c r="AE138" s="198"/>
      <c r="AF138" s="198"/>
      <c r="AG138" s="198"/>
      <c r="AH138" s="198"/>
      <c r="AI138" s="198"/>
      <c r="AJ138" s="198"/>
      <c r="AK138" s="198"/>
      <c r="AL138" s="198"/>
      <c r="AM138" s="198"/>
      <c r="AN138" s="198"/>
      <c r="AO138" s="198"/>
      <c r="AP138" s="198"/>
      <c r="AQ138" s="198"/>
      <c r="AR138" s="198"/>
      <c r="AS138" s="198"/>
      <c r="AT138" s="198"/>
      <c r="AU138" s="198"/>
      <c r="AV138" s="198"/>
      <c r="AW138" s="198"/>
      <c r="AX138" s="198"/>
      <c r="AY138" s="198"/>
      <c r="AZ138" s="198"/>
      <c r="BA138" s="198"/>
      <c r="BB138" s="198"/>
      <c r="BC138" s="198"/>
      <c r="BD138" s="198"/>
      <c r="BE138" s="198"/>
      <c r="BF138" s="198"/>
      <c r="BG138" s="198"/>
      <c r="BH138" s="198"/>
      <c r="BI138" s="198"/>
      <c r="BJ138" s="198"/>
      <c r="BK138" s="198"/>
      <c r="BL138" s="198"/>
      <c r="BM138" s="198"/>
      <c r="BN138" s="198"/>
      <c r="BO138" s="198"/>
      <c r="BP138" s="198"/>
      <c r="BQ138" s="198"/>
      <c r="BR138" s="198"/>
      <c r="BS138" s="198"/>
      <c r="BT138" s="198"/>
      <c r="BU138" s="198"/>
      <c r="BV138" s="198"/>
      <c r="BW138" s="198"/>
      <c r="BX138" s="198"/>
      <c r="BY138" s="198"/>
      <c r="BZ138" s="198"/>
      <c r="CA138" s="198"/>
      <c r="CB138" s="198"/>
      <c r="CC138" s="198"/>
      <c r="CD138" s="198"/>
      <c r="CE138" s="198"/>
      <c r="CF138" s="198"/>
      <c r="CG138" s="198"/>
      <c r="CH138" s="198"/>
      <c r="CI138" s="198"/>
      <c r="CJ138" s="198"/>
      <c r="CK138" s="198"/>
      <c r="CL138" s="198"/>
      <c r="CM138" s="198"/>
      <c r="CN138" s="198"/>
      <c r="CO138" s="198"/>
      <c r="CP138" s="198"/>
      <c r="CQ138" s="198"/>
      <c r="CR138" s="198"/>
      <c r="CS138" s="198"/>
      <c r="CT138" s="198"/>
      <c r="CU138" s="198"/>
      <c r="CV138" s="198"/>
      <c r="CW138" s="198"/>
      <c r="CX138" s="198"/>
      <c r="CY138" s="198"/>
      <c r="CZ138" s="198"/>
      <c r="DA138" s="198"/>
      <c r="DB138" s="198"/>
      <c r="DC138" s="198"/>
      <c r="DD138" s="198"/>
      <c r="DE138" s="198"/>
      <c r="DF138" s="198"/>
      <c r="DG138" s="198"/>
      <c r="DH138" s="198"/>
      <c r="DI138" s="198"/>
      <c r="DJ138" s="198"/>
      <c r="DK138" s="198"/>
      <c r="DL138" s="198"/>
      <c r="DM138" s="198"/>
      <c r="DN138" s="198"/>
      <c r="DO138" s="198"/>
      <c r="DP138" s="198"/>
      <c r="DQ138" s="198"/>
      <c r="DR138" s="198"/>
      <c r="DS138" s="198"/>
      <c r="DT138" s="198"/>
      <c r="DU138" s="198"/>
      <c r="DV138" s="198"/>
      <c r="DW138" s="198"/>
      <c r="DX138" s="198"/>
      <c r="DY138" s="198"/>
      <c r="DZ138" s="198"/>
      <c r="EA138" s="198"/>
      <c r="EB138" s="198"/>
      <c r="EC138" s="198"/>
      <c r="ED138" s="198"/>
      <c r="EE138" s="198"/>
      <c r="EF138" s="198"/>
      <c r="EG138" s="198"/>
      <c r="EH138" s="198"/>
      <c r="EI138" s="198"/>
      <c r="EJ138" s="198"/>
      <c r="EK138" s="198"/>
      <c r="EL138" s="198"/>
      <c r="EM138" s="198"/>
      <c r="EN138" s="198"/>
      <c r="EO138" s="198"/>
      <c r="EP138" s="198"/>
      <c r="EQ138" s="198"/>
      <c r="ER138" s="198"/>
      <c r="ES138" s="198"/>
      <c r="ET138" s="198"/>
      <c r="EU138" s="198"/>
      <c r="EV138" s="198"/>
      <c r="EW138" s="198"/>
      <c r="EX138" s="198"/>
      <c r="EY138" s="198"/>
      <c r="EZ138" s="198"/>
      <c r="FA138" s="198"/>
      <c r="FB138" s="198"/>
      <c r="FC138" s="198"/>
      <c r="FD138" s="198"/>
      <c r="FE138" s="198"/>
      <c r="FF138" s="198"/>
      <c r="FG138" s="198"/>
      <c r="FH138" s="198"/>
      <c r="FI138" s="198"/>
      <c r="FJ138" s="198"/>
      <c r="FK138" s="198"/>
      <c r="FL138" s="198"/>
      <c r="FM138" s="198"/>
      <c r="FN138" s="198"/>
      <c r="FO138" s="198"/>
      <c r="FP138" s="198"/>
      <c r="FQ138" s="198"/>
      <c r="FR138" s="198"/>
      <c r="FS138" s="198"/>
      <c r="FT138" s="198"/>
      <c r="FU138" s="198"/>
      <c r="FV138" s="198"/>
      <c r="FW138" s="198"/>
      <c r="FX138" s="198"/>
      <c r="FY138" s="198"/>
      <c r="FZ138" s="198"/>
      <c r="GA138" s="198"/>
      <c r="GB138" s="198"/>
      <c r="GC138" s="198"/>
      <c r="GD138" s="198"/>
      <c r="GE138" s="198"/>
      <c r="GF138" s="198"/>
      <c r="GG138" s="198"/>
      <c r="GH138" s="198"/>
      <c r="GI138" s="198"/>
      <c r="GJ138" s="198"/>
      <c r="GK138" s="198"/>
      <c r="GL138" s="198"/>
      <c r="GM138" s="198"/>
      <c r="GN138" s="198"/>
      <c r="GO138" s="198"/>
      <c r="GP138" s="198"/>
      <c r="GQ138" s="198"/>
      <c r="GR138" s="198"/>
      <c r="GS138" s="198"/>
      <c r="GT138" s="198"/>
      <c r="GU138" s="198"/>
      <c r="GV138" s="198"/>
      <c r="GW138" s="198"/>
      <c r="GX138" s="198"/>
      <c r="GY138" s="198"/>
      <c r="GZ138" s="198"/>
      <c r="HA138" s="198"/>
      <c r="HB138" s="198"/>
      <c r="HC138" s="198"/>
      <c r="HD138" s="198"/>
      <c r="HE138" s="198"/>
      <c r="HF138" s="198"/>
      <c r="HG138" s="198"/>
      <c r="HH138" s="198"/>
      <c r="HI138" s="198"/>
      <c r="HJ138" s="198"/>
      <c r="HK138" s="198"/>
      <c r="HL138" s="198"/>
      <c r="HM138" s="198"/>
      <c r="HN138" s="198"/>
      <c r="HO138" s="198"/>
      <c r="HP138" s="198"/>
      <c r="HQ138" s="198"/>
      <c r="HR138" s="198"/>
      <c r="HS138" s="198"/>
      <c r="HT138" s="198"/>
      <c r="HU138" s="198"/>
      <c r="HV138" s="198"/>
      <c r="HW138" s="198"/>
      <c r="HX138" s="198"/>
      <c r="HY138" s="198"/>
      <c r="HZ138" s="198"/>
      <c r="IA138" s="198"/>
      <c r="IB138" s="198"/>
      <c r="IC138" s="198"/>
      <c r="ID138" s="198"/>
      <c r="IE138" s="198"/>
      <c r="IF138" s="198"/>
      <c r="IG138" s="198"/>
      <c r="IH138" s="198"/>
      <c r="II138" s="198"/>
      <c r="IJ138" s="198"/>
      <c r="IK138" s="198"/>
      <c r="IL138" s="198"/>
      <c r="IM138" s="198"/>
      <c r="IN138" s="198"/>
      <c r="IO138" s="198"/>
      <c r="IP138" s="198"/>
      <c r="IQ138" s="198"/>
      <c r="IR138" s="198"/>
      <c r="IS138" s="198"/>
      <c r="IT138" s="198"/>
      <c r="IU138" s="198"/>
      <c r="IV138" s="198"/>
    </row>
    <row r="139" spans="1:256" ht="12.75">
      <c r="A139" s="351">
        <f t="shared" si="24"/>
        <v>0</v>
      </c>
      <c r="B139" s="836"/>
      <c r="C139" s="837"/>
      <c r="D139" s="257"/>
      <c r="E139" s="306">
        <f t="shared" si="26"/>
        <v>0</v>
      </c>
      <c r="F139" s="257"/>
      <c r="G139" s="329"/>
      <c r="H139" s="329"/>
      <c r="I139" s="325"/>
      <c r="M139" s="312">
        <f t="shared" si="18"/>
        <v>0</v>
      </c>
      <c r="N139" s="167">
        <f t="shared" si="25"/>
        <v>0</v>
      </c>
      <c r="O139" s="167"/>
      <c r="P139" s="167"/>
      <c r="Q139" s="167"/>
      <c r="R139" s="304"/>
      <c r="S139" s="304"/>
      <c r="T139" s="304"/>
      <c r="U139" s="304"/>
      <c r="V139" s="304"/>
      <c r="W139" s="304"/>
      <c r="X139" s="198"/>
      <c r="Y139" s="198"/>
      <c r="Z139" s="198"/>
      <c r="AA139" s="198"/>
      <c r="AB139" s="198"/>
      <c r="AC139" s="142">
        <f t="shared" si="19"/>
        <v>0</v>
      </c>
      <c r="AD139" s="142">
        <f t="shared" si="20"/>
        <v>0</v>
      </c>
      <c r="AE139" s="198"/>
      <c r="AF139" s="198"/>
      <c r="AG139" s="198"/>
      <c r="AH139" s="198"/>
      <c r="AI139" s="198"/>
      <c r="AJ139" s="198"/>
      <c r="AK139" s="198"/>
      <c r="AL139" s="198"/>
      <c r="AM139" s="198"/>
      <c r="AN139" s="198"/>
      <c r="AO139" s="198"/>
      <c r="AP139" s="198"/>
      <c r="AQ139" s="198"/>
      <c r="AR139" s="198"/>
      <c r="AS139" s="198"/>
      <c r="AT139" s="198"/>
      <c r="AU139" s="198"/>
      <c r="AV139" s="198"/>
      <c r="AW139" s="198"/>
      <c r="AX139" s="198"/>
      <c r="AY139" s="198"/>
      <c r="AZ139" s="198"/>
      <c r="BA139" s="198"/>
      <c r="BB139" s="198"/>
      <c r="BC139" s="198"/>
      <c r="BD139" s="198"/>
      <c r="BE139" s="198"/>
      <c r="BF139" s="198"/>
      <c r="BG139" s="198"/>
      <c r="BH139" s="198"/>
      <c r="BI139" s="198"/>
      <c r="BJ139" s="198"/>
      <c r="BK139" s="198"/>
      <c r="BL139" s="198"/>
      <c r="BM139" s="198"/>
      <c r="BN139" s="198"/>
      <c r="BO139" s="198"/>
      <c r="BP139" s="198"/>
      <c r="BQ139" s="198"/>
      <c r="BR139" s="198"/>
      <c r="BS139" s="198"/>
      <c r="BT139" s="198"/>
      <c r="BU139" s="198"/>
      <c r="BV139" s="198"/>
      <c r="BW139" s="198"/>
      <c r="BX139" s="198"/>
      <c r="BY139" s="198"/>
      <c r="BZ139" s="198"/>
      <c r="CA139" s="198"/>
      <c r="CB139" s="198"/>
      <c r="CC139" s="198"/>
      <c r="CD139" s="198"/>
      <c r="CE139" s="198"/>
      <c r="CF139" s="198"/>
      <c r="CG139" s="198"/>
      <c r="CH139" s="198"/>
      <c r="CI139" s="198"/>
      <c r="CJ139" s="198"/>
      <c r="CK139" s="198"/>
      <c r="CL139" s="198"/>
      <c r="CM139" s="198"/>
      <c r="CN139" s="198"/>
      <c r="CO139" s="198"/>
      <c r="CP139" s="198"/>
      <c r="CQ139" s="198"/>
      <c r="CR139" s="198"/>
      <c r="CS139" s="198"/>
      <c r="CT139" s="198"/>
      <c r="CU139" s="198"/>
      <c r="CV139" s="198"/>
      <c r="CW139" s="198"/>
      <c r="CX139" s="198"/>
      <c r="CY139" s="198"/>
      <c r="CZ139" s="198"/>
      <c r="DA139" s="198"/>
      <c r="DB139" s="198"/>
      <c r="DC139" s="198"/>
      <c r="DD139" s="198"/>
      <c r="DE139" s="198"/>
      <c r="DF139" s="198"/>
      <c r="DG139" s="198"/>
      <c r="DH139" s="198"/>
      <c r="DI139" s="198"/>
      <c r="DJ139" s="198"/>
      <c r="DK139" s="198"/>
      <c r="DL139" s="198"/>
      <c r="DM139" s="198"/>
      <c r="DN139" s="198"/>
      <c r="DO139" s="198"/>
      <c r="DP139" s="198"/>
      <c r="DQ139" s="198"/>
      <c r="DR139" s="198"/>
      <c r="DS139" s="198"/>
      <c r="DT139" s="198"/>
      <c r="DU139" s="198"/>
      <c r="DV139" s="198"/>
      <c r="DW139" s="198"/>
      <c r="DX139" s="198"/>
      <c r="DY139" s="198"/>
      <c r="DZ139" s="198"/>
      <c r="EA139" s="198"/>
      <c r="EB139" s="198"/>
      <c r="EC139" s="198"/>
      <c r="ED139" s="198"/>
      <c r="EE139" s="198"/>
      <c r="EF139" s="198"/>
      <c r="EG139" s="198"/>
      <c r="EH139" s="198"/>
      <c r="EI139" s="198"/>
      <c r="EJ139" s="198"/>
      <c r="EK139" s="198"/>
      <c r="EL139" s="198"/>
      <c r="EM139" s="198"/>
      <c r="EN139" s="198"/>
      <c r="EO139" s="198"/>
      <c r="EP139" s="198"/>
      <c r="EQ139" s="198"/>
      <c r="ER139" s="198"/>
      <c r="ES139" s="198"/>
      <c r="ET139" s="198"/>
      <c r="EU139" s="198"/>
      <c r="EV139" s="198"/>
      <c r="EW139" s="198"/>
      <c r="EX139" s="198"/>
      <c r="EY139" s="198"/>
      <c r="EZ139" s="198"/>
      <c r="FA139" s="198"/>
      <c r="FB139" s="198"/>
      <c r="FC139" s="198"/>
      <c r="FD139" s="198"/>
      <c r="FE139" s="198"/>
      <c r="FF139" s="198"/>
      <c r="FG139" s="198"/>
      <c r="FH139" s="198"/>
      <c r="FI139" s="198"/>
      <c r="FJ139" s="198"/>
      <c r="FK139" s="198"/>
      <c r="FL139" s="198"/>
      <c r="FM139" s="198"/>
      <c r="FN139" s="198"/>
      <c r="FO139" s="198"/>
      <c r="FP139" s="198"/>
      <c r="FQ139" s="198"/>
      <c r="FR139" s="198"/>
      <c r="FS139" s="198"/>
      <c r="FT139" s="198"/>
      <c r="FU139" s="198"/>
      <c r="FV139" s="198"/>
      <c r="FW139" s="198"/>
      <c r="FX139" s="198"/>
      <c r="FY139" s="198"/>
      <c r="FZ139" s="198"/>
      <c r="GA139" s="198"/>
      <c r="GB139" s="198"/>
      <c r="GC139" s="198"/>
      <c r="GD139" s="198"/>
      <c r="GE139" s="198"/>
      <c r="GF139" s="198"/>
      <c r="GG139" s="198"/>
      <c r="GH139" s="198"/>
      <c r="GI139" s="198"/>
      <c r="GJ139" s="198"/>
      <c r="GK139" s="198"/>
      <c r="GL139" s="198"/>
      <c r="GM139" s="198"/>
      <c r="GN139" s="198"/>
      <c r="GO139" s="198"/>
      <c r="GP139" s="198"/>
      <c r="GQ139" s="198"/>
      <c r="GR139" s="198"/>
      <c r="GS139" s="198"/>
      <c r="GT139" s="198"/>
      <c r="GU139" s="198"/>
      <c r="GV139" s="198"/>
      <c r="GW139" s="198"/>
      <c r="GX139" s="198"/>
      <c r="GY139" s="198"/>
      <c r="GZ139" s="198"/>
      <c r="HA139" s="198"/>
      <c r="HB139" s="198"/>
      <c r="HC139" s="198"/>
      <c r="HD139" s="198"/>
      <c r="HE139" s="198"/>
      <c r="HF139" s="198"/>
      <c r="HG139" s="198"/>
      <c r="HH139" s="198"/>
      <c r="HI139" s="198"/>
      <c r="HJ139" s="198"/>
      <c r="HK139" s="198"/>
      <c r="HL139" s="198"/>
      <c r="HM139" s="198"/>
      <c r="HN139" s="198"/>
      <c r="HO139" s="198"/>
      <c r="HP139" s="198"/>
      <c r="HQ139" s="198"/>
      <c r="HR139" s="198"/>
      <c r="HS139" s="198"/>
      <c r="HT139" s="198"/>
      <c r="HU139" s="198"/>
      <c r="HV139" s="198"/>
      <c r="HW139" s="198"/>
      <c r="HX139" s="198"/>
      <c r="HY139" s="198"/>
      <c r="HZ139" s="198"/>
      <c r="IA139" s="198"/>
      <c r="IB139" s="198"/>
      <c r="IC139" s="198"/>
      <c r="ID139" s="198"/>
      <c r="IE139" s="198"/>
      <c r="IF139" s="198"/>
      <c r="IG139" s="198"/>
      <c r="IH139" s="198"/>
      <c r="II139" s="198"/>
      <c r="IJ139" s="198"/>
      <c r="IK139" s="198"/>
      <c r="IL139" s="198"/>
      <c r="IM139" s="198"/>
      <c r="IN139" s="198"/>
      <c r="IO139" s="198"/>
      <c r="IP139" s="198"/>
      <c r="IQ139" s="198"/>
      <c r="IR139" s="198"/>
      <c r="IS139" s="198"/>
      <c r="IT139" s="198"/>
      <c r="IU139" s="198"/>
      <c r="IV139" s="198"/>
    </row>
    <row r="140" spans="1:256" ht="12.75">
      <c r="A140" s="351">
        <f t="shared" si="24"/>
        <v>0</v>
      </c>
      <c r="B140" s="836"/>
      <c r="C140" s="837"/>
      <c r="D140" s="257"/>
      <c r="E140" s="306">
        <f t="shared" si="26"/>
        <v>0</v>
      </c>
      <c r="F140" s="257"/>
      <c r="G140" s="329"/>
      <c r="H140" s="329"/>
      <c r="I140" s="325"/>
      <c r="M140" s="312">
        <f t="shared" si="18"/>
        <v>0</v>
      </c>
      <c r="N140" s="167">
        <f t="shared" si="25"/>
        <v>0</v>
      </c>
      <c r="O140" s="167"/>
      <c r="P140" s="167"/>
      <c r="Q140" s="167"/>
      <c r="R140" s="304"/>
      <c r="S140" s="304"/>
      <c r="T140" s="304"/>
      <c r="U140" s="304"/>
      <c r="V140" s="304"/>
      <c r="W140" s="304"/>
      <c r="X140" s="198"/>
      <c r="Y140" s="198"/>
      <c r="Z140" s="198"/>
      <c r="AA140" s="198"/>
      <c r="AB140" s="198"/>
      <c r="AC140" s="142">
        <f t="shared" si="19"/>
        <v>0</v>
      </c>
      <c r="AD140" s="142">
        <f t="shared" si="20"/>
        <v>0</v>
      </c>
      <c r="AE140" s="198"/>
      <c r="AF140" s="198"/>
      <c r="AG140" s="198"/>
      <c r="AH140" s="198"/>
      <c r="AI140" s="198"/>
      <c r="AJ140" s="198"/>
      <c r="AK140" s="198"/>
      <c r="AL140" s="198"/>
      <c r="AM140" s="198"/>
      <c r="AN140" s="198"/>
      <c r="AO140" s="198"/>
      <c r="AP140" s="198"/>
      <c r="AQ140" s="198"/>
      <c r="AR140" s="198"/>
      <c r="AS140" s="198"/>
      <c r="AT140" s="198"/>
      <c r="AU140" s="198"/>
      <c r="AV140" s="198"/>
      <c r="AW140" s="198"/>
      <c r="AX140" s="198"/>
      <c r="AY140" s="198"/>
      <c r="AZ140" s="198"/>
      <c r="BA140" s="198"/>
      <c r="BB140" s="198"/>
      <c r="BC140" s="198"/>
      <c r="BD140" s="198"/>
      <c r="BE140" s="198"/>
      <c r="BF140" s="198"/>
      <c r="BG140" s="198"/>
      <c r="BH140" s="198"/>
      <c r="BI140" s="198"/>
      <c r="BJ140" s="198"/>
      <c r="BK140" s="198"/>
      <c r="BL140" s="198"/>
      <c r="BM140" s="198"/>
      <c r="BN140" s="198"/>
      <c r="BO140" s="198"/>
      <c r="BP140" s="198"/>
      <c r="BQ140" s="198"/>
      <c r="BR140" s="198"/>
      <c r="BS140" s="198"/>
      <c r="BT140" s="198"/>
      <c r="BU140" s="198"/>
      <c r="BV140" s="198"/>
      <c r="BW140" s="198"/>
      <c r="BX140" s="198"/>
      <c r="BY140" s="198"/>
      <c r="BZ140" s="198"/>
      <c r="CA140" s="198"/>
      <c r="CB140" s="198"/>
      <c r="CC140" s="198"/>
      <c r="CD140" s="198"/>
      <c r="CE140" s="198"/>
      <c r="CF140" s="198"/>
      <c r="CG140" s="198"/>
      <c r="CH140" s="198"/>
      <c r="CI140" s="198"/>
      <c r="CJ140" s="198"/>
      <c r="CK140" s="198"/>
      <c r="CL140" s="198"/>
      <c r="CM140" s="198"/>
      <c r="CN140" s="198"/>
      <c r="CO140" s="198"/>
      <c r="CP140" s="198"/>
      <c r="CQ140" s="198"/>
      <c r="CR140" s="198"/>
      <c r="CS140" s="198"/>
      <c r="CT140" s="198"/>
      <c r="CU140" s="198"/>
      <c r="CV140" s="198"/>
      <c r="CW140" s="198"/>
      <c r="CX140" s="198"/>
      <c r="CY140" s="198"/>
      <c r="CZ140" s="198"/>
      <c r="DA140" s="198"/>
      <c r="DB140" s="198"/>
      <c r="DC140" s="198"/>
      <c r="DD140" s="198"/>
      <c r="DE140" s="198"/>
      <c r="DF140" s="198"/>
      <c r="DG140" s="198"/>
      <c r="DH140" s="198"/>
      <c r="DI140" s="198"/>
      <c r="DJ140" s="198"/>
      <c r="DK140" s="198"/>
      <c r="DL140" s="198"/>
      <c r="DM140" s="198"/>
      <c r="DN140" s="198"/>
      <c r="DO140" s="198"/>
      <c r="DP140" s="198"/>
      <c r="DQ140" s="198"/>
      <c r="DR140" s="198"/>
      <c r="DS140" s="198"/>
      <c r="DT140" s="198"/>
      <c r="DU140" s="198"/>
      <c r="DV140" s="198"/>
      <c r="DW140" s="198"/>
      <c r="DX140" s="198"/>
      <c r="DY140" s="198"/>
      <c r="DZ140" s="198"/>
      <c r="EA140" s="198"/>
      <c r="EB140" s="198"/>
      <c r="EC140" s="198"/>
      <c r="ED140" s="198"/>
      <c r="EE140" s="198"/>
      <c r="EF140" s="198"/>
      <c r="EG140" s="198"/>
      <c r="EH140" s="198"/>
      <c r="EI140" s="198"/>
      <c r="EJ140" s="198"/>
      <c r="EK140" s="198"/>
      <c r="EL140" s="198"/>
      <c r="EM140" s="198"/>
      <c r="EN140" s="198"/>
      <c r="EO140" s="198"/>
      <c r="EP140" s="198"/>
      <c r="EQ140" s="198"/>
      <c r="ER140" s="198"/>
      <c r="ES140" s="198"/>
      <c r="ET140" s="198"/>
      <c r="EU140" s="198"/>
      <c r="EV140" s="198"/>
      <c r="EW140" s="198"/>
      <c r="EX140" s="198"/>
      <c r="EY140" s="198"/>
      <c r="EZ140" s="198"/>
      <c r="FA140" s="198"/>
      <c r="FB140" s="198"/>
      <c r="FC140" s="198"/>
      <c r="FD140" s="198"/>
      <c r="FE140" s="198"/>
      <c r="FF140" s="198"/>
      <c r="FG140" s="198"/>
      <c r="FH140" s="198"/>
      <c r="FI140" s="198"/>
      <c r="FJ140" s="198"/>
      <c r="FK140" s="198"/>
      <c r="FL140" s="198"/>
      <c r="FM140" s="198"/>
      <c r="FN140" s="198"/>
      <c r="FO140" s="198"/>
      <c r="FP140" s="198"/>
      <c r="FQ140" s="198"/>
      <c r="FR140" s="198"/>
      <c r="FS140" s="198"/>
      <c r="FT140" s="198"/>
      <c r="FU140" s="198"/>
      <c r="FV140" s="198"/>
      <c r="FW140" s="198"/>
      <c r="FX140" s="198"/>
      <c r="FY140" s="198"/>
      <c r="FZ140" s="198"/>
      <c r="GA140" s="198"/>
      <c r="GB140" s="198"/>
      <c r="GC140" s="198"/>
      <c r="GD140" s="198"/>
      <c r="GE140" s="198"/>
      <c r="GF140" s="198"/>
      <c r="GG140" s="198"/>
      <c r="GH140" s="198"/>
      <c r="GI140" s="198"/>
      <c r="GJ140" s="198"/>
      <c r="GK140" s="198"/>
      <c r="GL140" s="198"/>
      <c r="GM140" s="198"/>
      <c r="GN140" s="198"/>
      <c r="GO140" s="198"/>
      <c r="GP140" s="198"/>
      <c r="GQ140" s="198"/>
      <c r="GR140" s="198"/>
      <c r="GS140" s="198"/>
      <c r="GT140" s="198"/>
      <c r="GU140" s="198"/>
      <c r="GV140" s="198"/>
      <c r="GW140" s="198"/>
      <c r="GX140" s="198"/>
      <c r="GY140" s="198"/>
      <c r="GZ140" s="198"/>
      <c r="HA140" s="198"/>
      <c r="HB140" s="198"/>
      <c r="HC140" s="198"/>
      <c r="HD140" s="198"/>
      <c r="HE140" s="198"/>
      <c r="HF140" s="198"/>
      <c r="HG140" s="198"/>
      <c r="HH140" s="198"/>
      <c r="HI140" s="198"/>
      <c r="HJ140" s="198"/>
      <c r="HK140" s="198"/>
      <c r="HL140" s="198"/>
      <c r="HM140" s="198"/>
      <c r="HN140" s="198"/>
      <c r="HO140" s="198"/>
      <c r="HP140" s="198"/>
      <c r="HQ140" s="198"/>
      <c r="HR140" s="198"/>
      <c r="HS140" s="198"/>
      <c r="HT140" s="198"/>
      <c r="HU140" s="198"/>
      <c r="HV140" s="198"/>
      <c r="HW140" s="198"/>
      <c r="HX140" s="198"/>
      <c r="HY140" s="198"/>
      <c r="HZ140" s="198"/>
      <c r="IA140" s="198"/>
      <c r="IB140" s="198"/>
      <c r="IC140" s="198"/>
      <c r="ID140" s="198"/>
      <c r="IE140" s="198"/>
      <c r="IF140" s="198"/>
      <c r="IG140" s="198"/>
      <c r="IH140" s="198"/>
      <c r="II140" s="198"/>
      <c r="IJ140" s="198"/>
      <c r="IK140" s="198"/>
      <c r="IL140" s="198"/>
      <c r="IM140" s="198"/>
      <c r="IN140" s="198"/>
      <c r="IO140" s="198"/>
      <c r="IP140" s="198"/>
      <c r="IQ140" s="198"/>
      <c r="IR140" s="198"/>
      <c r="IS140" s="198"/>
      <c r="IT140" s="198"/>
      <c r="IU140" s="198"/>
      <c r="IV140" s="198"/>
    </row>
    <row r="141" spans="1:256" ht="12.75">
      <c r="A141" s="351">
        <f t="shared" si="24"/>
        <v>0</v>
      </c>
      <c r="B141" s="836"/>
      <c r="C141" s="837"/>
      <c r="D141" s="257"/>
      <c r="E141" s="306">
        <f t="shared" si="26"/>
        <v>0</v>
      </c>
      <c r="F141" s="257"/>
      <c r="G141" s="329"/>
      <c r="H141" s="329"/>
      <c r="I141" s="325"/>
      <c r="M141" s="312">
        <f t="shared" si="18"/>
        <v>0</v>
      </c>
      <c r="N141" s="167">
        <f t="shared" si="25"/>
        <v>0</v>
      </c>
      <c r="O141" s="167"/>
      <c r="P141" s="167"/>
      <c r="Q141" s="167"/>
      <c r="R141" s="304"/>
      <c r="S141" s="304"/>
      <c r="T141" s="304"/>
      <c r="U141" s="304"/>
      <c r="V141" s="304"/>
      <c r="W141" s="304"/>
      <c r="X141" s="198"/>
      <c r="Y141" s="198"/>
      <c r="Z141" s="198"/>
      <c r="AA141" s="198"/>
      <c r="AB141" s="198"/>
      <c r="AC141" s="142">
        <f t="shared" si="19"/>
        <v>0</v>
      </c>
      <c r="AD141" s="142">
        <f t="shared" si="20"/>
        <v>0</v>
      </c>
      <c r="AE141" s="198"/>
      <c r="AF141" s="198"/>
      <c r="AG141" s="198"/>
      <c r="AH141" s="198"/>
      <c r="AI141" s="198"/>
      <c r="AJ141" s="198"/>
      <c r="AK141" s="198"/>
      <c r="AL141" s="198"/>
      <c r="AM141" s="198"/>
      <c r="AN141" s="198"/>
      <c r="AO141" s="198"/>
      <c r="AP141" s="198"/>
      <c r="AQ141" s="198"/>
      <c r="AR141" s="198"/>
      <c r="AS141" s="198"/>
      <c r="AT141" s="198"/>
      <c r="AU141" s="198"/>
      <c r="AV141" s="198"/>
      <c r="AW141" s="198"/>
      <c r="AX141" s="198"/>
      <c r="AY141" s="198"/>
      <c r="AZ141" s="198"/>
      <c r="BA141" s="198"/>
      <c r="BB141" s="198"/>
      <c r="BC141" s="198"/>
      <c r="BD141" s="198"/>
      <c r="BE141" s="198"/>
      <c r="BF141" s="198"/>
      <c r="BG141" s="198"/>
      <c r="BH141" s="198"/>
      <c r="BI141" s="198"/>
      <c r="BJ141" s="198"/>
      <c r="BK141" s="198"/>
      <c r="BL141" s="198"/>
      <c r="BM141" s="198"/>
      <c r="BN141" s="198"/>
      <c r="BO141" s="198"/>
      <c r="BP141" s="198"/>
      <c r="BQ141" s="198"/>
      <c r="BR141" s="198"/>
      <c r="BS141" s="198"/>
      <c r="BT141" s="198"/>
      <c r="BU141" s="198"/>
      <c r="BV141" s="198"/>
      <c r="BW141" s="198"/>
      <c r="BX141" s="198"/>
      <c r="BY141" s="198"/>
      <c r="BZ141" s="198"/>
      <c r="CA141" s="198"/>
      <c r="CB141" s="198"/>
      <c r="CC141" s="198"/>
      <c r="CD141" s="198"/>
      <c r="CE141" s="198"/>
      <c r="CF141" s="198"/>
      <c r="CG141" s="198"/>
      <c r="CH141" s="198"/>
      <c r="CI141" s="198"/>
      <c r="CJ141" s="198"/>
      <c r="CK141" s="198"/>
      <c r="CL141" s="198"/>
      <c r="CM141" s="198"/>
      <c r="CN141" s="198"/>
      <c r="CO141" s="198"/>
      <c r="CP141" s="198"/>
      <c r="CQ141" s="198"/>
      <c r="CR141" s="198"/>
      <c r="CS141" s="198"/>
      <c r="CT141" s="198"/>
      <c r="CU141" s="198"/>
      <c r="CV141" s="198"/>
      <c r="CW141" s="198"/>
      <c r="CX141" s="198"/>
      <c r="CY141" s="198"/>
      <c r="CZ141" s="198"/>
      <c r="DA141" s="198"/>
      <c r="DB141" s="198"/>
      <c r="DC141" s="198"/>
      <c r="DD141" s="198"/>
      <c r="DE141" s="198"/>
      <c r="DF141" s="198"/>
      <c r="DG141" s="198"/>
      <c r="DH141" s="198"/>
      <c r="DI141" s="198"/>
      <c r="DJ141" s="198"/>
      <c r="DK141" s="198"/>
      <c r="DL141" s="198"/>
      <c r="DM141" s="198"/>
      <c r="DN141" s="198"/>
      <c r="DO141" s="198"/>
      <c r="DP141" s="198"/>
      <c r="DQ141" s="198"/>
      <c r="DR141" s="198"/>
      <c r="DS141" s="198"/>
      <c r="DT141" s="198"/>
      <c r="DU141" s="198"/>
      <c r="DV141" s="198"/>
      <c r="DW141" s="198"/>
      <c r="DX141" s="198"/>
      <c r="DY141" s="198"/>
      <c r="DZ141" s="198"/>
      <c r="EA141" s="198"/>
      <c r="EB141" s="198"/>
      <c r="EC141" s="198"/>
      <c r="ED141" s="198"/>
      <c r="EE141" s="198"/>
      <c r="EF141" s="198"/>
      <c r="EG141" s="198"/>
      <c r="EH141" s="198"/>
      <c r="EI141" s="198"/>
      <c r="EJ141" s="198"/>
      <c r="EK141" s="198"/>
      <c r="EL141" s="198"/>
      <c r="EM141" s="198"/>
      <c r="EN141" s="198"/>
      <c r="EO141" s="198"/>
      <c r="EP141" s="198"/>
      <c r="EQ141" s="198"/>
      <c r="ER141" s="198"/>
      <c r="ES141" s="198"/>
      <c r="ET141" s="198"/>
      <c r="EU141" s="198"/>
      <c r="EV141" s="198"/>
      <c r="EW141" s="198"/>
      <c r="EX141" s="198"/>
      <c r="EY141" s="198"/>
      <c r="EZ141" s="198"/>
      <c r="FA141" s="198"/>
      <c r="FB141" s="198"/>
      <c r="FC141" s="198"/>
      <c r="FD141" s="198"/>
      <c r="FE141" s="198"/>
      <c r="FF141" s="198"/>
      <c r="FG141" s="198"/>
      <c r="FH141" s="198"/>
      <c r="FI141" s="198"/>
      <c r="FJ141" s="198"/>
      <c r="FK141" s="198"/>
      <c r="FL141" s="198"/>
      <c r="FM141" s="198"/>
      <c r="FN141" s="198"/>
      <c r="FO141" s="198"/>
      <c r="FP141" s="198"/>
      <c r="FQ141" s="198"/>
      <c r="FR141" s="198"/>
      <c r="FS141" s="198"/>
      <c r="FT141" s="198"/>
      <c r="FU141" s="198"/>
      <c r="FV141" s="198"/>
      <c r="FW141" s="198"/>
      <c r="FX141" s="198"/>
      <c r="FY141" s="198"/>
      <c r="FZ141" s="198"/>
      <c r="GA141" s="198"/>
      <c r="GB141" s="198"/>
      <c r="GC141" s="198"/>
      <c r="GD141" s="198"/>
      <c r="GE141" s="198"/>
      <c r="GF141" s="198"/>
      <c r="GG141" s="198"/>
      <c r="GH141" s="198"/>
      <c r="GI141" s="198"/>
      <c r="GJ141" s="198"/>
      <c r="GK141" s="198"/>
      <c r="GL141" s="198"/>
      <c r="GM141" s="198"/>
      <c r="GN141" s="198"/>
      <c r="GO141" s="198"/>
      <c r="GP141" s="198"/>
      <c r="GQ141" s="198"/>
      <c r="GR141" s="198"/>
      <c r="GS141" s="198"/>
      <c r="GT141" s="198"/>
      <c r="GU141" s="198"/>
      <c r="GV141" s="198"/>
      <c r="GW141" s="198"/>
      <c r="GX141" s="198"/>
      <c r="GY141" s="198"/>
      <c r="GZ141" s="198"/>
      <c r="HA141" s="198"/>
      <c r="HB141" s="198"/>
      <c r="HC141" s="198"/>
      <c r="HD141" s="198"/>
      <c r="HE141" s="198"/>
      <c r="HF141" s="198"/>
      <c r="HG141" s="198"/>
      <c r="HH141" s="198"/>
      <c r="HI141" s="198"/>
      <c r="HJ141" s="198"/>
      <c r="HK141" s="198"/>
      <c r="HL141" s="198"/>
      <c r="HM141" s="198"/>
      <c r="HN141" s="198"/>
      <c r="HO141" s="198"/>
      <c r="HP141" s="198"/>
      <c r="HQ141" s="198"/>
      <c r="HR141" s="198"/>
      <c r="HS141" s="198"/>
      <c r="HT141" s="198"/>
      <c r="HU141" s="198"/>
      <c r="HV141" s="198"/>
      <c r="HW141" s="198"/>
      <c r="HX141" s="198"/>
      <c r="HY141" s="198"/>
      <c r="HZ141" s="198"/>
      <c r="IA141" s="198"/>
      <c r="IB141" s="198"/>
      <c r="IC141" s="198"/>
      <c r="ID141" s="198"/>
      <c r="IE141" s="198"/>
      <c r="IF141" s="198"/>
      <c r="IG141" s="198"/>
      <c r="IH141" s="198"/>
      <c r="II141" s="198"/>
      <c r="IJ141" s="198"/>
      <c r="IK141" s="198"/>
      <c r="IL141" s="198"/>
      <c r="IM141" s="198"/>
      <c r="IN141" s="198"/>
      <c r="IO141" s="198"/>
      <c r="IP141" s="198"/>
      <c r="IQ141" s="198"/>
      <c r="IR141" s="198"/>
      <c r="IS141" s="198"/>
      <c r="IT141" s="198"/>
      <c r="IU141" s="198"/>
      <c r="IV141" s="198"/>
    </row>
    <row r="142" spans="1:256" ht="12.75">
      <c r="A142" s="351">
        <f t="shared" si="24"/>
        <v>0</v>
      </c>
      <c r="B142" s="836"/>
      <c r="C142" s="837"/>
      <c r="D142" s="257"/>
      <c r="E142" s="306">
        <f t="shared" si="26"/>
        <v>0</v>
      </c>
      <c r="F142" s="257"/>
      <c r="G142" s="329"/>
      <c r="H142" s="329"/>
      <c r="I142" s="325"/>
      <c r="M142" s="312">
        <f t="shared" si="18"/>
        <v>0</v>
      </c>
      <c r="N142" s="167">
        <f t="shared" si="25"/>
        <v>0</v>
      </c>
      <c r="O142" s="167"/>
      <c r="P142" s="167"/>
      <c r="Q142" s="167"/>
      <c r="R142" s="304"/>
      <c r="S142" s="304"/>
      <c r="T142" s="304"/>
      <c r="U142" s="304"/>
      <c r="V142" s="304"/>
      <c r="W142" s="304"/>
      <c r="X142" s="198"/>
      <c r="Y142" s="198"/>
      <c r="Z142" s="198"/>
      <c r="AA142" s="198"/>
      <c r="AB142" s="198"/>
      <c r="AC142" s="142">
        <f t="shared" si="19"/>
        <v>0</v>
      </c>
      <c r="AD142" s="142">
        <f t="shared" si="20"/>
        <v>0</v>
      </c>
      <c r="AE142" s="198"/>
      <c r="AF142" s="198"/>
      <c r="AG142" s="198"/>
      <c r="AH142" s="198"/>
      <c r="AI142" s="198"/>
      <c r="AJ142" s="198"/>
      <c r="AK142" s="198"/>
      <c r="AL142" s="198"/>
      <c r="AM142" s="198"/>
      <c r="AN142" s="198"/>
      <c r="AO142" s="198"/>
      <c r="AP142" s="198"/>
      <c r="AQ142" s="198"/>
      <c r="AR142" s="198"/>
      <c r="AS142" s="198"/>
      <c r="AT142" s="198"/>
      <c r="AU142" s="198"/>
      <c r="AV142" s="198"/>
      <c r="AW142" s="198"/>
      <c r="AX142" s="198"/>
      <c r="AY142" s="198"/>
      <c r="AZ142" s="198"/>
      <c r="BA142" s="198"/>
      <c r="BB142" s="198"/>
      <c r="BC142" s="198"/>
      <c r="BD142" s="198"/>
      <c r="BE142" s="198"/>
      <c r="BF142" s="198"/>
      <c r="BG142" s="198"/>
      <c r="BH142" s="198"/>
      <c r="BI142" s="198"/>
      <c r="BJ142" s="198"/>
      <c r="BK142" s="198"/>
      <c r="BL142" s="198"/>
      <c r="BM142" s="198"/>
      <c r="BN142" s="198"/>
      <c r="BO142" s="198"/>
      <c r="BP142" s="198"/>
      <c r="BQ142" s="198"/>
      <c r="BR142" s="198"/>
      <c r="BS142" s="198"/>
      <c r="BT142" s="198"/>
      <c r="BU142" s="198"/>
      <c r="BV142" s="198"/>
      <c r="BW142" s="198"/>
      <c r="BX142" s="198"/>
      <c r="BY142" s="198"/>
      <c r="BZ142" s="198"/>
      <c r="CA142" s="198"/>
      <c r="CB142" s="198"/>
      <c r="CC142" s="198"/>
      <c r="CD142" s="198"/>
      <c r="CE142" s="198"/>
      <c r="CF142" s="198"/>
      <c r="CG142" s="198"/>
      <c r="CH142" s="198"/>
      <c r="CI142" s="198"/>
      <c r="CJ142" s="198"/>
      <c r="CK142" s="198"/>
      <c r="CL142" s="198"/>
      <c r="CM142" s="198"/>
      <c r="CN142" s="198"/>
      <c r="CO142" s="198"/>
      <c r="CP142" s="198"/>
      <c r="CQ142" s="198"/>
      <c r="CR142" s="198"/>
      <c r="CS142" s="198"/>
      <c r="CT142" s="198"/>
      <c r="CU142" s="198"/>
      <c r="CV142" s="198"/>
      <c r="CW142" s="198"/>
      <c r="CX142" s="198"/>
      <c r="CY142" s="198"/>
      <c r="CZ142" s="198"/>
      <c r="DA142" s="198"/>
      <c r="DB142" s="198"/>
      <c r="DC142" s="198"/>
      <c r="DD142" s="198"/>
      <c r="DE142" s="198"/>
      <c r="DF142" s="198"/>
      <c r="DG142" s="198"/>
      <c r="DH142" s="198"/>
      <c r="DI142" s="198"/>
      <c r="DJ142" s="198"/>
      <c r="DK142" s="198"/>
      <c r="DL142" s="198"/>
      <c r="DM142" s="198"/>
      <c r="DN142" s="198"/>
      <c r="DO142" s="198"/>
      <c r="DP142" s="198"/>
      <c r="DQ142" s="198"/>
      <c r="DR142" s="198"/>
      <c r="DS142" s="198"/>
      <c r="DT142" s="198"/>
      <c r="DU142" s="198"/>
      <c r="DV142" s="198"/>
      <c r="DW142" s="198"/>
      <c r="DX142" s="198"/>
      <c r="DY142" s="198"/>
      <c r="DZ142" s="198"/>
      <c r="EA142" s="198"/>
      <c r="EB142" s="198"/>
      <c r="EC142" s="198"/>
      <c r="ED142" s="198"/>
      <c r="EE142" s="198"/>
      <c r="EF142" s="198"/>
      <c r="EG142" s="198"/>
      <c r="EH142" s="198"/>
      <c r="EI142" s="198"/>
      <c r="EJ142" s="198"/>
      <c r="EK142" s="198"/>
      <c r="EL142" s="198"/>
      <c r="EM142" s="198"/>
      <c r="EN142" s="198"/>
      <c r="EO142" s="198"/>
      <c r="EP142" s="198"/>
      <c r="EQ142" s="198"/>
      <c r="ER142" s="198"/>
      <c r="ES142" s="198"/>
      <c r="ET142" s="198"/>
      <c r="EU142" s="198"/>
      <c r="EV142" s="198"/>
      <c r="EW142" s="198"/>
      <c r="EX142" s="198"/>
      <c r="EY142" s="198"/>
      <c r="EZ142" s="198"/>
      <c r="FA142" s="198"/>
      <c r="FB142" s="198"/>
      <c r="FC142" s="198"/>
      <c r="FD142" s="198"/>
      <c r="FE142" s="198"/>
      <c r="FF142" s="198"/>
      <c r="FG142" s="198"/>
      <c r="FH142" s="198"/>
      <c r="FI142" s="198"/>
      <c r="FJ142" s="198"/>
      <c r="FK142" s="198"/>
      <c r="FL142" s="198"/>
      <c r="FM142" s="198"/>
      <c r="FN142" s="198"/>
      <c r="FO142" s="198"/>
      <c r="FP142" s="198"/>
      <c r="FQ142" s="198"/>
      <c r="FR142" s="198"/>
      <c r="FS142" s="198"/>
      <c r="FT142" s="198"/>
      <c r="FU142" s="198"/>
      <c r="FV142" s="198"/>
      <c r="FW142" s="198"/>
      <c r="FX142" s="198"/>
      <c r="FY142" s="198"/>
      <c r="FZ142" s="198"/>
      <c r="GA142" s="198"/>
      <c r="GB142" s="198"/>
      <c r="GC142" s="198"/>
      <c r="GD142" s="198"/>
      <c r="GE142" s="198"/>
      <c r="GF142" s="198"/>
      <c r="GG142" s="198"/>
      <c r="GH142" s="198"/>
      <c r="GI142" s="198"/>
      <c r="GJ142" s="198"/>
      <c r="GK142" s="198"/>
      <c r="GL142" s="198"/>
      <c r="GM142" s="198"/>
      <c r="GN142" s="198"/>
      <c r="GO142" s="198"/>
      <c r="GP142" s="198"/>
      <c r="GQ142" s="198"/>
      <c r="GR142" s="198"/>
      <c r="GS142" s="198"/>
      <c r="GT142" s="198"/>
      <c r="GU142" s="198"/>
      <c r="GV142" s="198"/>
      <c r="GW142" s="198"/>
      <c r="GX142" s="198"/>
      <c r="GY142" s="198"/>
      <c r="GZ142" s="198"/>
      <c r="HA142" s="198"/>
      <c r="HB142" s="198"/>
      <c r="HC142" s="198"/>
      <c r="HD142" s="198"/>
      <c r="HE142" s="198"/>
      <c r="HF142" s="198"/>
      <c r="HG142" s="198"/>
      <c r="HH142" s="198"/>
      <c r="HI142" s="198"/>
      <c r="HJ142" s="198"/>
      <c r="HK142" s="198"/>
      <c r="HL142" s="198"/>
      <c r="HM142" s="198"/>
      <c r="HN142" s="198"/>
      <c r="HO142" s="198"/>
      <c r="HP142" s="198"/>
      <c r="HQ142" s="198"/>
      <c r="HR142" s="198"/>
      <c r="HS142" s="198"/>
      <c r="HT142" s="198"/>
      <c r="HU142" s="198"/>
      <c r="HV142" s="198"/>
      <c r="HW142" s="198"/>
      <c r="HX142" s="198"/>
      <c r="HY142" s="198"/>
      <c r="HZ142" s="198"/>
      <c r="IA142" s="198"/>
      <c r="IB142" s="198"/>
      <c r="IC142" s="198"/>
      <c r="ID142" s="198"/>
      <c r="IE142" s="198"/>
      <c r="IF142" s="198"/>
      <c r="IG142" s="198"/>
      <c r="IH142" s="198"/>
      <c r="II142" s="198"/>
      <c r="IJ142" s="198"/>
      <c r="IK142" s="198"/>
      <c r="IL142" s="198"/>
      <c r="IM142" s="198"/>
      <c r="IN142" s="198"/>
      <c r="IO142" s="198"/>
      <c r="IP142" s="198"/>
      <c r="IQ142" s="198"/>
      <c r="IR142" s="198"/>
      <c r="IS142" s="198"/>
      <c r="IT142" s="198"/>
      <c r="IU142" s="198"/>
      <c r="IV142" s="198"/>
    </row>
    <row r="143" spans="1:256" ht="12.75">
      <c r="A143" s="351">
        <f t="shared" si="24"/>
        <v>0</v>
      </c>
      <c r="B143" s="836"/>
      <c r="C143" s="837"/>
      <c r="D143" s="257"/>
      <c r="E143" s="306">
        <f t="shared" si="26"/>
        <v>0</v>
      </c>
      <c r="F143" s="257"/>
      <c r="G143" s="329"/>
      <c r="H143" s="329"/>
      <c r="I143" s="325"/>
      <c r="M143" s="312">
        <f t="shared" si="18"/>
        <v>0</v>
      </c>
      <c r="N143" s="167">
        <f t="shared" si="25"/>
        <v>0</v>
      </c>
      <c r="O143" s="167"/>
      <c r="P143" s="167"/>
      <c r="Q143" s="167"/>
      <c r="R143" s="304"/>
      <c r="S143" s="304"/>
      <c r="T143" s="304"/>
      <c r="U143" s="304"/>
      <c r="V143" s="304"/>
      <c r="W143" s="304"/>
      <c r="X143" s="198"/>
      <c r="Y143" s="198"/>
      <c r="Z143" s="198"/>
      <c r="AA143" s="198"/>
      <c r="AB143" s="198"/>
      <c r="AC143" s="142">
        <f t="shared" si="19"/>
        <v>0</v>
      </c>
      <c r="AD143" s="142">
        <f t="shared" si="20"/>
        <v>0</v>
      </c>
      <c r="AE143" s="198"/>
      <c r="AF143" s="198"/>
      <c r="AG143" s="198"/>
      <c r="AH143" s="198"/>
      <c r="AI143" s="198"/>
      <c r="AJ143" s="198"/>
      <c r="AK143" s="198"/>
      <c r="AL143" s="198"/>
      <c r="AM143" s="198"/>
      <c r="AN143" s="198"/>
      <c r="AO143" s="198"/>
      <c r="AP143" s="198"/>
      <c r="AQ143" s="198"/>
      <c r="AR143" s="198"/>
      <c r="AS143" s="198"/>
      <c r="AT143" s="198"/>
      <c r="AU143" s="198"/>
      <c r="AV143" s="198"/>
      <c r="AW143" s="198"/>
      <c r="AX143" s="198"/>
      <c r="AY143" s="198"/>
      <c r="AZ143" s="198"/>
      <c r="BA143" s="198"/>
      <c r="BB143" s="198"/>
      <c r="BC143" s="198"/>
      <c r="BD143" s="198"/>
      <c r="BE143" s="198"/>
      <c r="BF143" s="198"/>
      <c r="BG143" s="198"/>
      <c r="BH143" s="198"/>
      <c r="BI143" s="198"/>
      <c r="BJ143" s="198"/>
      <c r="BK143" s="198"/>
      <c r="BL143" s="198"/>
      <c r="BM143" s="198"/>
      <c r="BN143" s="198"/>
      <c r="BO143" s="198"/>
      <c r="BP143" s="198"/>
      <c r="BQ143" s="198"/>
      <c r="BR143" s="198"/>
      <c r="BS143" s="198"/>
      <c r="BT143" s="198"/>
      <c r="BU143" s="198"/>
      <c r="BV143" s="198"/>
      <c r="BW143" s="198"/>
      <c r="BX143" s="198"/>
      <c r="BY143" s="198"/>
      <c r="BZ143" s="198"/>
      <c r="CA143" s="198"/>
      <c r="CB143" s="198"/>
      <c r="CC143" s="198"/>
      <c r="CD143" s="198"/>
      <c r="CE143" s="198"/>
      <c r="CF143" s="198"/>
      <c r="CG143" s="198"/>
      <c r="CH143" s="198"/>
      <c r="CI143" s="198"/>
      <c r="CJ143" s="198"/>
      <c r="CK143" s="198"/>
      <c r="CL143" s="198"/>
      <c r="CM143" s="198"/>
      <c r="CN143" s="198"/>
      <c r="CO143" s="198"/>
      <c r="CP143" s="198"/>
      <c r="CQ143" s="198"/>
      <c r="CR143" s="198"/>
      <c r="CS143" s="198"/>
      <c r="CT143" s="198"/>
      <c r="CU143" s="198"/>
      <c r="CV143" s="198"/>
      <c r="CW143" s="198"/>
      <c r="CX143" s="198"/>
      <c r="CY143" s="198"/>
      <c r="CZ143" s="198"/>
      <c r="DA143" s="198"/>
      <c r="DB143" s="198"/>
      <c r="DC143" s="198"/>
      <c r="DD143" s="198"/>
      <c r="DE143" s="198"/>
      <c r="DF143" s="198"/>
      <c r="DG143" s="198"/>
      <c r="DH143" s="198"/>
      <c r="DI143" s="198"/>
      <c r="DJ143" s="198"/>
      <c r="DK143" s="198"/>
      <c r="DL143" s="198"/>
      <c r="DM143" s="198"/>
      <c r="DN143" s="198"/>
      <c r="DO143" s="198"/>
      <c r="DP143" s="198"/>
      <c r="DQ143" s="198"/>
      <c r="DR143" s="198"/>
      <c r="DS143" s="198"/>
      <c r="DT143" s="198"/>
      <c r="DU143" s="198"/>
      <c r="DV143" s="198"/>
      <c r="DW143" s="198"/>
      <c r="DX143" s="198"/>
      <c r="DY143" s="198"/>
      <c r="DZ143" s="198"/>
      <c r="EA143" s="198"/>
      <c r="EB143" s="198"/>
      <c r="EC143" s="198"/>
      <c r="ED143" s="198"/>
      <c r="EE143" s="198"/>
      <c r="EF143" s="198"/>
      <c r="EG143" s="198"/>
      <c r="EH143" s="198"/>
      <c r="EI143" s="198"/>
      <c r="EJ143" s="198"/>
      <c r="EK143" s="198"/>
      <c r="EL143" s="198"/>
      <c r="EM143" s="198"/>
      <c r="EN143" s="198"/>
      <c r="EO143" s="198"/>
      <c r="EP143" s="198"/>
      <c r="EQ143" s="198"/>
      <c r="ER143" s="198"/>
      <c r="ES143" s="198"/>
      <c r="ET143" s="198"/>
      <c r="EU143" s="198"/>
      <c r="EV143" s="198"/>
      <c r="EW143" s="198"/>
      <c r="EX143" s="198"/>
      <c r="EY143" s="198"/>
      <c r="EZ143" s="198"/>
      <c r="FA143" s="198"/>
      <c r="FB143" s="198"/>
      <c r="FC143" s="198"/>
      <c r="FD143" s="198"/>
      <c r="FE143" s="198"/>
      <c r="FF143" s="198"/>
      <c r="FG143" s="198"/>
      <c r="FH143" s="198"/>
      <c r="FI143" s="198"/>
      <c r="FJ143" s="198"/>
      <c r="FK143" s="198"/>
      <c r="FL143" s="198"/>
      <c r="FM143" s="198"/>
      <c r="FN143" s="198"/>
      <c r="FO143" s="198"/>
      <c r="FP143" s="198"/>
      <c r="FQ143" s="198"/>
      <c r="FR143" s="198"/>
      <c r="FS143" s="198"/>
      <c r="FT143" s="198"/>
      <c r="FU143" s="198"/>
      <c r="FV143" s="198"/>
      <c r="FW143" s="198"/>
      <c r="FX143" s="198"/>
      <c r="FY143" s="198"/>
      <c r="FZ143" s="198"/>
      <c r="GA143" s="198"/>
      <c r="GB143" s="198"/>
      <c r="GC143" s="198"/>
      <c r="GD143" s="198"/>
      <c r="GE143" s="198"/>
      <c r="GF143" s="198"/>
      <c r="GG143" s="198"/>
      <c r="GH143" s="198"/>
      <c r="GI143" s="198"/>
      <c r="GJ143" s="198"/>
      <c r="GK143" s="198"/>
      <c r="GL143" s="198"/>
      <c r="GM143" s="198"/>
      <c r="GN143" s="198"/>
      <c r="GO143" s="198"/>
      <c r="GP143" s="198"/>
      <c r="GQ143" s="198"/>
      <c r="GR143" s="198"/>
      <c r="GS143" s="198"/>
      <c r="GT143" s="198"/>
      <c r="GU143" s="198"/>
      <c r="GV143" s="198"/>
      <c r="GW143" s="198"/>
      <c r="GX143" s="198"/>
      <c r="GY143" s="198"/>
      <c r="GZ143" s="198"/>
      <c r="HA143" s="198"/>
      <c r="HB143" s="198"/>
      <c r="HC143" s="198"/>
      <c r="HD143" s="198"/>
      <c r="HE143" s="198"/>
      <c r="HF143" s="198"/>
      <c r="HG143" s="198"/>
      <c r="HH143" s="198"/>
      <c r="HI143" s="198"/>
      <c r="HJ143" s="198"/>
      <c r="HK143" s="198"/>
      <c r="HL143" s="198"/>
      <c r="HM143" s="198"/>
      <c r="HN143" s="198"/>
      <c r="HO143" s="198"/>
      <c r="HP143" s="198"/>
      <c r="HQ143" s="198"/>
      <c r="HR143" s="198"/>
      <c r="HS143" s="198"/>
      <c r="HT143" s="198"/>
      <c r="HU143" s="198"/>
      <c r="HV143" s="198"/>
      <c r="HW143" s="198"/>
      <c r="HX143" s="198"/>
      <c r="HY143" s="198"/>
      <c r="HZ143" s="198"/>
      <c r="IA143" s="198"/>
      <c r="IB143" s="198"/>
      <c r="IC143" s="198"/>
      <c r="ID143" s="198"/>
      <c r="IE143" s="198"/>
      <c r="IF143" s="198"/>
      <c r="IG143" s="198"/>
      <c r="IH143" s="198"/>
      <c r="II143" s="198"/>
      <c r="IJ143" s="198"/>
      <c r="IK143" s="198"/>
      <c r="IL143" s="198"/>
      <c r="IM143" s="198"/>
      <c r="IN143" s="198"/>
      <c r="IO143" s="198"/>
      <c r="IP143" s="198"/>
      <c r="IQ143" s="198"/>
      <c r="IR143" s="198"/>
      <c r="IS143" s="198"/>
      <c r="IT143" s="198"/>
      <c r="IU143" s="198"/>
      <c r="IV143" s="198"/>
    </row>
    <row r="144" spans="1:256" ht="33.75">
      <c r="A144" s="351">
        <f>+IF(SUM(A146:A153)&gt;0,1,0)</f>
        <v>0</v>
      </c>
      <c r="B144" s="842" t="s">
        <v>765</v>
      </c>
      <c r="C144" s="843"/>
      <c r="D144" s="389"/>
      <c r="E144" s="96"/>
      <c r="F144" s="576" t="s">
        <v>636</v>
      </c>
      <c r="G144" s="576" t="s">
        <v>865</v>
      </c>
      <c r="H144" s="744" t="s">
        <v>491</v>
      </c>
      <c r="I144" s="325"/>
      <c r="M144" s="312">
        <f t="shared" si="18"/>
        <v>0</v>
      </c>
      <c r="O144" s="167"/>
      <c r="P144" s="167"/>
      <c r="Q144" s="167"/>
      <c r="R144" s="304"/>
      <c r="S144" s="304"/>
      <c r="T144" s="304"/>
      <c r="U144" s="304"/>
      <c r="V144" s="304"/>
      <c r="W144" s="304"/>
      <c r="X144" s="198"/>
      <c r="Y144" s="198"/>
      <c r="Z144" s="198"/>
      <c r="AA144" s="198"/>
      <c r="AB144" s="198"/>
      <c r="AC144" s="142">
        <f t="shared" si="19"/>
        <v>0</v>
      </c>
      <c r="AD144" s="142">
        <f t="shared" si="20"/>
        <v>0</v>
      </c>
      <c r="AE144" s="198"/>
      <c r="AF144" s="198"/>
      <c r="AG144" s="198"/>
      <c r="AH144" s="198"/>
      <c r="AI144" s="198"/>
      <c r="AJ144" s="198"/>
      <c r="AK144" s="198"/>
      <c r="AL144" s="198"/>
      <c r="AM144" s="198"/>
      <c r="AN144" s="198"/>
      <c r="AO144" s="198"/>
      <c r="AP144" s="198"/>
      <c r="AQ144" s="198"/>
      <c r="AR144" s="198"/>
      <c r="AS144" s="198"/>
      <c r="AT144" s="198"/>
      <c r="AU144" s="198"/>
      <c r="AV144" s="198"/>
      <c r="AW144" s="198"/>
      <c r="AX144" s="198"/>
      <c r="AY144" s="198"/>
      <c r="AZ144" s="198"/>
      <c r="BA144" s="198"/>
      <c r="BB144" s="198"/>
      <c r="BC144" s="198"/>
      <c r="BD144" s="198"/>
      <c r="BE144" s="198"/>
      <c r="BF144" s="198"/>
      <c r="BG144" s="198"/>
      <c r="BH144" s="198"/>
      <c r="BI144" s="198"/>
      <c r="BJ144" s="198"/>
      <c r="BK144" s="198"/>
      <c r="BL144" s="198"/>
      <c r="BM144" s="198"/>
      <c r="BN144" s="198"/>
      <c r="BO144" s="198"/>
      <c r="BP144" s="198"/>
      <c r="BQ144" s="198"/>
      <c r="BR144" s="198"/>
      <c r="BS144" s="198"/>
      <c r="BT144" s="198"/>
      <c r="BU144" s="198"/>
      <c r="BV144" s="198"/>
      <c r="BW144" s="198"/>
      <c r="BX144" s="198"/>
      <c r="BY144" s="198"/>
      <c r="BZ144" s="198"/>
      <c r="CA144" s="198"/>
      <c r="CB144" s="198"/>
      <c r="CC144" s="198"/>
      <c r="CD144" s="198"/>
      <c r="CE144" s="198"/>
      <c r="CF144" s="198"/>
      <c r="CG144" s="198"/>
      <c r="CH144" s="198"/>
      <c r="CI144" s="198"/>
      <c r="CJ144" s="198"/>
      <c r="CK144" s="198"/>
      <c r="CL144" s="198"/>
      <c r="CM144" s="198"/>
      <c r="CN144" s="198"/>
      <c r="CO144" s="198"/>
      <c r="CP144" s="198"/>
      <c r="CQ144" s="198"/>
      <c r="CR144" s="198"/>
      <c r="CS144" s="198"/>
      <c r="CT144" s="198"/>
      <c r="CU144" s="198"/>
      <c r="CV144" s="198"/>
      <c r="CW144" s="198"/>
      <c r="CX144" s="198"/>
      <c r="CY144" s="198"/>
      <c r="CZ144" s="198"/>
      <c r="DA144" s="198"/>
      <c r="DB144" s="198"/>
      <c r="DC144" s="198"/>
      <c r="DD144" s="198"/>
      <c r="DE144" s="198"/>
      <c r="DF144" s="198"/>
      <c r="DG144" s="198"/>
      <c r="DH144" s="198"/>
      <c r="DI144" s="198"/>
      <c r="DJ144" s="198"/>
      <c r="DK144" s="198"/>
      <c r="DL144" s="198"/>
      <c r="DM144" s="198"/>
      <c r="DN144" s="198"/>
      <c r="DO144" s="198"/>
      <c r="DP144" s="198"/>
      <c r="DQ144" s="198"/>
      <c r="DR144" s="198"/>
      <c r="DS144" s="198"/>
      <c r="DT144" s="198"/>
      <c r="DU144" s="198"/>
      <c r="DV144" s="198"/>
      <c r="DW144" s="198"/>
      <c r="DX144" s="198"/>
      <c r="DY144" s="198"/>
      <c r="DZ144" s="198"/>
      <c r="EA144" s="198"/>
      <c r="EB144" s="198"/>
      <c r="EC144" s="198"/>
      <c r="ED144" s="198"/>
      <c r="EE144" s="198"/>
      <c r="EF144" s="198"/>
      <c r="EG144" s="198"/>
      <c r="EH144" s="198"/>
      <c r="EI144" s="198"/>
      <c r="EJ144" s="198"/>
      <c r="EK144" s="198"/>
      <c r="EL144" s="198"/>
      <c r="EM144" s="198"/>
      <c r="EN144" s="198"/>
      <c r="EO144" s="198"/>
      <c r="EP144" s="198"/>
      <c r="EQ144" s="198"/>
      <c r="ER144" s="198"/>
      <c r="ES144" s="198"/>
      <c r="ET144" s="198"/>
      <c r="EU144" s="198"/>
      <c r="EV144" s="198"/>
      <c r="EW144" s="198"/>
      <c r="EX144" s="198"/>
      <c r="EY144" s="198"/>
      <c r="EZ144" s="198"/>
      <c r="FA144" s="198"/>
      <c r="FB144" s="198"/>
      <c r="FC144" s="198"/>
      <c r="FD144" s="198"/>
      <c r="FE144" s="198"/>
      <c r="FF144" s="198"/>
      <c r="FG144" s="198"/>
      <c r="FH144" s="198"/>
      <c r="FI144" s="198"/>
      <c r="FJ144" s="198"/>
      <c r="FK144" s="198"/>
      <c r="FL144" s="198"/>
      <c r="FM144" s="198"/>
      <c r="FN144" s="198"/>
      <c r="FO144" s="198"/>
      <c r="FP144" s="198"/>
      <c r="FQ144" s="198"/>
      <c r="FR144" s="198"/>
      <c r="FS144" s="198"/>
      <c r="FT144" s="198"/>
      <c r="FU144" s="198"/>
      <c r="FV144" s="198"/>
      <c r="FW144" s="198"/>
      <c r="FX144" s="198"/>
      <c r="FY144" s="198"/>
      <c r="FZ144" s="198"/>
      <c r="GA144" s="198"/>
      <c r="GB144" s="198"/>
      <c r="GC144" s="198"/>
      <c r="GD144" s="198"/>
      <c r="GE144" s="198"/>
      <c r="GF144" s="198"/>
      <c r="GG144" s="198"/>
      <c r="GH144" s="198"/>
      <c r="GI144" s="198"/>
      <c r="GJ144" s="198"/>
      <c r="GK144" s="198"/>
      <c r="GL144" s="198"/>
      <c r="GM144" s="198"/>
      <c r="GN144" s="198"/>
      <c r="GO144" s="198"/>
      <c r="GP144" s="198"/>
      <c r="GQ144" s="198"/>
      <c r="GR144" s="198"/>
      <c r="GS144" s="198"/>
      <c r="GT144" s="198"/>
      <c r="GU144" s="198"/>
      <c r="GV144" s="198"/>
      <c r="GW144" s="198"/>
      <c r="GX144" s="198"/>
      <c r="GY144" s="198"/>
      <c r="GZ144" s="198"/>
      <c r="HA144" s="198"/>
      <c r="HB144" s="198"/>
      <c r="HC144" s="198"/>
      <c r="HD144" s="198"/>
      <c r="HE144" s="198"/>
      <c r="HF144" s="198"/>
      <c r="HG144" s="198"/>
      <c r="HH144" s="198"/>
      <c r="HI144" s="198"/>
      <c r="HJ144" s="198"/>
      <c r="HK144" s="198"/>
      <c r="HL144" s="198"/>
      <c r="HM144" s="198"/>
      <c r="HN144" s="198"/>
      <c r="HO144" s="198"/>
      <c r="HP144" s="198"/>
      <c r="HQ144" s="198"/>
      <c r="HR144" s="198"/>
      <c r="HS144" s="198"/>
      <c r="HT144" s="198"/>
      <c r="HU144" s="198"/>
      <c r="HV144" s="198"/>
      <c r="HW144" s="198"/>
      <c r="HX144" s="198"/>
      <c r="HY144" s="198"/>
      <c r="HZ144" s="198"/>
      <c r="IA144" s="198"/>
      <c r="IB144" s="198"/>
      <c r="IC144" s="198"/>
      <c r="ID144" s="198"/>
      <c r="IE144" s="198"/>
      <c r="IF144" s="198"/>
      <c r="IG144" s="198"/>
      <c r="IH144" s="198"/>
      <c r="II144" s="198"/>
      <c r="IJ144" s="198"/>
      <c r="IK144" s="198"/>
      <c r="IL144" s="198"/>
      <c r="IM144" s="198"/>
      <c r="IN144" s="198"/>
      <c r="IO144" s="198"/>
      <c r="IP144" s="198"/>
      <c r="IQ144" s="198"/>
      <c r="IR144" s="198"/>
      <c r="IS144" s="198"/>
      <c r="IT144" s="198"/>
      <c r="IU144" s="198"/>
      <c r="IV144" s="198"/>
    </row>
    <row r="145" spans="1:256" ht="12.75">
      <c r="A145" s="351">
        <f aca="true" t="shared" si="27" ref="A145:A152">+COUNTA(D145)</f>
        <v>0</v>
      </c>
      <c r="B145" s="836"/>
      <c r="C145" s="837"/>
      <c r="D145" s="257"/>
      <c r="E145" s="306">
        <f aca="true" t="shared" si="28" ref="E145:E152">IF(F145&gt;0,F145,0)</f>
        <v>0</v>
      </c>
      <c r="F145" s="257"/>
      <c r="G145" s="329"/>
      <c r="H145" s="329"/>
      <c r="I145" s="325"/>
      <c r="M145" s="312">
        <f aca="true" t="shared" si="29" ref="M145:M153">IF(F145&lt;0,F145,0)</f>
        <v>0</v>
      </c>
      <c r="N145" s="167">
        <f aca="true" t="shared" si="30" ref="N145:N152">+IF(G145="y",D145,0)</f>
        <v>0</v>
      </c>
      <c r="O145" s="167"/>
      <c r="P145" s="167"/>
      <c r="Q145" s="167"/>
      <c r="R145" s="304"/>
      <c r="S145" s="304"/>
      <c r="T145" s="304"/>
      <c r="U145" s="304"/>
      <c r="V145" s="304"/>
      <c r="W145" s="304"/>
      <c r="X145" s="198"/>
      <c r="Y145" s="198"/>
      <c r="Z145" s="198"/>
      <c r="AA145" s="198"/>
      <c r="AB145" s="198"/>
      <c r="AC145" s="142">
        <f t="shared" si="19"/>
        <v>0</v>
      </c>
      <c r="AD145" s="142">
        <f t="shared" si="20"/>
        <v>0</v>
      </c>
      <c r="AE145" s="198"/>
      <c r="AF145" s="198"/>
      <c r="AG145" s="198"/>
      <c r="AH145" s="198"/>
      <c r="AI145" s="198"/>
      <c r="AJ145" s="198"/>
      <c r="AK145" s="198"/>
      <c r="AL145" s="198"/>
      <c r="AM145" s="198"/>
      <c r="AN145" s="198"/>
      <c r="AO145" s="198"/>
      <c r="AP145" s="198"/>
      <c r="AQ145" s="198"/>
      <c r="AR145" s="198"/>
      <c r="AS145" s="198"/>
      <c r="AT145" s="198"/>
      <c r="AU145" s="198"/>
      <c r="AV145" s="198"/>
      <c r="AW145" s="198"/>
      <c r="AX145" s="198"/>
      <c r="AY145" s="198"/>
      <c r="AZ145" s="198"/>
      <c r="BA145" s="198"/>
      <c r="BB145" s="198"/>
      <c r="BC145" s="198"/>
      <c r="BD145" s="198"/>
      <c r="BE145" s="198"/>
      <c r="BF145" s="198"/>
      <c r="BG145" s="198"/>
      <c r="BH145" s="198"/>
      <c r="BI145" s="198"/>
      <c r="BJ145" s="198"/>
      <c r="BK145" s="198"/>
      <c r="BL145" s="198"/>
      <c r="BM145" s="198"/>
      <c r="BN145" s="198"/>
      <c r="BO145" s="198"/>
      <c r="BP145" s="198"/>
      <c r="BQ145" s="198"/>
      <c r="BR145" s="198"/>
      <c r="BS145" s="198"/>
      <c r="BT145" s="198"/>
      <c r="BU145" s="198"/>
      <c r="BV145" s="198"/>
      <c r="BW145" s="198"/>
      <c r="BX145" s="198"/>
      <c r="BY145" s="198"/>
      <c r="BZ145" s="198"/>
      <c r="CA145" s="198"/>
      <c r="CB145" s="198"/>
      <c r="CC145" s="198"/>
      <c r="CD145" s="198"/>
      <c r="CE145" s="198"/>
      <c r="CF145" s="198"/>
      <c r="CG145" s="198"/>
      <c r="CH145" s="198"/>
      <c r="CI145" s="198"/>
      <c r="CJ145" s="198"/>
      <c r="CK145" s="198"/>
      <c r="CL145" s="198"/>
      <c r="CM145" s="198"/>
      <c r="CN145" s="198"/>
      <c r="CO145" s="198"/>
      <c r="CP145" s="198"/>
      <c r="CQ145" s="198"/>
      <c r="CR145" s="198"/>
      <c r="CS145" s="198"/>
      <c r="CT145" s="198"/>
      <c r="CU145" s="198"/>
      <c r="CV145" s="198"/>
      <c r="CW145" s="198"/>
      <c r="CX145" s="198"/>
      <c r="CY145" s="198"/>
      <c r="CZ145" s="198"/>
      <c r="DA145" s="198"/>
      <c r="DB145" s="198"/>
      <c r="DC145" s="198"/>
      <c r="DD145" s="198"/>
      <c r="DE145" s="198"/>
      <c r="DF145" s="198"/>
      <c r="DG145" s="198"/>
      <c r="DH145" s="198"/>
      <c r="DI145" s="198"/>
      <c r="DJ145" s="198"/>
      <c r="DK145" s="198"/>
      <c r="DL145" s="198"/>
      <c r="DM145" s="198"/>
      <c r="DN145" s="198"/>
      <c r="DO145" s="198"/>
      <c r="DP145" s="198"/>
      <c r="DQ145" s="198"/>
      <c r="DR145" s="198"/>
      <c r="DS145" s="198"/>
      <c r="DT145" s="198"/>
      <c r="DU145" s="198"/>
      <c r="DV145" s="198"/>
      <c r="DW145" s="198"/>
      <c r="DX145" s="198"/>
      <c r="DY145" s="198"/>
      <c r="DZ145" s="198"/>
      <c r="EA145" s="198"/>
      <c r="EB145" s="198"/>
      <c r="EC145" s="198"/>
      <c r="ED145" s="198"/>
      <c r="EE145" s="198"/>
      <c r="EF145" s="198"/>
      <c r="EG145" s="198"/>
      <c r="EH145" s="198"/>
      <c r="EI145" s="198"/>
      <c r="EJ145" s="198"/>
      <c r="EK145" s="198"/>
      <c r="EL145" s="198"/>
      <c r="EM145" s="198"/>
      <c r="EN145" s="198"/>
      <c r="EO145" s="198"/>
      <c r="EP145" s="198"/>
      <c r="EQ145" s="198"/>
      <c r="ER145" s="198"/>
      <c r="ES145" s="198"/>
      <c r="ET145" s="198"/>
      <c r="EU145" s="198"/>
      <c r="EV145" s="198"/>
      <c r="EW145" s="198"/>
      <c r="EX145" s="198"/>
      <c r="EY145" s="198"/>
      <c r="EZ145" s="198"/>
      <c r="FA145" s="198"/>
      <c r="FB145" s="198"/>
      <c r="FC145" s="198"/>
      <c r="FD145" s="198"/>
      <c r="FE145" s="198"/>
      <c r="FF145" s="198"/>
      <c r="FG145" s="198"/>
      <c r="FH145" s="198"/>
      <c r="FI145" s="198"/>
      <c r="FJ145" s="198"/>
      <c r="FK145" s="198"/>
      <c r="FL145" s="198"/>
      <c r="FM145" s="198"/>
      <c r="FN145" s="198"/>
      <c r="FO145" s="198"/>
      <c r="FP145" s="198"/>
      <c r="FQ145" s="198"/>
      <c r="FR145" s="198"/>
      <c r="FS145" s="198"/>
      <c r="FT145" s="198"/>
      <c r="FU145" s="198"/>
      <c r="FV145" s="198"/>
      <c r="FW145" s="198"/>
      <c r="FX145" s="198"/>
      <c r="FY145" s="198"/>
      <c r="FZ145" s="198"/>
      <c r="GA145" s="198"/>
      <c r="GB145" s="198"/>
      <c r="GC145" s="198"/>
      <c r="GD145" s="198"/>
      <c r="GE145" s="198"/>
      <c r="GF145" s="198"/>
      <c r="GG145" s="198"/>
      <c r="GH145" s="198"/>
      <c r="GI145" s="198"/>
      <c r="GJ145" s="198"/>
      <c r="GK145" s="198"/>
      <c r="GL145" s="198"/>
      <c r="GM145" s="198"/>
      <c r="GN145" s="198"/>
      <c r="GO145" s="198"/>
      <c r="GP145" s="198"/>
      <c r="GQ145" s="198"/>
      <c r="GR145" s="198"/>
      <c r="GS145" s="198"/>
      <c r="GT145" s="198"/>
      <c r="GU145" s="198"/>
      <c r="GV145" s="198"/>
      <c r="GW145" s="198"/>
      <c r="GX145" s="198"/>
      <c r="GY145" s="198"/>
      <c r="GZ145" s="198"/>
      <c r="HA145" s="198"/>
      <c r="HB145" s="198"/>
      <c r="HC145" s="198"/>
      <c r="HD145" s="198"/>
      <c r="HE145" s="198"/>
      <c r="HF145" s="198"/>
      <c r="HG145" s="198"/>
      <c r="HH145" s="198"/>
      <c r="HI145" s="198"/>
      <c r="HJ145" s="198"/>
      <c r="HK145" s="198"/>
      <c r="HL145" s="198"/>
      <c r="HM145" s="198"/>
      <c r="HN145" s="198"/>
      <c r="HO145" s="198"/>
      <c r="HP145" s="198"/>
      <c r="HQ145" s="198"/>
      <c r="HR145" s="198"/>
      <c r="HS145" s="198"/>
      <c r="HT145" s="198"/>
      <c r="HU145" s="198"/>
      <c r="HV145" s="198"/>
      <c r="HW145" s="198"/>
      <c r="HX145" s="198"/>
      <c r="HY145" s="198"/>
      <c r="HZ145" s="198"/>
      <c r="IA145" s="198"/>
      <c r="IB145" s="198"/>
      <c r="IC145" s="198"/>
      <c r="ID145" s="198"/>
      <c r="IE145" s="198"/>
      <c r="IF145" s="198"/>
      <c r="IG145" s="198"/>
      <c r="IH145" s="198"/>
      <c r="II145" s="198"/>
      <c r="IJ145" s="198"/>
      <c r="IK145" s="198"/>
      <c r="IL145" s="198"/>
      <c r="IM145" s="198"/>
      <c r="IN145" s="198"/>
      <c r="IO145" s="198"/>
      <c r="IP145" s="198"/>
      <c r="IQ145" s="198"/>
      <c r="IR145" s="198"/>
      <c r="IS145" s="198"/>
      <c r="IT145" s="198"/>
      <c r="IU145" s="198"/>
      <c r="IV145" s="198"/>
    </row>
    <row r="146" spans="1:256" ht="12.75">
      <c r="A146" s="351">
        <f t="shared" si="27"/>
        <v>0</v>
      </c>
      <c r="B146" s="836"/>
      <c r="C146" s="837"/>
      <c r="D146" s="257"/>
      <c r="E146" s="306">
        <f t="shared" si="28"/>
        <v>0</v>
      </c>
      <c r="F146" s="257"/>
      <c r="G146" s="329"/>
      <c r="H146" s="329"/>
      <c r="I146" s="325"/>
      <c r="M146" s="312">
        <f t="shared" si="29"/>
        <v>0</v>
      </c>
      <c r="N146" s="167">
        <f t="shared" si="30"/>
        <v>0</v>
      </c>
      <c r="O146" s="167"/>
      <c r="P146" s="167"/>
      <c r="Q146" s="167"/>
      <c r="R146" s="304"/>
      <c r="S146" s="304"/>
      <c r="T146" s="304"/>
      <c r="U146" s="304"/>
      <c r="V146" s="304"/>
      <c r="W146" s="304"/>
      <c r="X146" s="198"/>
      <c r="Y146" s="198"/>
      <c r="Z146" s="198"/>
      <c r="AA146" s="198"/>
      <c r="AB146" s="198"/>
      <c r="AC146" s="142">
        <f t="shared" si="19"/>
        <v>0</v>
      </c>
      <c r="AD146" s="142">
        <f t="shared" si="20"/>
        <v>0</v>
      </c>
      <c r="AE146" s="198"/>
      <c r="AF146" s="198"/>
      <c r="AG146" s="198"/>
      <c r="AH146" s="198"/>
      <c r="AI146" s="198"/>
      <c r="AJ146" s="198"/>
      <c r="AK146" s="198"/>
      <c r="AL146" s="198"/>
      <c r="AM146" s="198"/>
      <c r="AN146" s="198"/>
      <c r="AO146" s="198"/>
      <c r="AP146" s="198"/>
      <c r="AQ146" s="198"/>
      <c r="AR146" s="198"/>
      <c r="AS146" s="198"/>
      <c r="AT146" s="198"/>
      <c r="AU146" s="198"/>
      <c r="AV146" s="198"/>
      <c r="AW146" s="198"/>
      <c r="AX146" s="198"/>
      <c r="AY146" s="198"/>
      <c r="AZ146" s="198"/>
      <c r="BA146" s="198"/>
      <c r="BB146" s="198"/>
      <c r="BC146" s="198"/>
      <c r="BD146" s="198"/>
      <c r="BE146" s="198"/>
      <c r="BF146" s="198"/>
      <c r="BG146" s="198"/>
      <c r="BH146" s="198"/>
      <c r="BI146" s="198"/>
      <c r="BJ146" s="198"/>
      <c r="BK146" s="198"/>
      <c r="BL146" s="198"/>
      <c r="BM146" s="198"/>
      <c r="BN146" s="198"/>
      <c r="BO146" s="198"/>
      <c r="BP146" s="198"/>
      <c r="BQ146" s="198"/>
      <c r="BR146" s="198"/>
      <c r="BS146" s="198"/>
      <c r="BT146" s="198"/>
      <c r="BU146" s="198"/>
      <c r="BV146" s="198"/>
      <c r="BW146" s="198"/>
      <c r="BX146" s="198"/>
      <c r="BY146" s="198"/>
      <c r="BZ146" s="198"/>
      <c r="CA146" s="198"/>
      <c r="CB146" s="198"/>
      <c r="CC146" s="198"/>
      <c r="CD146" s="198"/>
      <c r="CE146" s="198"/>
      <c r="CF146" s="198"/>
      <c r="CG146" s="198"/>
      <c r="CH146" s="198"/>
      <c r="CI146" s="198"/>
      <c r="CJ146" s="198"/>
      <c r="CK146" s="198"/>
      <c r="CL146" s="198"/>
      <c r="CM146" s="198"/>
      <c r="CN146" s="198"/>
      <c r="CO146" s="198"/>
      <c r="CP146" s="198"/>
      <c r="CQ146" s="198"/>
      <c r="CR146" s="198"/>
      <c r="CS146" s="198"/>
      <c r="CT146" s="198"/>
      <c r="CU146" s="198"/>
      <c r="CV146" s="198"/>
      <c r="CW146" s="198"/>
      <c r="CX146" s="198"/>
      <c r="CY146" s="198"/>
      <c r="CZ146" s="198"/>
      <c r="DA146" s="198"/>
      <c r="DB146" s="198"/>
      <c r="DC146" s="198"/>
      <c r="DD146" s="198"/>
      <c r="DE146" s="198"/>
      <c r="DF146" s="198"/>
      <c r="DG146" s="198"/>
      <c r="DH146" s="198"/>
      <c r="DI146" s="198"/>
      <c r="DJ146" s="198"/>
      <c r="DK146" s="198"/>
      <c r="DL146" s="198"/>
      <c r="DM146" s="198"/>
      <c r="DN146" s="198"/>
      <c r="DO146" s="198"/>
      <c r="DP146" s="198"/>
      <c r="DQ146" s="198"/>
      <c r="DR146" s="198"/>
      <c r="DS146" s="198"/>
      <c r="DT146" s="198"/>
      <c r="DU146" s="198"/>
      <c r="DV146" s="198"/>
      <c r="DW146" s="198"/>
      <c r="DX146" s="198"/>
      <c r="DY146" s="198"/>
      <c r="DZ146" s="198"/>
      <c r="EA146" s="198"/>
      <c r="EB146" s="198"/>
      <c r="EC146" s="198"/>
      <c r="ED146" s="198"/>
      <c r="EE146" s="198"/>
      <c r="EF146" s="198"/>
      <c r="EG146" s="198"/>
      <c r="EH146" s="198"/>
      <c r="EI146" s="198"/>
      <c r="EJ146" s="198"/>
      <c r="EK146" s="198"/>
      <c r="EL146" s="198"/>
      <c r="EM146" s="198"/>
      <c r="EN146" s="198"/>
      <c r="EO146" s="198"/>
      <c r="EP146" s="198"/>
      <c r="EQ146" s="198"/>
      <c r="ER146" s="198"/>
      <c r="ES146" s="198"/>
      <c r="ET146" s="198"/>
      <c r="EU146" s="198"/>
      <c r="EV146" s="198"/>
      <c r="EW146" s="198"/>
      <c r="EX146" s="198"/>
      <c r="EY146" s="198"/>
      <c r="EZ146" s="198"/>
      <c r="FA146" s="198"/>
      <c r="FB146" s="198"/>
      <c r="FC146" s="198"/>
      <c r="FD146" s="198"/>
      <c r="FE146" s="198"/>
      <c r="FF146" s="198"/>
      <c r="FG146" s="198"/>
      <c r="FH146" s="198"/>
      <c r="FI146" s="198"/>
      <c r="FJ146" s="198"/>
      <c r="FK146" s="198"/>
      <c r="FL146" s="198"/>
      <c r="FM146" s="198"/>
      <c r="FN146" s="198"/>
      <c r="FO146" s="198"/>
      <c r="FP146" s="198"/>
      <c r="FQ146" s="198"/>
      <c r="FR146" s="198"/>
      <c r="FS146" s="198"/>
      <c r="FT146" s="198"/>
      <c r="FU146" s="198"/>
      <c r="FV146" s="198"/>
      <c r="FW146" s="198"/>
      <c r="FX146" s="198"/>
      <c r="FY146" s="198"/>
      <c r="FZ146" s="198"/>
      <c r="GA146" s="198"/>
      <c r="GB146" s="198"/>
      <c r="GC146" s="198"/>
      <c r="GD146" s="198"/>
      <c r="GE146" s="198"/>
      <c r="GF146" s="198"/>
      <c r="GG146" s="198"/>
      <c r="GH146" s="198"/>
      <c r="GI146" s="198"/>
      <c r="GJ146" s="198"/>
      <c r="GK146" s="198"/>
      <c r="GL146" s="198"/>
      <c r="GM146" s="198"/>
      <c r="GN146" s="198"/>
      <c r="GO146" s="198"/>
      <c r="GP146" s="198"/>
      <c r="GQ146" s="198"/>
      <c r="GR146" s="198"/>
      <c r="GS146" s="198"/>
      <c r="GT146" s="198"/>
      <c r="GU146" s="198"/>
      <c r="GV146" s="198"/>
      <c r="GW146" s="198"/>
      <c r="GX146" s="198"/>
      <c r="GY146" s="198"/>
      <c r="GZ146" s="198"/>
      <c r="HA146" s="198"/>
      <c r="HB146" s="198"/>
      <c r="HC146" s="198"/>
      <c r="HD146" s="198"/>
      <c r="HE146" s="198"/>
      <c r="HF146" s="198"/>
      <c r="HG146" s="198"/>
      <c r="HH146" s="198"/>
      <c r="HI146" s="198"/>
      <c r="HJ146" s="198"/>
      <c r="HK146" s="198"/>
      <c r="HL146" s="198"/>
      <c r="HM146" s="198"/>
      <c r="HN146" s="198"/>
      <c r="HO146" s="198"/>
      <c r="HP146" s="198"/>
      <c r="HQ146" s="198"/>
      <c r="HR146" s="198"/>
      <c r="HS146" s="198"/>
      <c r="HT146" s="198"/>
      <c r="HU146" s="198"/>
      <c r="HV146" s="198"/>
      <c r="HW146" s="198"/>
      <c r="HX146" s="198"/>
      <c r="HY146" s="198"/>
      <c r="HZ146" s="198"/>
      <c r="IA146" s="198"/>
      <c r="IB146" s="198"/>
      <c r="IC146" s="198"/>
      <c r="ID146" s="198"/>
      <c r="IE146" s="198"/>
      <c r="IF146" s="198"/>
      <c r="IG146" s="198"/>
      <c r="IH146" s="198"/>
      <c r="II146" s="198"/>
      <c r="IJ146" s="198"/>
      <c r="IK146" s="198"/>
      <c r="IL146" s="198"/>
      <c r="IM146" s="198"/>
      <c r="IN146" s="198"/>
      <c r="IO146" s="198"/>
      <c r="IP146" s="198"/>
      <c r="IQ146" s="198"/>
      <c r="IR146" s="198"/>
      <c r="IS146" s="198"/>
      <c r="IT146" s="198"/>
      <c r="IU146" s="198"/>
      <c r="IV146" s="198"/>
    </row>
    <row r="147" spans="1:256" ht="12.75">
      <c r="A147" s="351">
        <f t="shared" si="27"/>
        <v>0</v>
      </c>
      <c r="B147" s="836"/>
      <c r="C147" s="837"/>
      <c r="D147" s="257"/>
      <c r="E147" s="306">
        <f t="shared" si="28"/>
        <v>0</v>
      </c>
      <c r="F147" s="257"/>
      <c r="G147" s="329"/>
      <c r="H147" s="329"/>
      <c r="I147" s="325"/>
      <c r="M147" s="312">
        <f t="shared" si="29"/>
        <v>0</v>
      </c>
      <c r="N147" s="167">
        <f t="shared" si="30"/>
        <v>0</v>
      </c>
      <c r="O147" s="167"/>
      <c r="P147" s="167"/>
      <c r="Q147" s="167"/>
      <c r="R147" s="304"/>
      <c r="S147" s="304"/>
      <c r="T147" s="304"/>
      <c r="U147" s="304"/>
      <c r="V147" s="304"/>
      <c r="W147" s="304"/>
      <c r="X147" s="198"/>
      <c r="Y147" s="198"/>
      <c r="Z147" s="198"/>
      <c r="AA147" s="198"/>
      <c r="AB147" s="198"/>
      <c r="AC147" s="142">
        <f t="shared" si="19"/>
        <v>0</v>
      </c>
      <c r="AD147" s="142">
        <f t="shared" si="20"/>
        <v>0</v>
      </c>
      <c r="AE147" s="198"/>
      <c r="AF147" s="198"/>
      <c r="AG147" s="198"/>
      <c r="AH147" s="198"/>
      <c r="AI147" s="198"/>
      <c r="AJ147" s="198"/>
      <c r="AK147" s="198"/>
      <c r="AL147" s="198"/>
      <c r="AM147" s="198"/>
      <c r="AN147" s="198"/>
      <c r="AO147" s="198"/>
      <c r="AP147" s="198"/>
      <c r="AQ147" s="198"/>
      <c r="AR147" s="198"/>
      <c r="AS147" s="198"/>
      <c r="AT147" s="198"/>
      <c r="AU147" s="198"/>
      <c r="AV147" s="198"/>
      <c r="AW147" s="198"/>
      <c r="AX147" s="198"/>
      <c r="AY147" s="198"/>
      <c r="AZ147" s="198"/>
      <c r="BA147" s="198"/>
      <c r="BB147" s="198"/>
      <c r="BC147" s="198"/>
      <c r="BD147" s="198"/>
      <c r="BE147" s="198"/>
      <c r="BF147" s="198"/>
      <c r="BG147" s="198"/>
      <c r="BH147" s="198"/>
      <c r="BI147" s="198"/>
      <c r="BJ147" s="198"/>
      <c r="BK147" s="198"/>
      <c r="BL147" s="198"/>
      <c r="BM147" s="198"/>
      <c r="BN147" s="198"/>
      <c r="BO147" s="198"/>
      <c r="BP147" s="198"/>
      <c r="BQ147" s="198"/>
      <c r="BR147" s="198"/>
      <c r="BS147" s="198"/>
      <c r="BT147" s="198"/>
      <c r="BU147" s="198"/>
      <c r="BV147" s="198"/>
      <c r="BW147" s="198"/>
      <c r="BX147" s="198"/>
      <c r="BY147" s="198"/>
      <c r="BZ147" s="198"/>
      <c r="CA147" s="198"/>
      <c r="CB147" s="198"/>
      <c r="CC147" s="198"/>
      <c r="CD147" s="198"/>
      <c r="CE147" s="198"/>
      <c r="CF147" s="198"/>
      <c r="CG147" s="198"/>
      <c r="CH147" s="198"/>
      <c r="CI147" s="198"/>
      <c r="CJ147" s="198"/>
      <c r="CK147" s="198"/>
      <c r="CL147" s="198"/>
      <c r="CM147" s="198"/>
      <c r="CN147" s="198"/>
      <c r="CO147" s="198"/>
      <c r="CP147" s="198"/>
      <c r="CQ147" s="198"/>
      <c r="CR147" s="198"/>
      <c r="CS147" s="198"/>
      <c r="CT147" s="198"/>
      <c r="CU147" s="198"/>
      <c r="CV147" s="198"/>
      <c r="CW147" s="198"/>
      <c r="CX147" s="198"/>
      <c r="CY147" s="198"/>
      <c r="CZ147" s="198"/>
      <c r="DA147" s="198"/>
      <c r="DB147" s="198"/>
      <c r="DC147" s="198"/>
      <c r="DD147" s="198"/>
      <c r="DE147" s="198"/>
      <c r="DF147" s="198"/>
      <c r="DG147" s="198"/>
      <c r="DH147" s="198"/>
      <c r="DI147" s="198"/>
      <c r="DJ147" s="198"/>
      <c r="DK147" s="198"/>
      <c r="DL147" s="198"/>
      <c r="DM147" s="198"/>
      <c r="DN147" s="198"/>
      <c r="DO147" s="198"/>
      <c r="DP147" s="198"/>
      <c r="DQ147" s="198"/>
      <c r="DR147" s="198"/>
      <c r="DS147" s="198"/>
      <c r="DT147" s="198"/>
      <c r="DU147" s="198"/>
      <c r="DV147" s="198"/>
      <c r="DW147" s="198"/>
      <c r="DX147" s="198"/>
      <c r="DY147" s="198"/>
      <c r="DZ147" s="198"/>
      <c r="EA147" s="198"/>
      <c r="EB147" s="198"/>
      <c r="EC147" s="198"/>
      <c r="ED147" s="198"/>
      <c r="EE147" s="198"/>
      <c r="EF147" s="198"/>
      <c r="EG147" s="198"/>
      <c r="EH147" s="198"/>
      <c r="EI147" s="198"/>
      <c r="EJ147" s="198"/>
      <c r="EK147" s="198"/>
      <c r="EL147" s="198"/>
      <c r="EM147" s="198"/>
      <c r="EN147" s="198"/>
      <c r="EO147" s="198"/>
      <c r="EP147" s="198"/>
      <c r="EQ147" s="198"/>
      <c r="ER147" s="198"/>
      <c r="ES147" s="198"/>
      <c r="ET147" s="198"/>
      <c r="EU147" s="198"/>
      <c r="EV147" s="198"/>
      <c r="EW147" s="198"/>
      <c r="EX147" s="198"/>
      <c r="EY147" s="198"/>
      <c r="EZ147" s="198"/>
      <c r="FA147" s="198"/>
      <c r="FB147" s="198"/>
      <c r="FC147" s="198"/>
      <c r="FD147" s="198"/>
      <c r="FE147" s="198"/>
      <c r="FF147" s="198"/>
      <c r="FG147" s="198"/>
      <c r="FH147" s="198"/>
      <c r="FI147" s="198"/>
      <c r="FJ147" s="198"/>
      <c r="FK147" s="198"/>
      <c r="FL147" s="198"/>
      <c r="FM147" s="198"/>
      <c r="FN147" s="198"/>
      <c r="FO147" s="198"/>
      <c r="FP147" s="198"/>
      <c r="FQ147" s="198"/>
      <c r="FR147" s="198"/>
      <c r="FS147" s="198"/>
      <c r="FT147" s="198"/>
      <c r="FU147" s="198"/>
      <c r="FV147" s="198"/>
      <c r="FW147" s="198"/>
      <c r="FX147" s="198"/>
      <c r="FY147" s="198"/>
      <c r="FZ147" s="198"/>
      <c r="GA147" s="198"/>
      <c r="GB147" s="198"/>
      <c r="GC147" s="198"/>
      <c r="GD147" s="198"/>
      <c r="GE147" s="198"/>
      <c r="GF147" s="198"/>
      <c r="GG147" s="198"/>
      <c r="GH147" s="198"/>
      <c r="GI147" s="198"/>
      <c r="GJ147" s="198"/>
      <c r="GK147" s="198"/>
      <c r="GL147" s="198"/>
      <c r="GM147" s="198"/>
      <c r="GN147" s="198"/>
      <c r="GO147" s="198"/>
      <c r="GP147" s="198"/>
      <c r="GQ147" s="198"/>
      <c r="GR147" s="198"/>
      <c r="GS147" s="198"/>
      <c r="GT147" s="198"/>
      <c r="GU147" s="198"/>
      <c r="GV147" s="198"/>
      <c r="GW147" s="198"/>
      <c r="GX147" s="198"/>
      <c r="GY147" s="198"/>
      <c r="GZ147" s="198"/>
      <c r="HA147" s="198"/>
      <c r="HB147" s="198"/>
      <c r="HC147" s="198"/>
      <c r="HD147" s="198"/>
      <c r="HE147" s="198"/>
      <c r="HF147" s="198"/>
      <c r="HG147" s="198"/>
      <c r="HH147" s="198"/>
      <c r="HI147" s="198"/>
      <c r="HJ147" s="198"/>
      <c r="HK147" s="198"/>
      <c r="HL147" s="198"/>
      <c r="HM147" s="198"/>
      <c r="HN147" s="198"/>
      <c r="HO147" s="198"/>
      <c r="HP147" s="198"/>
      <c r="HQ147" s="198"/>
      <c r="HR147" s="198"/>
      <c r="HS147" s="198"/>
      <c r="HT147" s="198"/>
      <c r="HU147" s="198"/>
      <c r="HV147" s="198"/>
      <c r="HW147" s="198"/>
      <c r="HX147" s="198"/>
      <c r="HY147" s="198"/>
      <c r="HZ147" s="198"/>
      <c r="IA147" s="198"/>
      <c r="IB147" s="198"/>
      <c r="IC147" s="198"/>
      <c r="ID147" s="198"/>
      <c r="IE147" s="198"/>
      <c r="IF147" s="198"/>
      <c r="IG147" s="198"/>
      <c r="IH147" s="198"/>
      <c r="II147" s="198"/>
      <c r="IJ147" s="198"/>
      <c r="IK147" s="198"/>
      <c r="IL147" s="198"/>
      <c r="IM147" s="198"/>
      <c r="IN147" s="198"/>
      <c r="IO147" s="198"/>
      <c r="IP147" s="198"/>
      <c r="IQ147" s="198"/>
      <c r="IR147" s="198"/>
      <c r="IS147" s="198"/>
      <c r="IT147" s="198"/>
      <c r="IU147" s="198"/>
      <c r="IV147" s="198"/>
    </row>
    <row r="148" spans="1:256" ht="12.75">
      <c r="A148" s="351">
        <f t="shared" si="27"/>
        <v>0</v>
      </c>
      <c r="B148" s="836"/>
      <c r="C148" s="837"/>
      <c r="D148" s="257"/>
      <c r="E148" s="306">
        <f t="shared" si="28"/>
        <v>0</v>
      </c>
      <c r="F148" s="257"/>
      <c r="G148" s="329"/>
      <c r="H148" s="329"/>
      <c r="I148" s="325"/>
      <c r="M148" s="312">
        <f t="shared" si="29"/>
        <v>0</v>
      </c>
      <c r="N148" s="167">
        <f t="shared" si="30"/>
        <v>0</v>
      </c>
      <c r="O148" s="167"/>
      <c r="P148" s="167"/>
      <c r="Q148" s="167"/>
      <c r="R148" s="304"/>
      <c r="S148" s="304"/>
      <c r="T148" s="304"/>
      <c r="U148" s="304"/>
      <c r="V148" s="304"/>
      <c r="W148" s="304"/>
      <c r="X148" s="198"/>
      <c r="Y148" s="198"/>
      <c r="Z148" s="198"/>
      <c r="AA148" s="198"/>
      <c r="AB148" s="198"/>
      <c r="AC148" s="142">
        <f t="shared" si="19"/>
        <v>0</v>
      </c>
      <c r="AD148" s="142">
        <f t="shared" si="20"/>
        <v>0</v>
      </c>
      <c r="AE148" s="198"/>
      <c r="AF148" s="198"/>
      <c r="AG148" s="198"/>
      <c r="AH148" s="198"/>
      <c r="AI148" s="198"/>
      <c r="AJ148" s="198"/>
      <c r="AK148" s="198"/>
      <c r="AL148" s="198"/>
      <c r="AM148" s="198"/>
      <c r="AN148" s="198"/>
      <c r="AO148" s="198"/>
      <c r="AP148" s="198"/>
      <c r="AQ148" s="198"/>
      <c r="AR148" s="198"/>
      <c r="AS148" s="198"/>
      <c r="AT148" s="198"/>
      <c r="AU148" s="198"/>
      <c r="AV148" s="198"/>
      <c r="AW148" s="198"/>
      <c r="AX148" s="198"/>
      <c r="AY148" s="198"/>
      <c r="AZ148" s="198"/>
      <c r="BA148" s="198"/>
      <c r="BB148" s="198"/>
      <c r="BC148" s="198"/>
      <c r="BD148" s="198"/>
      <c r="BE148" s="198"/>
      <c r="BF148" s="198"/>
      <c r="BG148" s="198"/>
      <c r="BH148" s="198"/>
      <c r="BI148" s="198"/>
      <c r="BJ148" s="198"/>
      <c r="BK148" s="198"/>
      <c r="BL148" s="198"/>
      <c r="BM148" s="198"/>
      <c r="BN148" s="198"/>
      <c r="BO148" s="198"/>
      <c r="BP148" s="198"/>
      <c r="BQ148" s="198"/>
      <c r="BR148" s="198"/>
      <c r="BS148" s="198"/>
      <c r="BT148" s="198"/>
      <c r="BU148" s="198"/>
      <c r="BV148" s="198"/>
      <c r="BW148" s="198"/>
      <c r="BX148" s="198"/>
      <c r="BY148" s="198"/>
      <c r="BZ148" s="198"/>
      <c r="CA148" s="198"/>
      <c r="CB148" s="198"/>
      <c r="CC148" s="198"/>
      <c r="CD148" s="198"/>
      <c r="CE148" s="198"/>
      <c r="CF148" s="198"/>
      <c r="CG148" s="198"/>
      <c r="CH148" s="198"/>
      <c r="CI148" s="198"/>
      <c r="CJ148" s="198"/>
      <c r="CK148" s="198"/>
      <c r="CL148" s="198"/>
      <c r="CM148" s="198"/>
      <c r="CN148" s="198"/>
      <c r="CO148" s="198"/>
      <c r="CP148" s="198"/>
      <c r="CQ148" s="198"/>
      <c r="CR148" s="198"/>
      <c r="CS148" s="198"/>
      <c r="CT148" s="198"/>
      <c r="CU148" s="198"/>
      <c r="CV148" s="198"/>
      <c r="CW148" s="198"/>
      <c r="CX148" s="198"/>
      <c r="CY148" s="198"/>
      <c r="CZ148" s="198"/>
      <c r="DA148" s="198"/>
      <c r="DB148" s="198"/>
      <c r="DC148" s="198"/>
      <c r="DD148" s="198"/>
      <c r="DE148" s="198"/>
      <c r="DF148" s="198"/>
      <c r="DG148" s="198"/>
      <c r="DH148" s="198"/>
      <c r="DI148" s="198"/>
      <c r="DJ148" s="198"/>
      <c r="DK148" s="198"/>
      <c r="DL148" s="198"/>
      <c r="DM148" s="198"/>
      <c r="DN148" s="198"/>
      <c r="DO148" s="198"/>
      <c r="DP148" s="198"/>
      <c r="DQ148" s="198"/>
      <c r="DR148" s="198"/>
      <c r="DS148" s="198"/>
      <c r="DT148" s="198"/>
      <c r="DU148" s="198"/>
      <c r="DV148" s="198"/>
      <c r="DW148" s="198"/>
      <c r="DX148" s="198"/>
      <c r="DY148" s="198"/>
      <c r="DZ148" s="198"/>
      <c r="EA148" s="198"/>
      <c r="EB148" s="198"/>
      <c r="EC148" s="198"/>
      <c r="ED148" s="198"/>
      <c r="EE148" s="198"/>
      <c r="EF148" s="198"/>
      <c r="EG148" s="198"/>
      <c r="EH148" s="198"/>
      <c r="EI148" s="198"/>
      <c r="EJ148" s="198"/>
      <c r="EK148" s="198"/>
      <c r="EL148" s="198"/>
      <c r="EM148" s="198"/>
      <c r="EN148" s="198"/>
      <c r="EO148" s="198"/>
      <c r="EP148" s="198"/>
      <c r="EQ148" s="198"/>
      <c r="ER148" s="198"/>
      <c r="ES148" s="198"/>
      <c r="ET148" s="198"/>
      <c r="EU148" s="198"/>
      <c r="EV148" s="198"/>
      <c r="EW148" s="198"/>
      <c r="EX148" s="198"/>
      <c r="EY148" s="198"/>
      <c r="EZ148" s="198"/>
      <c r="FA148" s="198"/>
      <c r="FB148" s="198"/>
      <c r="FC148" s="198"/>
      <c r="FD148" s="198"/>
      <c r="FE148" s="198"/>
      <c r="FF148" s="198"/>
      <c r="FG148" s="198"/>
      <c r="FH148" s="198"/>
      <c r="FI148" s="198"/>
      <c r="FJ148" s="198"/>
      <c r="FK148" s="198"/>
      <c r="FL148" s="198"/>
      <c r="FM148" s="198"/>
      <c r="FN148" s="198"/>
      <c r="FO148" s="198"/>
      <c r="FP148" s="198"/>
      <c r="FQ148" s="198"/>
      <c r="FR148" s="198"/>
      <c r="FS148" s="198"/>
      <c r="FT148" s="198"/>
      <c r="FU148" s="198"/>
      <c r="FV148" s="198"/>
      <c r="FW148" s="198"/>
      <c r="FX148" s="198"/>
      <c r="FY148" s="198"/>
      <c r="FZ148" s="198"/>
      <c r="GA148" s="198"/>
      <c r="GB148" s="198"/>
      <c r="GC148" s="198"/>
      <c r="GD148" s="198"/>
      <c r="GE148" s="198"/>
      <c r="GF148" s="198"/>
      <c r="GG148" s="198"/>
      <c r="GH148" s="198"/>
      <c r="GI148" s="198"/>
      <c r="GJ148" s="198"/>
      <c r="GK148" s="198"/>
      <c r="GL148" s="198"/>
      <c r="GM148" s="198"/>
      <c r="GN148" s="198"/>
      <c r="GO148" s="198"/>
      <c r="GP148" s="198"/>
      <c r="GQ148" s="198"/>
      <c r="GR148" s="198"/>
      <c r="GS148" s="198"/>
      <c r="GT148" s="198"/>
      <c r="GU148" s="198"/>
      <c r="GV148" s="198"/>
      <c r="GW148" s="198"/>
      <c r="GX148" s="198"/>
      <c r="GY148" s="198"/>
      <c r="GZ148" s="198"/>
      <c r="HA148" s="198"/>
      <c r="HB148" s="198"/>
      <c r="HC148" s="198"/>
      <c r="HD148" s="198"/>
      <c r="HE148" s="198"/>
      <c r="HF148" s="198"/>
      <c r="HG148" s="198"/>
      <c r="HH148" s="198"/>
      <c r="HI148" s="198"/>
      <c r="HJ148" s="198"/>
      <c r="HK148" s="198"/>
      <c r="HL148" s="198"/>
      <c r="HM148" s="198"/>
      <c r="HN148" s="198"/>
      <c r="HO148" s="198"/>
      <c r="HP148" s="198"/>
      <c r="HQ148" s="198"/>
      <c r="HR148" s="198"/>
      <c r="HS148" s="198"/>
      <c r="HT148" s="198"/>
      <c r="HU148" s="198"/>
      <c r="HV148" s="198"/>
      <c r="HW148" s="198"/>
      <c r="HX148" s="198"/>
      <c r="HY148" s="198"/>
      <c r="HZ148" s="198"/>
      <c r="IA148" s="198"/>
      <c r="IB148" s="198"/>
      <c r="IC148" s="198"/>
      <c r="ID148" s="198"/>
      <c r="IE148" s="198"/>
      <c r="IF148" s="198"/>
      <c r="IG148" s="198"/>
      <c r="IH148" s="198"/>
      <c r="II148" s="198"/>
      <c r="IJ148" s="198"/>
      <c r="IK148" s="198"/>
      <c r="IL148" s="198"/>
      <c r="IM148" s="198"/>
      <c r="IN148" s="198"/>
      <c r="IO148" s="198"/>
      <c r="IP148" s="198"/>
      <c r="IQ148" s="198"/>
      <c r="IR148" s="198"/>
      <c r="IS148" s="198"/>
      <c r="IT148" s="198"/>
      <c r="IU148" s="198"/>
      <c r="IV148" s="198"/>
    </row>
    <row r="149" spans="1:256" ht="12.75">
      <c r="A149" s="351">
        <f t="shared" si="27"/>
        <v>0</v>
      </c>
      <c r="B149" s="836"/>
      <c r="C149" s="837"/>
      <c r="D149" s="257"/>
      <c r="E149" s="306">
        <f t="shared" si="28"/>
        <v>0</v>
      </c>
      <c r="F149" s="257"/>
      <c r="G149" s="329"/>
      <c r="H149" s="329"/>
      <c r="I149" s="325"/>
      <c r="M149" s="312">
        <f t="shared" si="29"/>
        <v>0</v>
      </c>
      <c r="N149" s="167">
        <f t="shared" si="30"/>
        <v>0</v>
      </c>
      <c r="O149" s="167"/>
      <c r="P149" s="167"/>
      <c r="Q149" s="167"/>
      <c r="R149" s="304"/>
      <c r="S149" s="304"/>
      <c r="T149" s="304"/>
      <c r="U149" s="304"/>
      <c r="V149" s="304"/>
      <c r="W149" s="304"/>
      <c r="X149" s="198"/>
      <c r="Y149" s="198"/>
      <c r="Z149" s="198"/>
      <c r="AA149" s="198"/>
      <c r="AB149" s="198"/>
      <c r="AC149" s="142">
        <f t="shared" si="19"/>
        <v>0</v>
      </c>
      <c r="AD149" s="142">
        <f t="shared" si="20"/>
        <v>0</v>
      </c>
      <c r="AE149" s="198"/>
      <c r="AF149" s="198"/>
      <c r="AG149" s="198"/>
      <c r="AH149" s="198"/>
      <c r="AI149" s="198"/>
      <c r="AJ149" s="198"/>
      <c r="AK149" s="198"/>
      <c r="AL149" s="198"/>
      <c r="AM149" s="198"/>
      <c r="AN149" s="198"/>
      <c r="AO149" s="198"/>
      <c r="AP149" s="198"/>
      <c r="AQ149" s="198"/>
      <c r="AR149" s="198"/>
      <c r="AS149" s="198"/>
      <c r="AT149" s="198"/>
      <c r="AU149" s="198"/>
      <c r="AV149" s="198"/>
      <c r="AW149" s="198"/>
      <c r="AX149" s="198"/>
      <c r="AY149" s="198"/>
      <c r="AZ149" s="198"/>
      <c r="BA149" s="198"/>
      <c r="BB149" s="198"/>
      <c r="BC149" s="198"/>
      <c r="BD149" s="198"/>
      <c r="BE149" s="198"/>
      <c r="BF149" s="198"/>
      <c r="BG149" s="198"/>
      <c r="BH149" s="198"/>
      <c r="BI149" s="198"/>
      <c r="BJ149" s="198"/>
      <c r="BK149" s="198"/>
      <c r="BL149" s="198"/>
      <c r="BM149" s="198"/>
      <c r="BN149" s="198"/>
      <c r="BO149" s="198"/>
      <c r="BP149" s="198"/>
      <c r="BQ149" s="198"/>
      <c r="BR149" s="198"/>
      <c r="BS149" s="198"/>
      <c r="BT149" s="198"/>
      <c r="BU149" s="198"/>
      <c r="BV149" s="198"/>
      <c r="BW149" s="198"/>
      <c r="BX149" s="198"/>
      <c r="BY149" s="198"/>
      <c r="BZ149" s="198"/>
      <c r="CA149" s="198"/>
      <c r="CB149" s="198"/>
      <c r="CC149" s="198"/>
      <c r="CD149" s="198"/>
      <c r="CE149" s="198"/>
      <c r="CF149" s="198"/>
      <c r="CG149" s="198"/>
      <c r="CH149" s="198"/>
      <c r="CI149" s="198"/>
      <c r="CJ149" s="198"/>
      <c r="CK149" s="198"/>
      <c r="CL149" s="198"/>
      <c r="CM149" s="198"/>
      <c r="CN149" s="198"/>
      <c r="CO149" s="198"/>
      <c r="CP149" s="198"/>
      <c r="CQ149" s="198"/>
      <c r="CR149" s="198"/>
      <c r="CS149" s="198"/>
      <c r="CT149" s="198"/>
      <c r="CU149" s="198"/>
      <c r="CV149" s="198"/>
      <c r="CW149" s="198"/>
      <c r="CX149" s="198"/>
      <c r="CY149" s="198"/>
      <c r="CZ149" s="198"/>
      <c r="DA149" s="198"/>
      <c r="DB149" s="198"/>
      <c r="DC149" s="198"/>
      <c r="DD149" s="198"/>
      <c r="DE149" s="198"/>
      <c r="DF149" s="198"/>
      <c r="DG149" s="198"/>
      <c r="DH149" s="198"/>
      <c r="DI149" s="198"/>
      <c r="DJ149" s="198"/>
      <c r="DK149" s="198"/>
      <c r="DL149" s="198"/>
      <c r="DM149" s="198"/>
      <c r="DN149" s="198"/>
      <c r="DO149" s="198"/>
      <c r="DP149" s="198"/>
      <c r="DQ149" s="198"/>
      <c r="DR149" s="198"/>
      <c r="DS149" s="198"/>
      <c r="DT149" s="198"/>
      <c r="DU149" s="198"/>
      <c r="DV149" s="198"/>
      <c r="DW149" s="198"/>
      <c r="DX149" s="198"/>
      <c r="DY149" s="198"/>
      <c r="DZ149" s="198"/>
      <c r="EA149" s="198"/>
      <c r="EB149" s="198"/>
      <c r="EC149" s="198"/>
      <c r="ED149" s="198"/>
      <c r="EE149" s="198"/>
      <c r="EF149" s="198"/>
      <c r="EG149" s="198"/>
      <c r="EH149" s="198"/>
      <c r="EI149" s="198"/>
      <c r="EJ149" s="198"/>
      <c r="EK149" s="198"/>
      <c r="EL149" s="198"/>
      <c r="EM149" s="198"/>
      <c r="EN149" s="198"/>
      <c r="EO149" s="198"/>
      <c r="EP149" s="198"/>
      <c r="EQ149" s="198"/>
      <c r="ER149" s="198"/>
      <c r="ES149" s="198"/>
      <c r="ET149" s="198"/>
      <c r="EU149" s="198"/>
      <c r="EV149" s="198"/>
      <c r="EW149" s="198"/>
      <c r="EX149" s="198"/>
      <c r="EY149" s="198"/>
      <c r="EZ149" s="198"/>
      <c r="FA149" s="198"/>
      <c r="FB149" s="198"/>
      <c r="FC149" s="198"/>
      <c r="FD149" s="198"/>
      <c r="FE149" s="198"/>
      <c r="FF149" s="198"/>
      <c r="FG149" s="198"/>
      <c r="FH149" s="198"/>
      <c r="FI149" s="198"/>
      <c r="FJ149" s="198"/>
      <c r="FK149" s="198"/>
      <c r="FL149" s="198"/>
      <c r="FM149" s="198"/>
      <c r="FN149" s="198"/>
      <c r="FO149" s="198"/>
      <c r="FP149" s="198"/>
      <c r="FQ149" s="198"/>
      <c r="FR149" s="198"/>
      <c r="FS149" s="198"/>
      <c r="FT149" s="198"/>
      <c r="FU149" s="198"/>
      <c r="FV149" s="198"/>
      <c r="FW149" s="198"/>
      <c r="FX149" s="198"/>
      <c r="FY149" s="198"/>
      <c r="FZ149" s="198"/>
      <c r="GA149" s="198"/>
      <c r="GB149" s="198"/>
      <c r="GC149" s="198"/>
      <c r="GD149" s="198"/>
      <c r="GE149" s="198"/>
      <c r="GF149" s="198"/>
      <c r="GG149" s="198"/>
      <c r="GH149" s="198"/>
      <c r="GI149" s="198"/>
      <c r="GJ149" s="198"/>
      <c r="GK149" s="198"/>
      <c r="GL149" s="198"/>
      <c r="GM149" s="198"/>
      <c r="GN149" s="198"/>
      <c r="GO149" s="198"/>
      <c r="GP149" s="198"/>
      <c r="GQ149" s="198"/>
      <c r="GR149" s="198"/>
      <c r="GS149" s="198"/>
      <c r="GT149" s="198"/>
      <c r="GU149" s="198"/>
      <c r="GV149" s="198"/>
      <c r="GW149" s="198"/>
      <c r="GX149" s="198"/>
      <c r="GY149" s="198"/>
      <c r="GZ149" s="198"/>
      <c r="HA149" s="198"/>
      <c r="HB149" s="198"/>
      <c r="HC149" s="198"/>
      <c r="HD149" s="198"/>
      <c r="HE149" s="198"/>
      <c r="HF149" s="198"/>
      <c r="HG149" s="198"/>
      <c r="HH149" s="198"/>
      <c r="HI149" s="198"/>
      <c r="HJ149" s="198"/>
      <c r="HK149" s="198"/>
      <c r="HL149" s="198"/>
      <c r="HM149" s="198"/>
      <c r="HN149" s="198"/>
      <c r="HO149" s="198"/>
      <c r="HP149" s="198"/>
      <c r="HQ149" s="198"/>
      <c r="HR149" s="198"/>
      <c r="HS149" s="198"/>
      <c r="HT149" s="198"/>
      <c r="HU149" s="198"/>
      <c r="HV149" s="198"/>
      <c r="HW149" s="198"/>
      <c r="HX149" s="198"/>
      <c r="HY149" s="198"/>
      <c r="HZ149" s="198"/>
      <c r="IA149" s="198"/>
      <c r="IB149" s="198"/>
      <c r="IC149" s="198"/>
      <c r="ID149" s="198"/>
      <c r="IE149" s="198"/>
      <c r="IF149" s="198"/>
      <c r="IG149" s="198"/>
      <c r="IH149" s="198"/>
      <c r="II149" s="198"/>
      <c r="IJ149" s="198"/>
      <c r="IK149" s="198"/>
      <c r="IL149" s="198"/>
      <c r="IM149" s="198"/>
      <c r="IN149" s="198"/>
      <c r="IO149" s="198"/>
      <c r="IP149" s="198"/>
      <c r="IQ149" s="198"/>
      <c r="IR149" s="198"/>
      <c r="IS149" s="198"/>
      <c r="IT149" s="198"/>
      <c r="IU149" s="198"/>
      <c r="IV149" s="198"/>
    </row>
    <row r="150" spans="1:256" ht="12.75">
      <c r="A150" s="351">
        <f t="shared" si="27"/>
        <v>0</v>
      </c>
      <c r="B150" s="836"/>
      <c r="C150" s="837"/>
      <c r="D150" s="257"/>
      <c r="E150" s="306">
        <f t="shared" si="28"/>
        <v>0</v>
      </c>
      <c r="F150" s="257"/>
      <c r="G150" s="329"/>
      <c r="H150" s="329"/>
      <c r="I150" s="325"/>
      <c r="M150" s="312">
        <f t="shared" si="29"/>
        <v>0</v>
      </c>
      <c r="N150" s="167">
        <f t="shared" si="30"/>
        <v>0</v>
      </c>
      <c r="O150" s="167"/>
      <c r="P150" s="167"/>
      <c r="Q150" s="167"/>
      <c r="R150" s="304"/>
      <c r="S150" s="304"/>
      <c r="T150" s="304"/>
      <c r="U150" s="304"/>
      <c r="V150" s="304"/>
      <c r="W150" s="304"/>
      <c r="X150" s="198"/>
      <c r="Y150" s="198"/>
      <c r="Z150" s="198"/>
      <c r="AA150" s="198"/>
      <c r="AB150" s="198"/>
      <c r="AC150" s="142">
        <f t="shared" si="19"/>
        <v>0</v>
      </c>
      <c r="AD150" s="142">
        <f t="shared" si="20"/>
        <v>0</v>
      </c>
      <c r="AE150" s="198"/>
      <c r="AF150" s="198"/>
      <c r="AG150" s="198"/>
      <c r="AH150" s="198"/>
      <c r="AI150" s="198"/>
      <c r="AJ150" s="198"/>
      <c r="AK150" s="198"/>
      <c r="AL150" s="198"/>
      <c r="AM150" s="198"/>
      <c r="AN150" s="198"/>
      <c r="AO150" s="198"/>
      <c r="AP150" s="198"/>
      <c r="AQ150" s="198"/>
      <c r="AR150" s="198"/>
      <c r="AS150" s="198"/>
      <c r="AT150" s="198"/>
      <c r="AU150" s="198"/>
      <c r="AV150" s="198"/>
      <c r="AW150" s="198"/>
      <c r="AX150" s="198"/>
      <c r="AY150" s="198"/>
      <c r="AZ150" s="198"/>
      <c r="BA150" s="198"/>
      <c r="BB150" s="198"/>
      <c r="BC150" s="198"/>
      <c r="BD150" s="198"/>
      <c r="BE150" s="198"/>
      <c r="BF150" s="198"/>
      <c r="BG150" s="198"/>
      <c r="BH150" s="198"/>
      <c r="BI150" s="198"/>
      <c r="BJ150" s="198"/>
      <c r="BK150" s="198"/>
      <c r="BL150" s="198"/>
      <c r="BM150" s="198"/>
      <c r="BN150" s="198"/>
      <c r="BO150" s="198"/>
      <c r="BP150" s="198"/>
      <c r="BQ150" s="198"/>
      <c r="BR150" s="198"/>
      <c r="BS150" s="198"/>
      <c r="BT150" s="198"/>
      <c r="BU150" s="198"/>
      <c r="BV150" s="198"/>
      <c r="BW150" s="198"/>
      <c r="BX150" s="198"/>
      <c r="BY150" s="198"/>
      <c r="BZ150" s="198"/>
      <c r="CA150" s="198"/>
      <c r="CB150" s="198"/>
      <c r="CC150" s="198"/>
      <c r="CD150" s="198"/>
      <c r="CE150" s="198"/>
      <c r="CF150" s="198"/>
      <c r="CG150" s="198"/>
      <c r="CH150" s="198"/>
      <c r="CI150" s="198"/>
      <c r="CJ150" s="198"/>
      <c r="CK150" s="198"/>
      <c r="CL150" s="198"/>
      <c r="CM150" s="198"/>
      <c r="CN150" s="198"/>
      <c r="CO150" s="198"/>
      <c r="CP150" s="198"/>
      <c r="CQ150" s="198"/>
      <c r="CR150" s="198"/>
      <c r="CS150" s="198"/>
      <c r="CT150" s="198"/>
      <c r="CU150" s="198"/>
      <c r="CV150" s="198"/>
      <c r="CW150" s="198"/>
      <c r="CX150" s="198"/>
      <c r="CY150" s="198"/>
      <c r="CZ150" s="198"/>
      <c r="DA150" s="198"/>
      <c r="DB150" s="198"/>
      <c r="DC150" s="198"/>
      <c r="DD150" s="198"/>
      <c r="DE150" s="198"/>
      <c r="DF150" s="198"/>
      <c r="DG150" s="198"/>
      <c r="DH150" s="198"/>
      <c r="DI150" s="198"/>
      <c r="DJ150" s="198"/>
      <c r="DK150" s="198"/>
      <c r="DL150" s="198"/>
      <c r="DM150" s="198"/>
      <c r="DN150" s="198"/>
      <c r="DO150" s="198"/>
      <c r="DP150" s="198"/>
      <c r="DQ150" s="198"/>
      <c r="DR150" s="198"/>
      <c r="DS150" s="198"/>
      <c r="DT150" s="198"/>
      <c r="DU150" s="198"/>
      <c r="DV150" s="198"/>
      <c r="DW150" s="198"/>
      <c r="DX150" s="198"/>
      <c r="DY150" s="198"/>
      <c r="DZ150" s="198"/>
      <c r="EA150" s="198"/>
      <c r="EB150" s="198"/>
      <c r="EC150" s="198"/>
      <c r="ED150" s="198"/>
      <c r="EE150" s="198"/>
      <c r="EF150" s="198"/>
      <c r="EG150" s="198"/>
      <c r="EH150" s="198"/>
      <c r="EI150" s="198"/>
      <c r="EJ150" s="198"/>
      <c r="EK150" s="198"/>
      <c r="EL150" s="198"/>
      <c r="EM150" s="198"/>
      <c r="EN150" s="198"/>
      <c r="EO150" s="198"/>
      <c r="EP150" s="198"/>
      <c r="EQ150" s="198"/>
      <c r="ER150" s="198"/>
      <c r="ES150" s="198"/>
      <c r="ET150" s="198"/>
      <c r="EU150" s="198"/>
      <c r="EV150" s="198"/>
      <c r="EW150" s="198"/>
      <c r="EX150" s="198"/>
      <c r="EY150" s="198"/>
      <c r="EZ150" s="198"/>
      <c r="FA150" s="198"/>
      <c r="FB150" s="198"/>
      <c r="FC150" s="198"/>
      <c r="FD150" s="198"/>
      <c r="FE150" s="198"/>
      <c r="FF150" s="198"/>
      <c r="FG150" s="198"/>
      <c r="FH150" s="198"/>
      <c r="FI150" s="198"/>
      <c r="FJ150" s="198"/>
      <c r="FK150" s="198"/>
      <c r="FL150" s="198"/>
      <c r="FM150" s="198"/>
      <c r="FN150" s="198"/>
      <c r="FO150" s="198"/>
      <c r="FP150" s="198"/>
      <c r="FQ150" s="198"/>
      <c r="FR150" s="198"/>
      <c r="FS150" s="198"/>
      <c r="FT150" s="198"/>
      <c r="FU150" s="198"/>
      <c r="FV150" s="198"/>
      <c r="FW150" s="198"/>
      <c r="FX150" s="198"/>
      <c r="FY150" s="198"/>
      <c r="FZ150" s="198"/>
      <c r="GA150" s="198"/>
      <c r="GB150" s="198"/>
      <c r="GC150" s="198"/>
      <c r="GD150" s="198"/>
      <c r="GE150" s="198"/>
      <c r="GF150" s="198"/>
      <c r="GG150" s="198"/>
      <c r="GH150" s="198"/>
      <c r="GI150" s="198"/>
      <c r="GJ150" s="198"/>
      <c r="GK150" s="198"/>
      <c r="GL150" s="198"/>
      <c r="GM150" s="198"/>
      <c r="GN150" s="198"/>
      <c r="GO150" s="198"/>
      <c r="GP150" s="198"/>
      <c r="GQ150" s="198"/>
      <c r="GR150" s="198"/>
      <c r="GS150" s="198"/>
      <c r="GT150" s="198"/>
      <c r="GU150" s="198"/>
      <c r="GV150" s="198"/>
      <c r="GW150" s="198"/>
      <c r="GX150" s="198"/>
      <c r="GY150" s="198"/>
      <c r="GZ150" s="198"/>
      <c r="HA150" s="198"/>
      <c r="HB150" s="198"/>
      <c r="HC150" s="198"/>
      <c r="HD150" s="198"/>
      <c r="HE150" s="198"/>
      <c r="HF150" s="198"/>
      <c r="HG150" s="198"/>
      <c r="HH150" s="198"/>
      <c r="HI150" s="198"/>
      <c r="HJ150" s="198"/>
      <c r="HK150" s="198"/>
      <c r="HL150" s="198"/>
      <c r="HM150" s="198"/>
      <c r="HN150" s="198"/>
      <c r="HO150" s="198"/>
      <c r="HP150" s="198"/>
      <c r="HQ150" s="198"/>
      <c r="HR150" s="198"/>
      <c r="HS150" s="198"/>
      <c r="HT150" s="198"/>
      <c r="HU150" s="198"/>
      <c r="HV150" s="198"/>
      <c r="HW150" s="198"/>
      <c r="HX150" s="198"/>
      <c r="HY150" s="198"/>
      <c r="HZ150" s="198"/>
      <c r="IA150" s="198"/>
      <c r="IB150" s="198"/>
      <c r="IC150" s="198"/>
      <c r="ID150" s="198"/>
      <c r="IE150" s="198"/>
      <c r="IF150" s="198"/>
      <c r="IG150" s="198"/>
      <c r="IH150" s="198"/>
      <c r="II150" s="198"/>
      <c r="IJ150" s="198"/>
      <c r="IK150" s="198"/>
      <c r="IL150" s="198"/>
      <c r="IM150" s="198"/>
      <c r="IN150" s="198"/>
      <c r="IO150" s="198"/>
      <c r="IP150" s="198"/>
      <c r="IQ150" s="198"/>
      <c r="IR150" s="198"/>
      <c r="IS150" s="198"/>
      <c r="IT150" s="198"/>
      <c r="IU150" s="198"/>
      <c r="IV150" s="198"/>
    </row>
    <row r="151" spans="1:256" ht="12.75">
      <c r="A151" s="351">
        <f t="shared" si="27"/>
        <v>0</v>
      </c>
      <c r="B151" s="836"/>
      <c r="C151" s="837"/>
      <c r="D151" s="257"/>
      <c r="E151" s="306">
        <f t="shared" si="28"/>
        <v>0</v>
      </c>
      <c r="F151" s="257"/>
      <c r="G151" s="329"/>
      <c r="H151" s="329"/>
      <c r="I151" s="325"/>
      <c r="M151" s="312">
        <f t="shared" si="29"/>
        <v>0</v>
      </c>
      <c r="N151" s="167">
        <f t="shared" si="30"/>
        <v>0</v>
      </c>
      <c r="O151" s="167"/>
      <c r="P151" s="167"/>
      <c r="Q151" s="167"/>
      <c r="R151" s="304"/>
      <c r="S151" s="304"/>
      <c r="T151" s="304"/>
      <c r="U151" s="304"/>
      <c r="V151" s="304"/>
      <c r="W151" s="304"/>
      <c r="X151" s="198"/>
      <c r="Y151" s="198"/>
      <c r="Z151" s="198"/>
      <c r="AA151" s="198"/>
      <c r="AB151" s="198"/>
      <c r="AC151" s="142">
        <f t="shared" si="19"/>
        <v>0</v>
      </c>
      <c r="AD151" s="142">
        <f t="shared" si="20"/>
        <v>0</v>
      </c>
      <c r="AE151" s="198"/>
      <c r="AF151" s="198"/>
      <c r="AG151" s="198"/>
      <c r="AH151" s="198"/>
      <c r="AI151" s="198"/>
      <c r="AJ151" s="198"/>
      <c r="AK151" s="198"/>
      <c r="AL151" s="198"/>
      <c r="AM151" s="198"/>
      <c r="AN151" s="198"/>
      <c r="AO151" s="198"/>
      <c r="AP151" s="198"/>
      <c r="AQ151" s="198"/>
      <c r="AR151" s="198"/>
      <c r="AS151" s="198"/>
      <c r="AT151" s="198"/>
      <c r="AU151" s="198"/>
      <c r="AV151" s="198"/>
      <c r="AW151" s="198"/>
      <c r="AX151" s="198"/>
      <c r="AY151" s="198"/>
      <c r="AZ151" s="198"/>
      <c r="BA151" s="198"/>
      <c r="BB151" s="198"/>
      <c r="BC151" s="198"/>
      <c r="BD151" s="198"/>
      <c r="BE151" s="198"/>
      <c r="BF151" s="198"/>
      <c r="BG151" s="198"/>
      <c r="BH151" s="198"/>
      <c r="BI151" s="198"/>
      <c r="BJ151" s="198"/>
      <c r="BK151" s="198"/>
      <c r="BL151" s="198"/>
      <c r="BM151" s="198"/>
      <c r="BN151" s="198"/>
      <c r="BO151" s="198"/>
      <c r="BP151" s="198"/>
      <c r="BQ151" s="198"/>
      <c r="BR151" s="198"/>
      <c r="BS151" s="198"/>
      <c r="BT151" s="198"/>
      <c r="BU151" s="198"/>
      <c r="BV151" s="198"/>
      <c r="BW151" s="198"/>
      <c r="BX151" s="198"/>
      <c r="BY151" s="198"/>
      <c r="BZ151" s="198"/>
      <c r="CA151" s="198"/>
      <c r="CB151" s="198"/>
      <c r="CC151" s="198"/>
      <c r="CD151" s="198"/>
      <c r="CE151" s="198"/>
      <c r="CF151" s="198"/>
      <c r="CG151" s="198"/>
      <c r="CH151" s="198"/>
      <c r="CI151" s="198"/>
      <c r="CJ151" s="198"/>
      <c r="CK151" s="198"/>
      <c r="CL151" s="198"/>
      <c r="CM151" s="198"/>
      <c r="CN151" s="198"/>
      <c r="CO151" s="198"/>
      <c r="CP151" s="198"/>
      <c r="CQ151" s="198"/>
      <c r="CR151" s="198"/>
      <c r="CS151" s="198"/>
      <c r="CT151" s="198"/>
      <c r="CU151" s="198"/>
      <c r="CV151" s="198"/>
      <c r="CW151" s="198"/>
      <c r="CX151" s="198"/>
      <c r="CY151" s="198"/>
      <c r="CZ151" s="198"/>
      <c r="DA151" s="198"/>
      <c r="DB151" s="198"/>
      <c r="DC151" s="198"/>
      <c r="DD151" s="198"/>
      <c r="DE151" s="198"/>
      <c r="DF151" s="198"/>
      <c r="DG151" s="198"/>
      <c r="DH151" s="198"/>
      <c r="DI151" s="198"/>
      <c r="DJ151" s="198"/>
      <c r="DK151" s="198"/>
      <c r="DL151" s="198"/>
      <c r="DM151" s="198"/>
      <c r="DN151" s="198"/>
      <c r="DO151" s="198"/>
      <c r="DP151" s="198"/>
      <c r="DQ151" s="198"/>
      <c r="DR151" s="198"/>
      <c r="DS151" s="198"/>
      <c r="DT151" s="198"/>
      <c r="DU151" s="198"/>
      <c r="DV151" s="198"/>
      <c r="DW151" s="198"/>
      <c r="DX151" s="198"/>
      <c r="DY151" s="198"/>
      <c r="DZ151" s="198"/>
      <c r="EA151" s="198"/>
      <c r="EB151" s="198"/>
      <c r="EC151" s="198"/>
      <c r="ED151" s="198"/>
      <c r="EE151" s="198"/>
      <c r="EF151" s="198"/>
      <c r="EG151" s="198"/>
      <c r="EH151" s="198"/>
      <c r="EI151" s="198"/>
      <c r="EJ151" s="198"/>
      <c r="EK151" s="198"/>
      <c r="EL151" s="198"/>
      <c r="EM151" s="198"/>
      <c r="EN151" s="198"/>
      <c r="EO151" s="198"/>
      <c r="EP151" s="198"/>
      <c r="EQ151" s="198"/>
      <c r="ER151" s="198"/>
      <c r="ES151" s="198"/>
      <c r="ET151" s="198"/>
      <c r="EU151" s="198"/>
      <c r="EV151" s="198"/>
      <c r="EW151" s="198"/>
      <c r="EX151" s="198"/>
      <c r="EY151" s="198"/>
      <c r="EZ151" s="198"/>
      <c r="FA151" s="198"/>
      <c r="FB151" s="198"/>
      <c r="FC151" s="198"/>
      <c r="FD151" s="198"/>
      <c r="FE151" s="198"/>
      <c r="FF151" s="198"/>
      <c r="FG151" s="198"/>
      <c r="FH151" s="198"/>
      <c r="FI151" s="198"/>
      <c r="FJ151" s="198"/>
      <c r="FK151" s="198"/>
      <c r="FL151" s="198"/>
      <c r="FM151" s="198"/>
      <c r="FN151" s="198"/>
      <c r="FO151" s="198"/>
      <c r="FP151" s="198"/>
      <c r="FQ151" s="198"/>
      <c r="FR151" s="198"/>
      <c r="FS151" s="198"/>
      <c r="FT151" s="198"/>
      <c r="FU151" s="198"/>
      <c r="FV151" s="198"/>
      <c r="FW151" s="198"/>
      <c r="FX151" s="198"/>
      <c r="FY151" s="198"/>
      <c r="FZ151" s="198"/>
      <c r="GA151" s="198"/>
      <c r="GB151" s="198"/>
      <c r="GC151" s="198"/>
      <c r="GD151" s="198"/>
      <c r="GE151" s="198"/>
      <c r="GF151" s="198"/>
      <c r="GG151" s="198"/>
      <c r="GH151" s="198"/>
      <c r="GI151" s="198"/>
      <c r="GJ151" s="198"/>
      <c r="GK151" s="198"/>
      <c r="GL151" s="198"/>
      <c r="GM151" s="198"/>
      <c r="GN151" s="198"/>
      <c r="GO151" s="198"/>
      <c r="GP151" s="198"/>
      <c r="GQ151" s="198"/>
      <c r="GR151" s="198"/>
      <c r="GS151" s="198"/>
      <c r="GT151" s="198"/>
      <c r="GU151" s="198"/>
      <c r="GV151" s="198"/>
      <c r="GW151" s="198"/>
      <c r="GX151" s="198"/>
      <c r="GY151" s="198"/>
      <c r="GZ151" s="198"/>
      <c r="HA151" s="198"/>
      <c r="HB151" s="198"/>
      <c r="HC151" s="198"/>
      <c r="HD151" s="198"/>
      <c r="HE151" s="198"/>
      <c r="HF151" s="198"/>
      <c r="HG151" s="198"/>
      <c r="HH151" s="198"/>
      <c r="HI151" s="198"/>
      <c r="HJ151" s="198"/>
      <c r="HK151" s="198"/>
      <c r="HL151" s="198"/>
      <c r="HM151" s="198"/>
      <c r="HN151" s="198"/>
      <c r="HO151" s="198"/>
      <c r="HP151" s="198"/>
      <c r="HQ151" s="198"/>
      <c r="HR151" s="198"/>
      <c r="HS151" s="198"/>
      <c r="HT151" s="198"/>
      <c r="HU151" s="198"/>
      <c r="HV151" s="198"/>
      <c r="HW151" s="198"/>
      <c r="HX151" s="198"/>
      <c r="HY151" s="198"/>
      <c r="HZ151" s="198"/>
      <c r="IA151" s="198"/>
      <c r="IB151" s="198"/>
      <c r="IC151" s="198"/>
      <c r="ID151" s="198"/>
      <c r="IE151" s="198"/>
      <c r="IF151" s="198"/>
      <c r="IG151" s="198"/>
      <c r="IH151" s="198"/>
      <c r="II151" s="198"/>
      <c r="IJ151" s="198"/>
      <c r="IK151" s="198"/>
      <c r="IL151" s="198"/>
      <c r="IM151" s="198"/>
      <c r="IN151" s="198"/>
      <c r="IO151" s="198"/>
      <c r="IP151" s="198"/>
      <c r="IQ151" s="198"/>
      <c r="IR151" s="198"/>
      <c r="IS151" s="198"/>
      <c r="IT151" s="198"/>
      <c r="IU151" s="198"/>
      <c r="IV151" s="198"/>
    </row>
    <row r="152" spans="1:256" ht="14.25" customHeight="1">
      <c r="A152" s="351">
        <f t="shared" si="27"/>
        <v>0</v>
      </c>
      <c r="B152" s="836"/>
      <c r="C152" s="837"/>
      <c r="D152" s="257"/>
      <c r="E152" s="306">
        <f t="shared" si="28"/>
        <v>0</v>
      </c>
      <c r="F152" s="257"/>
      <c r="G152" s="329"/>
      <c r="H152" s="329"/>
      <c r="I152" s="325"/>
      <c r="M152" s="312">
        <f t="shared" si="29"/>
        <v>0</v>
      </c>
      <c r="N152" s="167">
        <f t="shared" si="30"/>
        <v>0</v>
      </c>
      <c r="O152" s="167">
        <f>+SUM(N127:N152)</f>
        <v>0</v>
      </c>
      <c r="P152" s="167"/>
      <c r="Q152" s="167"/>
      <c r="R152" s="304"/>
      <c r="S152" s="304"/>
      <c r="T152" s="304"/>
      <c r="U152" s="304"/>
      <c r="V152" s="304"/>
      <c r="W152" s="304"/>
      <c r="X152" s="198"/>
      <c r="Y152" s="198"/>
      <c r="Z152" s="198"/>
      <c r="AA152" s="198"/>
      <c r="AB152" s="198"/>
      <c r="AC152" s="142">
        <f t="shared" si="19"/>
        <v>0</v>
      </c>
      <c r="AD152" s="142">
        <f t="shared" si="20"/>
        <v>0</v>
      </c>
      <c r="AE152" s="198"/>
      <c r="AF152" s="198"/>
      <c r="AG152" s="198"/>
      <c r="AH152" s="198"/>
      <c r="AI152" s="198"/>
      <c r="AJ152" s="198"/>
      <c r="AK152" s="198"/>
      <c r="AL152" s="198"/>
      <c r="AM152" s="198"/>
      <c r="AN152" s="198"/>
      <c r="AO152" s="198"/>
      <c r="AP152" s="198"/>
      <c r="AQ152" s="198"/>
      <c r="AR152" s="198"/>
      <c r="AS152" s="198"/>
      <c r="AT152" s="198"/>
      <c r="AU152" s="198"/>
      <c r="AV152" s="198"/>
      <c r="AW152" s="198"/>
      <c r="AX152" s="198"/>
      <c r="AY152" s="198"/>
      <c r="AZ152" s="198"/>
      <c r="BA152" s="198"/>
      <c r="BB152" s="198"/>
      <c r="BC152" s="198"/>
      <c r="BD152" s="198"/>
      <c r="BE152" s="198"/>
      <c r="BF152" s="198"/>
      <c r="BG152" s="198"/>
      <c r="BH152" s="198"/>
      <c r="BI152" s="198"/>
      <c r="BJ152" s="198"/>
      <c r="BK152" s="198"/>
      <c r="BL152" s="198"/>
      <c r="BM152" s="198"/>
      <c r="BN152" s="198"/>
      <c r="BO152" s="198"/>
      <c r="BP152" s="198"/>
      <c r="BQ152" s="198"/>
      <c r="BR152" s="198"/>
      <c r="BS152" s="198"/>
      <c r="BT152" s="198"/>
      <c r="BU152" s="198"/>
      <c r="BV152" s="198"/>
      <c r="BW152" s="198"/>
      <c r="BX152" s="198"/>
      <c r="BY152" s="198"/>
      <c r="BZ152" s="198"/>
      <c r="CA152" s="198"/>
      <c r="CB152" s="198"/>
      <c r="CC152" s="198"/>
      <c r="CD152" s="198"/>
      <c r="CE152" s="198"/>
      <c r="CF152" s="198"/>
      <c r="CG152" s="198"/>
      <c r="CH152" s="198"/>
      <c r="CI152" s="198"/>
      <c r="CJ152" s="198"/>
      <c r="CK152" s="198"/>
      <c r="CL152" s="198"/>
      <c r="CM152" s="198"/>
      <c r="CN152" s="198"/>
      <c r="CO152" s="198"/>
      <c r="CP152" s="198"/>
      <c r="CQ152" s="198"/>
      <c r="CR152" s="198"/>
      <c r="CS152" s="198"/>
      <c r="CT152" s="198"/>
      <c r="CU152" s="198"/>
      <c r="CV152" s="198"/>
      <c r="CW152" s="198"/>
      <c r="CX152" s="198"/>
      <c r="CY152" s="198"/>
      <c r="CZ152" s="198"/>
      <c r="DA152" s="198"/>
      <c r="DB152" s="198"/>
      <c r="DC152" s="198"/>
      <c r="DD152" s="198"/>
      <c r="DE152" s="198"/>
      <c r="DF152" s="198"/>
      <c r="DG152" s="198"/>
      <c r="DH152" s="198"/>
      <c r="DI152" s="198"/>
      <c r="DJ152" s="198"/>
      <c r="DK152" s="198"/>
      <c r="DL152" s="198"/>
      <c r="DM152" s="198"/>
      <c r="DN152" s="198"/>
      <c r="DO152" s="198"/>
      <c r="DP152" s="198"/>
      <c r="DQ152" s="198"/>
      <c r="DR152" s="198"/>
      <c r="DS152" s="198"/>
      <c r="DT152" s="198"/>
      <c r="DU152" s="198"/>
      <c r="DV152" s="198"/>
      <c r="DW152" s="198"/>
      <c r="DX152" s="198"/>
      <c r="DY152" s="198"/>
      <c r="DZ152" s="198"/>
      <c r="EA152" s="198"/>
      <c r="EB152" s="198"/>
      <c r="EC152" s="198"/>
      <c r="ED152" s="198"/>
      <c r="EE152" s="198"/>
      <c r="EF152" s="198"/>
      <c r="EG152" s="198"/>
      <c r="EH152" s="198"/>
      <c r="EI152" s="198"/>
      <c r="EJ152" s="198"/>
      <c r="EK152" s="198"/>
      <c r="EL152" s="198"/>
      <c r="EM152" s="198"/>
      <c r="EN152" s="198"/>
      <c r="EO152" s="198"/>
      <c r="EP152" s="198"/>
      <c r="EQ152" s="198"/>
      <c r="ER152" s="198"/>
      <c r="ES152" s="198"/>
      <c r="ET152" s="198"/>
      <c r="EU152" s="198"/>
      <c r="EV152" s="198"/>
      <c r="EW152" s="198"/>
      <c r="EX152" s="198"/>
      <c r="EY152" s="198"/>
      <c r="EZ152" s="198"/>
      <c r="FA152" s="198"/>
      <c r="FB152" s="198"/>
      <c r="FC152" s="198"/>
      <c r="FD152" s="198"/>
      <c r="FE152" s="198"/>
      <c r="FF152" s="198"/>
      <c r="FG152" s="198"/>
      <c r="FH152" s="198"/>
      <c r="FI152" s="198"/>
      <c r="FJ152" s="198"/>
      <c r="FK152" s="198"/>
      <c r="FL152" s="198"/>
      <c r="FM152" s="198"/>
      <c r="FN152" s="198"/>
      <c r="FO152" s="198"/>
      <c r="FP152" s="198"/>
      <c r="FQ152" s="198"/>
      <c r="FR152" s="198"/>
      <c r="FS152" s="198"/>
      <c r="FT152" s="198"/>
      <c r="FU152" s="198"/>
      <c r="FV152" s="198"/>
      <c r="FW152" s="198"/>
      <c r="FX152" s="198"/>
      <c r="FY152" s="198"/>
      <c r="FZ152" s="198"/>
      <c r="GA152" s="198"/>
      <c r="GB152" s="198"/>
      <c r="GC152" s="198"/>
      <c r="GD152" s="198"/>
      <c r="GE152" s="198"/>
      <c r="GF152" s="198"/>
      <c r="GG152" s="198"/>
      <c r="GH152" s="198"/>
      <c r="GI152" s="198"/>
      <c r="GJ152" s="198"/>
      <c r="GK152" s="198"/>
      <c r="GL152" s="198"/>
      <c r="GM152" s="198"/>
      <c r="GN152" s="198"/>
      <c r="GO152" s="198"/>
      <c r="GP152" s="198"/>
      <c r="GQ152" s="198"/>
      <c r="GR152" s="198"/>
      <c r="GS152" s="198"/>
      <c r="GT152" s="198"/>
      <c r="GU152" s="198"/>
      <c r="GV152" s="198"/>
      <c r="GW152" s="198"/>
      <c r="GX152" s="198"/>
      <c r="GY152" s="198"/>
      <c r="GZ152" s="198"/>
      <c r="HA152" s="198"/>
      <c r="HB152" s="198"/>
      <c r="HC152" s="198"/>
      <c r="HD152" s="198"/>
      <c r="HE152" s="198"/>
      <c r="HF152" s="198"/>
      <c r="HG152" s="198"/>
      <c r="HH152" s="198"/>
      <c r="HI152" s="198"/>
      <c r="HJ152" s="198"/>
      <c r="HK152" s="198"/>
      <c r="HL152" s="198"/>
      <c r="HM152" s="198"/>
      <c r="HN152" s="198"/>
      <c r="HO152" s="198"/>
      <c r="HP152" s="198"/>
      <c r="HQ152" s="198"/>
      <c r="HR152" s="198"/>
      <c r="HS152" s="198"/>
      <c r="HT152" s="198"/>
      <c r="HU152" s="198"/>
      <c r="HV152" s="198"/>
      <c r="HW152" s="198"/>
      <c r="HX152" s="198"/>
      <c r="HY152" s="198"/>
      <c r="HZ152" s="198"/>
      <c r="IA152" s="198"/>
      <c r="IB152" s="198"/>
      <c r="IC152" s="198"/>
      <c r="ID152" s="198"/>
      <c r="IE152" s="198"/>
      <c r="IF152" s="198"/>
      <c r="IG152" s="198"/>
      <c r="IH152" s="198"/>
      <c r="II152" s="198"/>
      <c r="IJ152" s="198"/>
      <c r="IK152" s="198"/>
      <c r="IL152" s="198"/>
      <c r="IM152" s="198"/>
      <c r="IN152" s="198"/>
      <c r="IO152" s="198"/>
      <c r="IP152" s="198"/>
      <c r="IQ152" s="198"/>
      <c r="IR152" s="198"/>
      <c r="IS152" s="198"/>
      <c r="IT152" s="198"/>
      <c r="IU152" s="198"/>
      <c r="IV152" s="198"/>
    </row>
    <row r="153" spans="1:256" ht="22.5">
      <c r="A153" s="351">
        <f>+IF(SUM(A155:A162)&gt;0,1,0)</f>
        <v>0</v>
      </c>
      <c r="B153" s="844" t="s">
        <v>647</v>
      </c>
      <c r="C153" s="845"/>
      <c r="D153" s="389"/>
      <c r="E153" s="96"/>
      <c r="F153" s="576" t="s">
        <v>636</v>
      </c>
      <c r="G153" s="576"/>
      <c r="H153" s="744" t="s">
        <v>491</v>
      </c>
      <c r="I153" s="325"/>
      <c r="M153" s="312">
        <f t="shared" si="29"/>
        <v>0</v>
      </c>
      <c r="O153" s="167"/>
      <c r="P153" s="167"/>
      <c r="Q153" s="167"/>
      <c r="R153" s="304"/>
      <c r="S153" s="304"/>
      <c r="T153" s="304"/>
      <c r="U153" s="304"/>
      <c r="V153" s="304"/>
      <c r="W153" s="304"/>
      <c r="X153" s="198"/>
      <c r="Y153" s="198"/>
      <c r="Z153" s="198"/>
      <c r="AA153" s="198"/>
      <c r="AB153" s="198"/>
      <c r="AC153" s="142">
        <f t="shared" si="19"/>
        <v>0</v>
      </c>
      <c r="AD153" s="142">
        <f t="shared" si="20"/>
        <v>0</v>
      </c>
      <c r="AE153" s="198"/>
      <c r="AF153" s="198"/>
      <c r="AG153" s="198"/>
      <c r="AH153" s="198"/>
      <c r="AI153" s="198"/>
      <c r="AJ153" s="198"/>
      <c r="AK153" s="198"/>
      <c r="AL153" s="198"/>
      <c r="AM153" s="198"/>
      <c r="AN153" s="198"/>
      <c r="AO153" s="198"/>
      <c r="AP153" s="198"/>
      <c r="AQ153" s="198"/>
      <c r="AR153" s="198"/>
      <c r="AS153" s="198"/>
      <c r="AT153" s="198"/>
      <c r="AU153" s="198"/>
      <c r="AV153" s="198"/>
      <c r="AW153" s="198"/>
      <c r="AX153" s="198"/>
      <c r="AY153" s="198"/>
      <c r="AZ153" s="198"/>
      <c r="BA153" s="198"/>
      <c r="BB153" s="198"/>
      <c r="BC153" s="198"/>
      <c r="BD153" s="198"/>
      <c r="BE153" s="198"/>
      <c r="BF153" s="198"/>
      <c r="BG153" s="198"/>
      <c r="BH153" s="198"/>
      <c r="BI153" s="198"/>
      <c r="BJ153" s="198"/>
      <c r="BK153" s="198"/>
      <c r="BL153" s="198"/>
      <c r="BM153" s="198"/>
      <c r="BN153" s="198"/>
      <c r="BO153" s="198"/>
      <c r="BP153" s="198"/>
      <c r="BQ153" s="198"/>
      <c r="BR153" s="198"/>
      <c r="BS153" s="198"/>
      <c r="BT153" s="198"/>
      <c r="BU153" s="198"/>
      <c r="BV153" s="198"/>
      <c r="BW153" s="198"/>
      <c r="BX153" s="198"/>
      <c r="BY153" s="198"/>
      <c r="BZ153" s="198"/>
      <c r="CA153" s="198"/>
      <c r="CB153" s="198"/>
      <c r="CC153" s="198"/>
      <c r="CD153" s="198"/>
      <c r="CE153" s="198"/>
      <c r="CF153" s="198"/>
      <c r="CG153" s="198"/>
      <c r="CH153" s="198"/>
      <c r="CI153" s="198"/>
      <c r="CJ153" s="198"/>
      <c r="CK153" s="198"/>
      <c r="CL153" s="198"/>
      <c r="CM153" s="198"/>
      <c r="CN153" s="198"/>
      <c r="CO153" s="198"/>
      <c r="CP153" s="198"/>
      <c r="CQ153" s="198"/>
      <c r="CR153" s="198"/>
      <c r="CS153" s="198"/>
      <c r="CT153" s="198"/>
      <c r="CU153" s="198"/>
      <c r="CV153" s="198"/>
      <c r="CW153" s="198"/>
      <c r="CX153" s="198"/>
      <c r="CY153" s="198"/>
      <c r="CZ153" s="198"/>
      <c r="DA153" s="198"/>
      <c r="DB153" s="198"/>
      <c r="DC153" s="198"/>
      <c r="DD153" s="198"/>
      <c r="DE153" s="198"/>
      <c r="DF153" s="198"/>
      <c r="DG153" s="198"/>
      <c r="DH153" s="198"/>
      <c r="DI153" s="198"/>
      <c r="DJ153" s="198"/>
      <c r="DK153" s="198"/>
      <c r="DL153" s="198"/>
      <c r="DM153" s="198"/>
      <c r="DN153" s="198"/>
      <c r="DO153" s="198"/>
      <c r="DP153" s="198"/>
      <c r="DQ153" s="198"/>
      <c r="DR153" s="198"/>
      <c r="DS153" s="198"/>
      <c r="DT153" s="198"/>
      <c r="DU153" s="198"/>
      <c r="DV153" s="198"/>
      <c r="DW153" s="198"/>
      <c r="DX153" s="198"/>
      <c r="DY153" s="198"/>
      <c r="DZ153" s="198"/>
      <c r="EA153" s="198"/>
      <c r="EB153" s="198"/>
      <c r="EC153" s="198"/>
      <c r="ED153" s="198"/>
      <c r="EE153" s="198"/>
      <c r="EF153" s="198"/>
      <c r="EG153" s="198"/>
      <c r="EH153" s="198"/>
      <c r="EI153" s="198"/>
      <c r="EJ153" s="198"/>
      <c r="EK153" s="198"/>
      <c r="EL153" s="198"/>
      <c r="EM153" s="198"/>
      <c r="EN153" s="198"/>
      <c r="EO153" s="198"/>
      <c r="EP153" s="198"/>
      <c r="EQ153" s="198"/>
      <c r="ER153" s="198"/>
      <c r="ES153" s="198"/>
      <c r="ET153" s="198"/>
      <c r="EU153" s="198"/>
      <c r="EV153" s="198"/>
      <c r="EW153" s="198"/>
      <c r="EX153" s="198"/>
      <c r="EY153" s="198"/>
      <c r="EZ153" s="198"/>
      <c r="FA153" s="198"/>
      <c r="FB153" s="198"/>
      <c r="FC153" s="198"/>
      <c r="FD153" s="198"/>
      <c r="FE153" s="198"/>
      <c r="FF153" s="198"/>
      <c r="FG153" s="198"/>
      <c r="FH153" s="198"/>
      <c r="FI153" s="198"/>
      <c r="FJ153" s="198"/>
      <c r="FK153" s="198"/>
      <c r="FL153" s="198"/>
      <c r="FM153" s="198"/>
      <c r="FN153" s="198"/>
      <c r="FO153" s="198"/>
      <c r="FP153" s="198"/>
      <c r="FQ153" s="198"/>
      <c r="FR153" s="198"/>
      <c r="FS153" s="198"/>
      <c r="FT153" s="198"/>
      <c r="FU153" s="198"/>
      <c r="FV153" s="198"/>
      <c r="FW153" s="198"/>
      <c r="FX153" s="198"/>
      <c r="FY153" s="198"/>
      <c r="FZ153" s="198"/>
      <c r="GA153" s="198"/>
      <c r="GB153" s="198"/>
      <c r="GC153" s="198"/>
      <c r="GD153" s="198"/>
      <c r="GE153" s="198"/>
      <c r="GF153" s="198"/>
      <c r="GG153" s="198"/>
      <c r="GH153" s="198"/>
      <c r="GI153" s="198"/>
      <c r="GJ153" s="198"/>
      <c r="GK153" s="198"/>
      <c r="GL153" s="198"/>
      <c r="GM153" s="198"/>
      <c r="GN153" s="198"/>
      <c r="GO153" s="198"/>
      <c r="GP153" s="198"/>
      <c r="GQ153" s="198"/>
      <c r="GR153" s="198"/>
      <c r="GS153" s="198"/>
      <c r="GT153" s="198"/>
      <c r="GU153" s="198"/>
      <c r="GV153" s="198"/>
      <c r="GW153" s="198"/>
      <c r="GX153" s="198"/>
      <c r="GY153" s="198"/>
      <c r="GZ153" s="198"/>
      <c r="HA153" s="198"/>
      <c r="HB153" s="198"/>
      <c r="HC153" s="198"/>
      <c r="HD153" s="198"/>
      <c r="HE153" s="198"/>
      <c r="HF153" s="198"/>
      <c r="HG153" s="198"/>
      <c r="HH153" s="198"/>
      <c r="HI153" s="198"/>
      <c r="HJ153" s="198"/>
      <c r="HK153" s="198"/>
      <c r="HL153" s="198"/>
      <c r="HM153" s="198"/>
      <c r="HN153" s="198"/>
      <c r="HO153" s="198"/>
      <c r="HP153" s="198"/>
      <c r="HQ153" s="198"/>
      <c r="HR153" s="198"/>
      <c r="HS153" s="198"/>
      <c r="HT153" s="198"/>
      <c r="HU153" s="198"/>
      <c r="HV153" s="198"/>
      <c r="HW153" s="198"/>
      <c r="HX153" s="198"/>
      <c r="HY153" s="198"/>
      <c r="HZ153" s="198"/>
      <c r="IA153" s="198"/>
      <c r="IB153" s="198"/>
      <c r="IC153" s="198"/>
      <c r="ID153" s="198"/>
      <c r="IE153" s="198"/>
      <c r="IF153" s="198"/>
      <c r="IG153" s="198"/>
      <c r="IH153" s="198"/>
      <c r="II153" s="198"/>
      <c r="IJ153" s="198"/>
      <c r="IK153" s="198"/>
      <c r="IL153" s="198"/>
      <c r="IM153" s="198"/>
      <c r="IN153" s="198"/>
      <c r="IO153" s="198"/>
      <c r="IP153" s="198"/>
      <c r="IQ153" s="198"/>
      <c r="IR153" s="198"/>
      <c r="IS153" s="198"/>
      <c r="IT153" s="198"/>
      <c r="IU153" s="198"/>
      <c r="IV153" s="198"/>
    </row>
    <row r="154" spans="1:256" ht="12.75">
      <c r="A154" s="351">
        <f aca="true" t="shared" si="31" ref="A154:A161">+COUNTA(D154)</f>
        <v>0</v>
      </c>
      <c r="B154" s="836"/>
      <c r="C154" s="837"/>
      <c r="D154" s="257"/>
      <c r="E154" s="306">
        <f aca="true" t="shared" si="32" ref="E154:E161">IF(F154&gt;0,F154,0)</f>
        <v>0</v>
      </c>
      <c r="F154" s="257"/>
      <c r="G154" s="325"/>
      <c r="H154" s="329"/>
      <c r="I154" s="325"/>
      <c r="M154" s="312">
        <f aca="true" t="shared" si="33" ref="M154:M161">IF(F154&lt;0,F154,0)</f>
        <v>0</v>
      </c>
      <c r="N154" s="167">
        <f aca="true" t="shared" si="34" ref="N154:N161">+IF(G154="y",D154,0)</f>
        <v>0</v>
      </c>
      <c r="O154" s="167"/>
      <c r="P154" s="167"/>
      <c r="Q154" s="167"/>
      <c r="R154" s="304"/>
      <c r="S154" s="304"/>
      <c r="T154" s="304"/>
      <c r="U154" s="304"/>
      <c r="V154" s="304"/>
      <c r="W154" s="304"/>
      <c r="X154" s="198"/>
      <c r="Y154" s="198"/>
      <c r="Z154" s="198"/>
      <c r="AA154" s="198"/>
      <c r="AB154" s="198"/>
      <c r="AC154" s="142">
        <f t="shared" si="19"/>
        <v>0</v>
      </c>
      <c r="AD154" s="142">
        <f t="shared" si="20"/>
        <v>0</v>
      </c>
      <c r="AE154" s="198"/>
      <c r="AF154" s="198"/>
      <c r="AG154" s="198"/>
      <c r="AH154" s="198"/>
      <c r="AI154" s="198"/>
      <c r="AJ154" s="198"/>
      <c r="AK154" s="198"/>
      <c r="AL154" s="198"/>
      <c r="AM154" s="198"/>
      <c r="AN154" s="198"/>
      <c r="AO154" s="198"/>
      <c r="AP154" s="198"/>
      <c r="AQ154" s="198"/>
      <c r="AR154" s="198"/>
      <c r="AS154" s="198"/>
      <c r="AT154" s="198"/>
      <c r="AU154" s="198"/>
      <c r="AV154" s="198"/>
      <c r="AW154" s="198"/>
      <c r="AX154" s="198"/>
      <c r="AY154" s="198"/>
      <c r="AZ154" s="198"/>
      <c r="BA154" s="198"/>
      <c r="BB154" s="198"/>
      <c r="BC154" s="198"/>
      <c r="BD154" s="198"/>
      <c r="BE154" s="198"/>
      <c r="BF154" s="198"/>
      <c r="BG154" s="198"/>
      <c r="BH154" s="198"/>
      <c r="BI154" s="198"/>
      <c r="BJ154" s="198"/>
      <c r="BK154" s="198"/>
      <c r="BL154" s="198"/>
      <c r="BM154" s="198"/>
      <c r="BN154" s="198"/>
      <c r="BO154" s="198"/>
      <c r="BP154" s="198"/>
      <c r="BQ154" s="198"/>
      <c r="BR154" s="198"/>
      <c r="BS154" s="198"/>
      <c r="BT154" s="198"/>
      <c r="BU154" s="198"/>
      <c r="BV154" s="198"/>
      <c r="BW154" s="198"/>
      <c r="BX154" s="198"/>
      <c r="BY154" s="198"/>
      <c r="BZ154" s="198"/>
      <c r="CA154" s="198"/>
      <c r="CB154" s="198"/>
      <c r="CC154" s="198"/>
      <c r="CD154" s="198"/>
      <c r="CE154" s="198"/>
      <c r="CF154" s="198"/>
      <c r="CG154" s="198"/>
      <c r="CH154" s="198"/>
      <c r="CI154" s="198"/>
      <c r="CJ154" s="198"/>
      <c r="CK154" s="198"/>
      <c r="CL154" s="198"/>
      <c r="CM154" s="198"/>
      <c r="CN154" s="198"/>
      <c r="CO154" s="198"/>
      <c r="CP154" s="198"/>
      <c r="CQ154" s="198"/>
      <c r="CR154" s="198"/>
      <c r="CS154" s="198"/>
      <c r="CT154" s="198"/>
      <c r="CU154" s="198"/>
      <c r="CV154" s="198"/>
      <c r="CW154" s="198"/>
      <c r="CX154" s="198"/>
      <c r="CY154" s="198"/>
      <c r="CZ154" s="198"/>
      <c r="DA154" s="198"/>
      <c r="DB154" s="198"/>
      <c r="DC154" s="198"/>
      <c r="DD154" s="198"/>
      <c r="DE154" s="198"/>
      <c r="DF154" s="198"/>
      <c r="DG154" s="198"/>
      <c r="DH154" s="198"/>
      <c r="DI154" s="198"/>
      <c r="DJ154" s="198"/>
      <c r="DK154" s="198"/>
      <c r="DL154" s="198"/>
      <c r="DM154" s="198"/>
      <c r="DN154" s="198"/>
      <c r="DO154" s="198"/>
      <c r="DP154" s="198"/>
      <c r="DQ154" s="198"/>
      <c r="DR154" s="198"/>
      <c r="DS154" s="198"/>
      <c r="DT154" s="198"/>
      <c r="DU154" s="198"/>
      <c r="DV154" s="198"/>
      <c r="DW154" s="198"/>
      <c r="DX154" s="198"/>
      <c r="DY154" s="198"/>
      <c r="DZ154" s="198"/>
      <c r="EA154" s="198"/>
      <c r="EB154" s="198"/>
      <c r="EC154" s="198"/>
      <c r="ED154" s="198"/>
      <c r="EE154" s="198"/>
      <c r="EF154" s="198"/>
      <c r="EG154" s="198"/>
      <c r="EH154" s="198"/>
      <c r="EI154" s="198"/>
      <c r="EJ154" s="198"/>
      <c r="EK154" s="198"/>
      <c r="EL154" s="198"/>
      <c r="EM154" s="198"/>
      <c r="EN154" s="198"/>
      <c r="EO154" s="198"/>
      <c r="EP154" s="198"/>
      <c r="EQ154" s="198"/>
      <c r="ER154" s="198"/>
      <c r="ES154" s="198"/>
      <c r="ET154" s="198"/>
      <c r="EU154" s="198"/>
      <c r="EV154" s="198"/>
      <c r="EW154" s="198"/>
      <c r="EX154" s="198"/>
      <c r="EY154" s="198"/>
      <c r="EZ154" s="198"/>
      <c r="FA154" s="198"/>
      <c r="FB154" s="198"/>
      <c r="FC154" s="198"/>
      <c r="FD154" s="198"/>
      <c r="FE154" s="198"/>
      <c r="FF154" s="198"/>
      <c r="FG154" s="198"/>
      <c r="FH154" s="198"/>
      <c r="FI154" s="198"/>
      <c r="FJ154" s="198"/>
      <c r="FK154" s="198"/>
      <c r="FL154" s="198"/>
      <c r="FM154" s="198"/>
      <c r="FN154" s="198"/>
      <c r="FO154" s="198"/>
      <c r="FP154" s="198"/>
      <c r="FQ154" s="198"/>
      <c r="FR154" s="198"/>
      <c r="FS154" s="198"/>
      <c r="FT154" s="198"/>
      <c r="FU154" s="198"/>
      <c r="FV154" s="198"/>
      <c r="FW154" s="198"/>
      <c r="FX154" s="198"/>
      <c r="FY154" s="198"/>
      <c r="FZ154" s="198"/>
      <c r="GA154" s="198"/>
      <c r="GB154" s="198"/>
      <c r="GC154" s="198"/>
      <c r="GD154" s="198"/>
      <c r="GE154" s="198"/>
      <c r="GF154" s="198"/>
      <c r="GG154" s="198"/>
      <c r="GH154" s="198"/>
      <c r="GI154" s="198"/>
      <c r="GJ154" s="198"/>
      <c r="GK154" s="198"/>
      <c r="GL154" s="198"/>
      <c r="GM154" s="198"/>
      <c r="GN154" s="198"/>
      <c r="GO154" s="198"/>
      <c r="GP154" s="198"/>
      <c r="GQ154" s="198"/>
      <c r="GR154" s="198"/>
      <c r="GS154" s="198"/>
      <c r="GT154" s="198"/>
      <c r="GU154" s="198"/>
      <c r="GV154" s="198"/>
      <c r="GW154" s="198"/>
      <c r="GX154" s="198"/>
      <c r="GY154" s="198"/>
      <c r="GZ154" s="198"/>
      <c r="HA154" s="198"/>
      <c r="HB154" s="198"/>
      <c r="HC154" s="198"/>
      <c r="HD154" s="198"/>
      <c r="HE154" s="198"/>
      <c r="HF154" s="198"/>
      <c r="HG154" s="198"/>
      <c r="HH154" s="198"/>
      <c r="HI154" s="198"/>
      <c r="HJ154" s="198"/>
      <c r="HK154" s="198"/>
      <c r="HL154" s="198"/>
      <c r="HM154" s="198"/>
      <c r="HN154" s="198"/>
      <c r="HO154" s="198"/>
      <c r="HP154" s="198"/>
      <c r="HQ154" s="198"/>
      <c r="HR154" s="198"/>
      <c r="HS154" s="198"/>
      <c r="HT154" s="198"/>
      <c r="HU154" s="198"/>
      <c r="HV154" s="198"/>
      <c r="HW154" s="198"/>
      <c r="HX154" s="198"/>
      <c r="HY154" s="198"/>
      <c r="HZ154" s="198"/>
      <c r="IA154" s="198"/>
      <c r="IB154" s="198"/>
      <c r="IC154" s="198"/>
      <c r="ID154" s="198"/>
      <c r="IE154" s="198"/>
      <c r="IF154" s="198"/>
      <c r="IG154" s="198"/>
      <c r="IH154" s="198"/>
      <c r="II154" s="198"/>
      <c r="IJ154" s="198"/>
      <c r="IK154" s="198"/>
      <c r="IL154" s="198"/>
      <c r="IM154" s="198"/>
      <c r="IN154" s="198"/>
      <c r="IO154" s="198"/>
      <c r="IP154" s="198"/>
      <c r="IQ154" s="198"/>
      <c r="IR154" s="198"/>
      <c r="IS154" s="198"/>
      <c r="IT154" s="198"/>
      <c r="IU154" s="198"/>
      <c r="IV154" s="198"/>
    </row>
    <row r="155" spans="1:256" ht="12.75">
      <c r="A155" s="351">
        <f t="shared" si="31"/>
        <v>0</v>
      </c>
      <c r="B155" s="836"/>
      <c r="C155" s="837"/>
      <c r="D155" s="257"/>
      <c r="E155" s="306">
        <f t="shared" si="32"/>
        <v>0</v>
      </c>
      <c r="F155" s="257"/>
      <c r="G155" s="325"/>
      <c r="H155" s="329"/>
      <c r="I155" s="325"/>
      <c r="J155" s="313" t="s">
        <v>718</v>
      </c>
      <c r="M155" s="312">
        <f t="shared" si="33"/>
        <v>0</v>
      </c>
      <c r="N155" s="167">
        <f t="shared" si="34"/>
        <v>0</v>
      </c>
      <c r="O155" s="167"/>
      <c r="P155" s="167"/>
      <c r="Q155" s="167"/>
      <c r="R155" s="304"/>
      <c r="S155" s="304"/>
      <c r="T155" s="304"/>
      <c r="U155" s="304"/>
      <c r="V155" s="304"/>
      <c r="W155" s="304"/>
      <c r="X155" s="198"/>
      <c r="Y155" s="198"/>
      <c r="Z155" s="198"/>
      <c r="AA155" s="198"/>
      <c r="AB155" s="198"/>
      <c r="AC155" s="142">
        <f t="shared" si="19"/>
        <v>0</v>
      </c>
      <c r="AD155" s="142">
        <f t="shared" si="20"/>
        <v>0</v>
      </c>
      <c r="AE155" s="198"/>
      <c r="AF155" s="198"/>
      <c r="AG155" s="198"/>
      <c r="AH155" s="198"/>
      <c r="AI155" s="198"/>
      <c r="AJ155" s="198"/>
      <c r="AK155" s="198"/>
      <c r="AL155" s="198"/>
      <c r="AM155" s="198"/>
      <c r="AN155" s="198"/>
      <c r="AO155" s="198"/>
      <c r="AP155" s="198"/>
      <c r="AQ155" s="198"/>
      <c r="AR155" s="198"/>
      <c r="AS155" s="198"/>
      <c r="AT155" s="198"/>
      <c r="AU155" s="198"/>
      <c r="AV155" s="198"/>
      <c r="AW155" s="198"/>
      <c r="AX155" s="198"/>
      <c r="AY155" s="198"/>
      <c r="AZ155" s="198"/>
      <c r="BA155" s="198"/>
      <c r="BB155" s="198"/>
      <c r="BC155" s="198"/>
      <c r="BD155" s="198"/>
      <c r="BE155" s="198"/>
      <c r="BF155" s="198"/>
      <c r="BG155" s="198"/>
      <c r="BH155" s="198"/>
      <c r="BI155" s="198"/>
      <c r="BJ155" s="198"/>
      <c r="BK155" s="198"/>
      <c r="BL155" s="198"/>
      <c r="BM155" s="198"/>
      <c r="BN155" s="198"/>
      <c r="BO155" s="198"/>
      <c r="BP155" s="198"/>
      <c r="BQ155" s="198"/>
      <c r="BR155" s="198"/>
      <c r="BS155" s="198"/>
      <c r="BT155" s="198"/>
      <c r="BU155" s="198"/>
      <c r="BV155" s="198"/>
      <c r="BW155" s="198"/>
      <c r="BX155" s="198"/>
      <c r="BY155" s="198"/>
      <c r="BZ155" s="198"/>
      <c r="CA155" s="198"/>
      <c r="CB155" s="198"/>
      <c r="CC155" s="198"/>
      <c r="CD155" s="198"/>
      <c r="CE155" s="198"/>
      <c r="CF155" s="198"/>
      <c r="CG155" s="198"/>
      <c r="CH155" s="198"/>
      <c r="CI155" s="198"/>
      <c r="CJ155" s="198"/>
      <c r="CK155" s="198"/>
      <c r="CL155" s="198"/>
      <c r="CM155" s="198"/>
      <c r="CN155" s="198"/>
      <c r="CO155" s="198"/>
      <c r="CP155" s="198"/>
      <c r="CQ155" s="198"/>
      <c r="CR155" s="198"/>
      <c r="CS155" s="198"/>
      <c r="CT155" s="198"/>
      <c r="CU155" s="198"/>
      <c r="CV155" s="198"/>
      <c r="CW155" s="198"/>
      <c r="CX155" s="198"/>
      <c r="CY155" s="198"/>
      <c r="CZ155" s="198"/>
      <c r="DA155" s="198"/>
      <c r="DB155" s="198"/>
      <c r="DC155" s="198"/>
      <c r="DD155" s="198"/>
      <c r="DE155" s="198"/>
      <c r="DF155" s="198"/>
      <c r="DG155" s="198"/>
      <c r="DH155" s="198"/>
      <c r="DI155" s="198"/>
      <c r="DJ155" s="198"/>
      <c r="DK155" s="198"/>
      <c r="DL155" s="198"/>
      <c r="DM155" s="198"/>
      <c r="DN155" s="198"/>
      <c r="DO155" s="198"/>
      <c r="DP155" s="198"/>
      <c r="DQ155" s="198"/>
      <c r="DR155" s="198"/>
      <c r="DS155" s="198"/>
      <c r="DT155" s="198"/>
      <c r="DU155" s="198"/>
      <c r="DV155" s="198"/>
      <c r="DW155" s="198"/>
      <c r="DX155" s="198"/>
      <c r="DY155" s="198"/>
      <c r="DZ155" s="198"/>
      <c r="EA155" s="198"/>
      <c r="EB155" s="198"/>
      <c r="EC155" s="198"/>
      <c r="ED155" s="198"/>
      <c r="EE155" s="198"/>
      <c r="EF155" s="198"/>
      <c r="EG155" s="198"/>
      <c r="EH155" s="198"/>
      <c r="EI155" s="198"/>
      <c r="EJ155" s="198"/>
      <c r="EK155" s="198"/>
      <c r="EL155" s="198"/>
      <c r="EM155" s="198"/>
      <c r="EN155" s="198"/>
      <c r="EO155" s="198"/>
      <c r="EP155" s="198"/>
      <c r="EQ155" s="198"/>
      <c r="ER155" s="198"/>
      <c r="ES155" s="198"/>
      <c r="ET155" s="198"/>
      <c r="EU155" s="198"/>
      <c r="EV155" s="198"/>
      <c r="EW155" s="198"/>
      <c r="EX155" s="198"/>
      <c r="EY155" s="198"/>
      <c r="EZ155" s="198"/>
      <c r="FA155" s="198"/>
      <c r="FB155" s="198"/>
      <c r="FC155" s="198"/>
      <c r="FD155" s="198"/>
      <c r="FE155" s="198"/>
      <c r="FF155" s="198"/>
      <c r="FG155" s="198"/>
      <c r="FH155" s="198"/>
      <c r="FI155" s="198"/>
      <c r="FJ155" s="198"/>
      <c r="FK155" s="198"/>
      <c r="FL155" s="198"/>
      <c r="FM155" s="198"/>
      <c r="FN155" s="198"/>
      <c r="FO155" s="198"/>
      <c r="FP155" s="198"/>
      <c r="FQ155" s="198"/>
      <c r="FR155" s="198"/>
      <c r="FS155" s="198"/>
      <c r="FT155" s="198"/>
      <c r="FU155" s="198"/>
      <c r="FV155" s="198"/>
      <c r="FW155" s="198"/>
      <c r="FX155" s="198"/>
      <c r="FY155" s="198"/>
      <c r="FZ155" s="198"/>
      <c r="GA155" s="198"/>
      <c r="GB155" s="198"/>
      <c r="GC155" s="198"/>
      <c r="GD155" s="198"/>
      <c r="GE155" s="198"/>
      <c r="GF155" s="198"/>
      <c r="GG155" s="198"/>
      <c r="GH155" s="198"/>
      <c r="GI155" s="198"/>
      <c r="GJ155" s="198"/>
      <c r="GK155" s="198"/>
      <c r="GL155" s="198"/>
      <c r="GM155" s="198"/>
      <c r="GN155" s="198"/>
      <c r="GO155" s="198"/>
      <c r="GP155" s="198"/>
      <c r="GQ155" s="198"/>
      <c r="GR155" s="198"/>
      <c r="GS155" s="198"/>
      <c r="GT155" s="198"/>
      <c r="GU155" s="198"/>
      <c r="GV155" s="198"/>
      <c r="GW155" s="198"/>
      <c r="GX155" s="198"/>
      <c r="GY155" s="198"/>
      <c r="GZ155" s="198"/>
      <c r="HA155" s="198"/>
      <c r="HB155" s="198"/>
      <c r="HC155" s="198"/>
      <c r="HD155" s="198"/>
      <c r="HE155" s="198"/>
      <c r="HF155" s="198"/>
      <c r="HG155" s="198"/>
      <c r="HH155" s="198"/>
      <c r="HI155" s="198"/>
      <c r="HJ155" s="198"/>
      <c r="HK155" s="198"/>
      <c r="HL155" s="198"/>
      <c r="HM155" s="198"/>
      <c r="HN155" s="198"/>
      <c r="HO155" s="198"/>
      <c r="HP155" s="198"/>
      <c r="HQ155" s="198"/>
      <c r="HR155" s="198"/>
      <c r="HS155" s="198"/>
      <c r="HT155" s="198"/>
      <c r="HU155" s="198"/>
      <c r="HV155" s="198"/>
      <c r="HW155" s="198"/>
      <c r="HX155" s="198"/>
      <c r="HY155" s="198"/>
      <c r="HZ155" s="198"/>
      <c r="IA155" s="198"/>
      <c r="IB155" s="198"/>
      <c r="IC155" s="198"/>
      <c r="ID155" s="198"/>
      <c r="IE155" s="198"/>
      <c r="IF155" s="198"/>
      <c r="IG155" s="198"/>
      <c r="IH155" s="198"/>
      <c r="II155" s="198"/>
      <c r="IJ155" s="198"/>
      <c r="IK155" s="198"/>
      <c r="IL155" s="198"/>
      <c r="IM155" s="198"/>
      <c r="IN155" s="198"/>
      <c r="IO155" s="198"/>
      <c r="IP155" s="198"/>
      <c r="IQ155" s="198"/>
      <c r="IR155" s="198"/>
      <c r="IS155" s="198"/>
      <c r="IT155" s="198"/>
      <c r="IU155" s="198"/>
      <c r="IV155" s="198"/>
    </row>
    <row r="156" spans="1:256" ht="12.75">
      <c r="A156" s="351">
        <f t="shared" si="31"/>
        <v>0</v>
      </c>
      <c r="B156" s="836"/>
      <c r="C156" s="837"/>
      <c r="D156" s="257"/>
      <c r="E156" s="306">
        <f t="shared" si="32"/>
        <v>0</v>
      </c>
      <c r="F156" s="257"/>
      <c r="G156" s="325"/>
      <c r="H156" s="329"/>
      <c r="I156" s="325"/>
      <c r="M156" s="312">
        <f t="shared" si="33"/>
        <v>0</v>
      </c>
      <c r="N156" s="167">
        <f t="shared" si="34"/>
        <v>0</v>
      </c>
      <c r="O156" s="167"/>
      <c r="P156" s="167"/>
      <c r="Q156" s="167"/>
      <c r="R156" s="304"/>
      <c r="S156" s="304"/>
      <c r="T156" s="304"/>
      <c r="U156" s="304"/>
      <c r="V156" s="304"/>
      <c r="W156" s="304"/>
      <c r="X156" s="198"/>
      <c r="Y156" s="198"/>
      <c r="Z156" s="198"/>
      <c r="AA156" s="198"/>
      <c r="AB156" s="198"/>
      <c r="AC156" s="142">
        <f t="shared" si="19"/>
        <v>0</v>
      </c>
      <c r="AD156" s="142">
        <f t="shared" si="20"/>
        <v>0</v>
      </c>
      <c r="AE156" s="198"/>
      <c r="AF156" s="198"/>
      <c r="AG156" s="198"/>
      <c r="AH156" s="198"/>
      <c r="AI156" s="198"/>
      <c r="AJ156" s="198"/>
      <c r="AK156" s="198"/>
      <c r="AL156" s="198"/>
      <c r="AM156" s="198"/>
      <c r="AN156" s="198"/>
      <c r="AO156" s="198"/>
      <c r="AP156" s="198"/>
      <c r="AQ156" s="198"/>
      <c r="AR156" s="198"/>
      <c r="AS156" s="198"/>
      <c r="AT156" s="198"/>
      <c r="AU156" s="198"/>
      <c r="AV156" s="198"/>
      <c r="AW156" s="198"/>
      <c r="AX156" s="198"/>
      <c r="AY156" s="198"/>
      <c r="AZ156" s="198"/>
      <c r="BA156" s="198"/>
      <c r="BB156" s="198"/>
      <c r="BC156" s="198"/>
      <c r="BD156" s="198"/>
      <c r="BE156" s="198"/>
      <c r="BF156" s="198"/>
      <c r="BG156" s="198"/>
      <c r="BH156" s="198"/>
      <c r="BI156" s="198"/>
      <c r="BJ156" s="198"/>
      <c r="BK156" s="198"/>
      <c r="BL156" s="198"/>
      <c r="BM156" s="198"/>
      <c r="BN156" s="198"/>
      <c r="BO156" s="198"/>
      <c r="BP156" s="198"/>
      <c r="BQ156" s="198"/>
      <c r="BR156" s="198"/>
      <c r="BS156" s="198"/>
      <c r="BT156" s="198"/>
      <c r="BU156" s="198"/>
      <c r="BV156" s="198"/>
      <c r="BW156" s="198"/>
      <c r="BX156" s="198"/>
      <c r="BY156" s="198"/>
      <c r="BZ156" s="198"/>
      <c r="CA156" s="198"/>
      <c r="CB156" s="198"/>
      <c r="CC156" s="198"/>
      <c r="CD156" s="198"/>
      <c r="CE156" s="198"/>
      <c r="CF156" s="198"/>
      <c r="CG156" s="198"/>
      <c r="CH156" s="198"/>
      <c r="CI156" s="198"/>
      <c r="CJ156" s="198"/>
      <c r="CK156" s="198"/>
      <c r="CL156" s="198"/>
      <c r="CM156" s="198"/>
      <c r="CN156" s="198"/>
      <c r="CO156" s="198"/>
      <c r="CP156" s="198"/>
      <c r="CQ156" s="198"/>
      <c r="CR156" s="198"/>
      <c r="CS156" s="198"/>
      <c r="CT156" s="198"/>
      <c r="CU156" s="198"/>
      <c r="CV156" s="198"/>
      <c r="CW156" s="198"/>
      <c r="CX156" s="198"/>
      <c r="CY156" s="198"/>
      <c r="CZ156" s="198"/>
      <c r="DA156" s="198"/>
      <c r="DB156" s="198"/>
      <c r="DC156" s="198"/>
      <c r="DD156" s="198"/>
      <c r="DE156" s="198"/>
      <c r="DF156" s="198"/>
      <c r="DG156" s="198"/>
      <c r="DH156" s="198"/>
      <c r="DI156" s="198"/>
      <c r="DJ156" s="198"/>
      <c r="DK156" s="198"/>
      <c r="DL156" s="198"/>
      <c r="DM156" s="198"/>
      <c r="DN156" s="198"/>
      <c r="DO156" s="198"/>
      <c r="DP156" s="198"/>
      <c r="DQ156" s="198"/>
      <c r="DR156" s="198"/>
      <c r="DS156" s="198"/>
      <c r="DT156" s="198"/>
      <c r="DU156" s="198"/>
      <c r="DV156" s="198"/>
      <c r="DW156" s="198"/>
      <c r="DX156" s="198"/>
      <c r="DY156" s="198"/>
      <c r="DZ156" s="198"/>
      <c r="EA156" s="198"/>
      <c r="EB156" s="198"/>
      <c r="EC156" s="198"/>
      <c r="ED156" s="198"/>
      <c r="EE156" s="198"/>
      <c r="EF156" s="198"/>
      <c r="EG156" s="198"/>
      <c r="EH156" s="198"/>
      <c r="EI156" s="198"/>
      <c r="EJ156" s="198"/>
      <c r="EK156" s="198"/>
      <c r="EL156" s="198"/>
      <c r="EM156" s="198"/>
      <c r="EN156" s="198"/>
      <c r="EO156" s="198"/>
      <c r="EP156" s="198"/>
      <c r="EQ156" s="198"/>
      <c r="ER156" s="198"/>
      <c r="ES156" s="198"/>
      <c r="ET156" s="198"/>
      <c r="EU156" s="198"/>
      <c r="EV156" s="198"/>
      <c r="EW156" s="198"/>
      <c r="EX156" s="198"/>
      <c r="EY156" s="198"/>
      <c r="EZ156" s="198"/>
      <c r="FA156" s="198"/>
      <c r="FB156" s="198"/>
      <c r="FC156" s="198"/>
      <c r="FD156" s="198"/>
      <c r="FE156" s="198"/>
      <c r="FF156" s="198"/>
      <c r="FG156" s="198"/>
      <c r="FH156" s="198"/>
      <c r="FI156" s="198"/>
      <c r="FJ156" s="198"/>
      <c r="FK156" s="198"/>
      <c r="FL156" s="198"/>
      <c r="FM156" s="198"/>
      <c r="FN156" s="198"/>
      <c r="FO156" s="198"/>
      <c r="FP156" s="198"/>
      <c r="FQ156" s="198"/>
      <c r="FR156" s="198"/>
      <c r="FS156" s="198"/>
      <c r="FT156" s="198"/>
      <c r="FU156" s="198"/>
      <c r="FV156" s="198"/>
      <c r="FW156" s="198"/>
      <c r="FX156" s="198"/>
      <c r="FY156" s="198"/>
      <c r="FZ156" s="198"/>
      <c r="GA156" s="198"/>
      <c r="GB156" s="198"/>
      <c r="GC156" s="198"/>
      <c r="GD156" s="198"/>
      <c r="GE156" s="198"/>
      <c r="GF156" s="198"/>
      <c r="GG156" s="198"/>
      <c r="GH156" s="198"/>
      <c r="GI156" s="198"/>
      <c r="GJ156" s="198"/>
      <c r="GK156" s="198"/>
      <c r="GL156" s="198"/>
      <c r="GM156" s="198"/>
      <c r="GN156" s="198"/>
      <c r="GO156" s="198"/>
      <c r="GP156" s="198"/>
      <c r="GQ156" s="198"/>
      <c r="GR156" s="198"/>
      <c r="GS156" s="198"/>
      <c r="GT156" s="198"/>
      <c r="GU156" s="198"/>
      <c r="GV156" s="198"/>
      <c r="GW156" s="198"/>
      <c r="GX156" s="198"/>
      <c r="GY156" s="198"/>
      <c r="GZ156" s="198"/>
      <c r="HA156" s="198"/>
      <c r="HB156" s="198"/>
      <c r="HC156" s="198"/>
      <c r="HD156" s="198"/>
      <c r="HE156" s="198"/>
      <c r="HF156" s="198"/>
      <c r="HG156" s="198"/>
      <c r="HH156" s="198"/>
      <c r="HI156" s="198"/>
      <c r="HJ156" s="198"/>
      <c r="HK156" s="198"/>
      <c r="HL156" s="198"/>
      <c r="HM156" s="198"/>
      <c r="HN156" s="198"/>
      <c r="HO156" s="198"/>
      <c r="HP156" s="198"/>
      <c r="HQ156" s="198"/>
      <c r="HR156" s="198"/>
      <c r="HS156" s="198"/>
      <c r="HT156" s="198"/>
      <c r="HU156" s="198"/>
      <c r="HV156" s="198"/>
      <c r="HW156" s="198"/>
      <c r="HX156" s="198"/>
      <c r="HY156" s="198"/>
      <c r="HZ156" s="198"/>
      <c r="IA156" s="198"/>
      <c r="IB156" s="198"/>
      <c r="IC156" s="198"/>
      <c r="ID156" s="198"/>
      <c r="IE156" s="198"/>
      <c r="IF156" s="198"/>
      <c r="IG156" s="198"/>
      <c r="IH156" s="198"/>
      <c r="II156" s="198"/>
      <c r="IJ156" s="198"/>
      <c r="IK156" s="198"/>
      <c r="IL156" s="198"/>
      <c r="IM156" s="198"/>
      <c r="IN156" s="198"/>
      <c r="IO156" s="198"/>
      <c r="IP156" s="198"/>
      <c r="IQ156" s="198"/>
      <c r="IR156" s="198"/>
      <c r="IS156" s="198"/>
      <c r="IT156" s="198"/>
      <c r="IU156" s="198"/>
      <c r="IV156" s="198"/>
    </row>
    <row r="157" spans="1:256" ht="12.75">
      <c r="A157" s="351">
        <f t="shared" si="31"/>
        <v>0</v>
      </c>
      <c r="B157" s="836"/>
      <c r="C157" s="837"/>
      <c r="D157" s="257"/>
      <c r="E157" s="306">
        <f t="shared" si="32"/>
        <v>0</v>
      </c>
      <c r="F157" s="257"/>
      <c r="G157" s="785"/>
      <c r="H157" s="329"/>
      <c r="I157" s="325"/>
      <c r="M157" s="312">
        <f t="shared" si="33"/>
        <v>0</v>
      </c>
      <c r="N157" s="167">
        <f t="shared" si="34"/>
        <v>0</v>
      </c>
      <c r="O157" s="167"/>
      <c r="P157" s="167"/>
      <c r="Q157" s="167"/>
      <c r="R157" s="304"/>
      <c r="S157" s="304"/>
      <c r="T157" s="304"/>
      <c r="U157" s="304"/>
      <c r="V157" s="304"/>
      <c r="W157" s="304"/>
      <c r="X157" s="198"/>
      <c r="Y157" s="198"/>
      <c r="Z157" s="198"/>
      <c r="AA157" s="198"/>
      <c r="AB157" s="198"/>
      <c r="AC157" s="142">
        <f t="shared" si="19"/>
        <v>0</v>
      </c>
      <c r="AD157" s="142">
        <f t="shared" si="20"/>
        <v>0</v>
      </c>
      <c r="AE157" s="198"/>
      <c r="AF157" s="198"/>
      <c r="AG157" s="198"/>
      <c r="AH157" s="198"/>
      <c r="AI157" s="198"/>
      <c r="AJ157" s="198"/>
      <c r="AK157" s="198"/>
      <c r="AL157" s="198"/>
      <c r="AM157" s="198"/>
      <c r="AN157" s="198"/>
      <c r="AO157" s="198"/>
      <c r="AP157" s="198"/>
      <c r="AQ157" s="198"/>
      <c r="AR157" s="198"/>
      <c r="AS157" s="198"/>
      <c r="AT157" s="198"/>
      <c r="AU157" s="198"/>
      <c r="AV157" s="198"/>
      <c r="AW157" s="198"/>
      <c r="AX157" s="198"/>
      <c r="AY157" s="198"/>
      <c r="AZ157" s="198"/>
      <c r="BA157" s="198"/>
      <c r="BB157" s="198"/>
      <c r="BC157" s="198"/>
      <c r="BD157" s="198"/>
      <c r="BE157" s="198"/>
      <c r="BF157" s="198"/>
      <c r="BG157" s="198"/>
      <c r="BH157" s="198"/>
      <c r="BI157" s="198"/>
      <c r="BJ157" s="198"/>
      <c r="BK157" s="198"/>
      <c r="BL157" s="198"/>
      <c r="BM157" s="198"/>
      <c r="BN157" s="198"/>
      <c r="BO157" s="198"/>
      <c r="BP157" s="198"/>
      <c r="BQ157" s="198"/>
      <c r="BR157" s="198"/>
      <c r="BS157" s="198"/>
      <c r="BT157" s="198"/>
      <c r="BU157" s="198"/>
      <c r="BV157" s="198"/>
      <c r="BW157" s="198"/>
      <c r="BX157" s="198"/>
      <c r="BY157" s="198"/>
      <c r="BZ157" s="198"/>
      <c r="CA157" s="198"/>
      <c r="CB157" s="198"/>
      <c r="CC157" s="198"/>
      <c r="CD157" s="198"/>
      <c r="CE157" s="198"/>
      <c r="CF157" s="198"/>
      <c r="CG157" s="198"/>
      <c r="CH157" s="198"/>
      <c r="CI157" s="198"/>
      <c r="CJ157" s="198"/>
      <c r="CK157" s="198"/>
      <c r="CL157" s="198"/>
      <c r="CM157" s="198"/>
      <c r="CN157" s="198"/>
      <c r="CO157" s="198"/>
      <c r="CP157" s="198"/>
      <c r="CQ157" s="198"/>
      <c r="CR157" s="198"/>
      <c r="CS157" s="198"/>
      <c r="CT157" s="198"/>
      <c r="CU157" s="198"/>
      <c r="CV157" s="198"/>
      <c r="CW157" s="198"/>
      <c r="CX157" s="198"/>
      <c r="CY157" s="198"/>
      <c r="CZ157" s="198"/>
      <c r="DA157" s="198"/>
      <c r="DB157" s="198"/>
      <c r="DC157" s="198"/>
      <c r="DD157" s="198"/>
      <c r="DE157" s="198"/>
      <c r="DF157" s="198"/>
      <c r="DG157" s="198"/>
      <c r="DH157" s="198"/>
      <c r="DI157" s="198"/>
      <c r="DJ157" s="198"/>
      <c r="DK157" s="198"/>
      <c r="DL157" s="198"/>
      <c r="DM157" s="198"/>
      <c r="DN157" s="198"/>
      <c r="DO157" s="198"/>
      <c r="DP157" s="198"/>
      <c r="DQ157" s="198"/>
      <c r="DR157" s="198"/>
      <c r="DS157" s="198"/>
      <c r="DT157" s="198"/>
      <c r="DU157" s="198"/>
      <c r="DV157" s="198"/>
      <c r="DW157" s="198"/>
      <c r="DX157" s="198"/>
      <c r="DY157" s="198"/>
      <c r="DZ157" s="198"/>
      <c r="EA157" s="198"/>
      <c r="EB157" s="198"/>
      <c r="EC157" s="198"/>
      <c r="ED157" s="198"/>
      <c r="EE157" s="198"/>
      <c r="EF157" s="198"/>
      <c r="EG157" s="198"/>
      <c r="EH157" s="198"/>
      <c r="EI157" s="198"/>
      <c r="EJ157" s="198"/>
      <c r="EK157" s="198"/>
      <c r="EL157" s="198"/>
      <c r="EM157" s="198"/>
      <c r="EN157" s="198"/>
      <c r="EO157" s="198"/>
      <c r="EP157" s="198"/>
      <c r="EQ157" s="198"/>
      <c r="ER157" s="198"/>
      <c r="ES157" s="198"/>
      <c r="ET157" s="198"/>
      <c r="EU157" s="198"/>
      <c r="EV157" s="198"/>
      <c r="EW157" s="198"/>
      <c r="EX157" s="198"/>
      <c r="EY157" s="198"/>
      <c r="EZ157" s="198"/>
      <c r="FA157" s="198"/>
      <c r="FB157" s="198"/>
      <c r="FC157" s="198"/>
      <c r="FD157" s="198"/>
      <c r="FE157" s="198"/>
      <c r="FF157" s="198"/>
      <c r="FG157" s="198"/>
      <c r="FH157" s="198"/>
      <c r="FI157" s="198"/>
      <c r="FJ157" s="198"/>
      <c r="FK157" s="198"/>
      <c r="FL157" s="198"/>
      <c r="FM157" s="198"/>
      <c r="FN157" s="198"/>
      <c r="FO157" s="198"/>
      <c r="FP157" s="198"/>
      <c r="FQ157" s="198"/>
      <c r="FR157" s="198"/>
      <c r="FS157" s="198"/>
      <c r="FT157" s="198"/>
      <c r="FU157" s="198"/>
      <c r="FV157" s="198"/>
      <c r="FW157" s="198"/>
      <c r="FX157" s="198"/>
      <c r="FY157" s="198"/>
      <c r="FZ157" s="198"/>
      <c r="GA157" s="198"/>
      <c r="GB157" s="198"/>
      <c r="GC157" s="198"/>
      <c r="GD157" s="198"/>
      <c r="GE157" s="198"/>
      <c r="GF157" s="198"/>
      <c r="GG157" s="198"/>
      <c r="GH157" s="198"/>
      <c r="GI157" s="198"/>
      <c r="GJ157" s="198"/>
      <c r="GK157" s="198"/>
      <c r="GL157" s="198"/>
      <c r="GM157" s="198"/>
      <c r="GN157" s="198"/>
      <c r="GO157" s="198"/>
      <c r="GP157" s="198"/>
      <c r="GQ157" s="198"/>
      <c r="GR157" s="198"/>
      <c r="GS157" s="198"/>
      <c r="GT157" s="198"/>
      <c r="GU157" s="198"/>
      <c r="GV157" s="198"/>
      <c r="GW157" s="198"/>
      <c r="GX157" s="198"/>
      <c r="GY157" s="198"/>
      <c r="GZ157" s="198"/>
      <c r="HA157" s="198"/>
      <c r="HB157" s="198"/>
      <c r="HC157" s="198"/>
      <c r="HD157" s="198"/>
      <c r="HE157" s="198"/>
      <c r="HF157" s="198"/>
      <c r="HG157" s="198"/>
      <c r="HH157" s="198"/>
      <c r="HI157" s="198"/>
      <c r="HJ157" s="198"/>
      <c r="HK157" s="198"/>
      <c r="HL157" s="198"/>
      <c r="HM157" s="198"/>
      <c r="HN157" s="198"/>
      <c r="HO157" s="198"/>
      <c r="HP157" s="198"/>
      <c r="HQ157" s="198"/>
      <c r="HR157" s="198"/>
      <c r="HS157" s="198"/>
      <c r="HT157" s="198"/>
      <c r="HU157" s="198"/>
      <c r="HV157" s="198"/>
      <c r="HW157" s="198"/>
      <c r="HX157" s="198"/>
      <c r="HY157" s="198"/>
      <c r="HZ157" s="198"/>
      <c r="IA157" s="198"/>
      <c r="IB157" s="198"/>
      <c r="IC157" s="198"/>
      <c r="ID157" s="198"/>
      <c r="IE157" s="198"/>
      <c r="IF157" s="198"/>
      <c r="IG157" s="198"/>
      <c r="IH157" s="198"/>
      <c r="II157" s="198"/>
      <c r="IJ157" s="198"/>
      <c r="IK157" s="198"/>
      <c r="IL157" s="198"/>
      <c r="IM157" s="198"/>
      <c r="IN157" s="198"/>
      <c r="IO157" s="198"/>
      <c r="IP157" s="198"/>
      <c r="IQ157" s="198"/>
      <c r="IR157" s="198"/>
      <c r="IS157" s="198"/>
      <c r="IT157" s="198"/>
      <c r="IU157" s="198"/>
      <c r="IV157" s="198"/>
    </row>
    <row r="158" spans="1:256" ht="12.75">
      <c r="A158" s="351">
        <f t="shared" si="31"/>
        <v>0</v>
      </c>
      <c r="B158" s="836"/>
      <c r="C158" s="837"/>
      <c r="D158" s="257"/>
      <c r="E158" s="306">
        <f t="shared" si="32"/>
        <v>0</v>
      </c>
      <c r="F158" s="257"/>
      <c r="G158" s="325"/>
      <c r="H158" s="329"/>
      <c r="I158" s="325"/>
      <c r="M158" s="312">
        <f t="shared" si="33"/>
        <v>0</v>
      </c>
      <c r="N158" s="167">
        <f t="shared" si="34"/>
        <v>0</v>
      </c>
      <c r="O158" s="167"/>
      <c r="P158" s="167"/>
      <c r="Q158" s="167"/>
      <c r="R158" s="304"/>
      <c r="S158" s="304"/>
      <c r="T158" s="304"/>
      <c r="U158" s="304"/>
      <c r="V158" s="304"/>
      <c r="W158" s="304"/>
      <c r="X158" s="198"/>
      <c r="Y158" s="198"/>
      <c r="Z158" s="198"/>
      <c r="AA158" s="198"/>
      <c r="AB158" s="198"/>
      <c r="AC158" s="142">
        <f t="shared" si="19"/>
        <v>0</v>
      </c>
      <c r="AD158" s="142">
        <f t="shared" si="20"/>
        <v>0</v>
      </c>
      <c r="AE158" s="198"/>
      <c r="AF158" s="198"/>
      <c r="AG158" s="198"/>
      <c r="AH158" s="198"/>
      <c r="AI158" s="198"/>
      <c r="AJ158" s="198"/>
      <c r="AK158" s="198"/>
      <c r="AL158" s="198"/>
      <c r="AM158" s="198"/>
      <c r="AN158" s="198"/>
      <c r="AO158" s="198"/>
      <c r="AP158" s="198"/>
      <c r="AQ158" s="198"/>
      <c r="AR158" s="198"/>
      <c r="AS158" s="198"/>
      <c r="AT158" s="198"/>
      <c r="AU158" s="198"/>
      <c r="AV158" s="198"/>
      <c r="AW158" s="198"/>
      <c r="AX158" s="198"/>
      <c r="AY158" s="198"/>
      <c r="AZ158" s="198"/>
      <c r="BA158" s="198"/>
      <c r="BB158" s="198"/>
      <c r="BC158" s="198"/>
      <c r="BD158" s="198"/>
      <c r="BE158" s="198"/>
      <c r="BF158" s="198"/>
      <c r="BG158" s="198"/>
      <c r="BH158" s="198"/>
      <c r="BI158" s="198"/>
      <c r="BJ158" s="198"/>
      <c r="BK158" s="198"/>
      <c r="BL158" s="198"/>
      <c r="BM158" s="198"/>
      <c r="BN158" s="198"/>
      <c r="BO158" s="198"/>
      <c r="BP158" s="198"/>
      <c r="BQ158" s="198"/>
      <c r="BR158" s="198"/>
      <c r="BS158" s="198"/>
      <c r="BT158" s="198"/>
      <c r="BU158" s="198"/>
      <c r="BV158" s="198"/>
      <c r="BW158" s="198"/>
      <c r="BX158" s="198"/>
      <c r="BY158" s="198"/>
      <c r="BZ158" s="198"/>
      <c r="CA158" s="198"/>
      <c r="CB158" s="198"/>
      <c r="CC158" s="198"/>
      <c r="CD158" s="198"/>
      <c r="CE158" s="198"/>
      <c r="CF158" s="198"/>
      <c r="CG158" s="198"/>
      <c r="CH158" s="198"/>
      <c r="CI158" s="198"/>
      <c r="CJ158" s="198"/>
      <c r="CK158" s="198"/>
      <c r="CL158" s="198"/>
      <c r="CM158" s="198"/>
      <c r="CN158" s="198"/>
      <c r="CO158" s="198"/>
      <c r="CP158" s="198"/>
      <c r="CQ158" s="198"/>
      <c r="CR158" s="198"/>
      <c r="CS158" s="198"/>
      <c r="CT158" s="198"/>
      <c r="CU158" s="198"/>
      <c r="CV158" s="198"/>
      <c r="CW158" s="198"/>
      <c r="CX158" s="198"/>
      <c r="CY158" s="198"/>
      <c r="CZ158" s="198"/>
      <c r="DA158" s="198"/>
      <c r="DB158" s="198"/>
      <c r="DC158" s="198"/>
      <c r="DD158" s="198"/>
      <c r="DE158" s="198"/>
      <c r="DF158" s="198"/>
      <c r="DG158" s="198"/>
      <c r="DH158" s="198"/>
      <c r="DI158" s="198"/>
      <c r="DJ158" s="198"/>
      <c r="DK158" s="198"/>
      <c r="DL158" s="198"/>
      <c r="DM158" s="198"/>
      <c r="DN158" s="198"/>
      <c r="DO158" s="198"/>
      <c r="DP158" s="198"/>
      <c r="DQ158" s="198"/>
      <c r="DR158" s="198"/>
      <c r="DS158" s="198"/>
      <c r="DT158" s="198"/>
      <c r="DU158" s="198"/>
      <c r="DV158" s="198"/>
      <c r="DW158" s="198"/>
      <c r="DX158" s="198"/>
      <c r="DY158" s="198"/>
      <c r="DZ158" s="198"/>
      <c r="EA158" s="198"/>
      <c r="EB158" s="198"/>
      <c r="EC158" s="198"/>
      <c r="ED158" s="198"/>
      <c r="EE158" s="198"/>
      <c r="EF158" s="198"/>
      <c r="EG158" s="198"/>
      <c r="EH158" s="198"/>
      <c r="EI158" s="198"/>
      <c r="EJ158" s="198"/>
      <c r="EK158" s="198"/>
      <c r="EL158" s="198"/>
      <c r="EM158" s="198"/>
      <c r="EN158" s="198"/>
      <c r="EO158" s="198"/>
      <c r="EP158" s="198"/>
      <c r="EQ158" s="198"/>
      <c r="ER158" s="198"/>
      <c r="ES158" s="198"/>
      <c r="ET158" s="198"/>
      <c r="EU158" s="198"/>
      <c r="EV158" s="198"/>
      <c r="EW158" s="198"/>
      <c r="EX158" s="198"/>
      <c r="EY158" s="198"/>
      <c r="EZ158" s="198"/>
      <c r="FA158" s="198"/>
      <c r="FB158" s="198"/>
      <c r="FC158" s="198"/>
      <c r="FD158" s="198"/>
      <c r="FE158" s="198"/>
      <c r="FF158" s="198"/>
      <c r="FG158" s="198"/>
      <c r="FH158" s="198"/>
      <c r="FI158" s="198"/>
      <c r="FJ158" s="198"/>
      <c r="FK158" s="198"/>
      <c r="FL158" s="198"/>
      <c r="FM158" s="198"/>
      <c r="FN158" s="198"/>
      <c r="FO158" s="198"/>
      <c r="FP158" s="198"/>
      <c r="FQ158" s="198"/>
      <c r="FR158" s="198"/>
      <c r="FS158" s="198"/>
      <c r="FT158" s="198"/>
      <c r="FU158" s="198"/>
      <c r="FV158" s="198"/>
      <c r="FW158" s="198"/>
      <c r="FX158" s="198"/>
      <c r="FY158" s="198"/>
      <c r="FZ158" s="198"/>
      <c r="GA158" s="198"/>
      <c r="GB158" s="198"/>
      <c r="GC158" s="198"/>
      <c r="GD158" s="198"/>
      <c r="GE158" s="198"/>
      <c r="GF158" s="198"/>
      <c r="GG158" s="198"/>
      <c r="GH158" s="198"/>
      <c r="GI158" s="198"/>
      <c r="GJ158" s="198"/>
      <c r="GK158" s="198"/>
      <c r="GL158" s="198"/>
      <c r="GM158" s="198"/>
      <c r="GN158" s="198"/>
      <c r="GO158" s="198"/>
      <c r="GP158" s="198"/>
      <c r="GQ158" s="198"/>
      <c r="GR158" s="198"/>
      <c r="GS158" s="198"/>
      <c r="GT158" s="198"/>
      <c r="GU158" s="198"/>
      <c r="GV158" s="198"/>
      <c r="GW158" s="198"/>
      <c r="GX158" s="198"/>
      <c r="GY158" s="198"/>
      <c r="GZ158" s="198"/>
      <c r="HA158" s="198"/>
      <c r="HB158" s="198"/>
      <c r="HC158" s="198"/>
      <c r="HD158" s="198"/>
      <c r="HE158" s="198"/>
      <c r="HF158" s="198"/>
      <c r="HG158" s="198"/>
      <c r="HH158" s="198"/>
      <c r="HI158" s="198"/>
      <c r="HJ158" s="198"/>
      <c r="HK158" s="198"/>
      <c r="HL158" s="198"/>
      <c r="HM158" s="198"/>
      <c r="HN158" s="198"/>
      <c r="HO158" s="198"/>
      <c r="HP158" s="198"/>
      <c r="HQ158" s="198"/>
      <c r="HR158" s="198"/>
      <c r="HS158" s="198"/>
      <c r="HT158" s="198"/>
      <c r="HU158" s="198"/>
      <c r="HV158" s="198"/>
      <c r="HW158" s="198"/>
      <c r="HX158" s="198"/>
      <c r="HY158" s="198"/>
      <c r="HZ158" s="198"/>
      <c r="IA158" s="198"/>
      <c r="IB158" s="198"/>
      <c r="IC158" s="198"/>
      <c r="ID158" s="198"/>
      <c r="IE158" s="198"/>
      <c r="IF158" s="198"/>
      <c r="IG158" s="198"/>
      <c r="IH158" s="198"/>
      <c r="II158" s="198"/>
      <c r="IJ158" s="198"/>
      <c r="IK158" s="198"/>
      <c r="IL158" s="198"/>
      <c r="IM158" s="198"/>
      <c r="IN158" s="198"/>
      <c r="IO158" s="198"/>
      <c r="IP158" s="198"/>
      <c r="IQ158" s="198"/>
      <c r="IR158" s="198"/>
      <c r="IS158" s="198"/>
      <c r="IT158" s="198"/>
      <c r="IU158" s="198"/>
      <c r="IV158" s="198"/>
    </row>
    <row r="159" spans="1:256" ht="12.75">
      <c r="A159" s="351">
        <f t="shared" si="31"/>
        <v>0</v>
      </c>
      <c r="B159" s="836"/>
      <c r="C159" s="837"/>
      <c r="D159" s="257"/>
      <c r="E159" s="306">
        <f t="shared" si="32"/>
        <v>0</v>
      </c>
      <c r="F159" s="257"/>
      <c r="G159" s="325"/>
      <c r="H159" s="329"/>
      <c r="I159" s="325"/>
      <c r="M159" s="312">
        <f t="shared" si="33"/>
        <v>0</v>
      </c>
      <c r="N159" s="167">
        <f t="shared" si="34"/>
        <v>0</v>
      </c>
      <c r="O159" s="167"/>
      <c r="P159" s="167"/>
      <c r="Q159" s="167"/>
      <c r="R159" s="304"/>
      <c r="S159" s="304"/>
      <c r="T159" s="304"/>
      <c r="U159" s="304"/>
      <c r="V159" s="304"/>
      <c r="W159" s="304"/>
      <c r="X159" s="198"/>
      <c r="Y159" s="198"/>
      <c r="Z159" s="198"/>
      <c r="AA159" s="198"/>
      <c r="AB159" s="198"/>
      <c r="AC159" s="142">
        <f t="shared" si="19"/>
        <v>0</v>
      </c>
      <c r="AD159" s="142">
        <f t="shared" si="20"/>
        <v>0</v>
      </c>
      <c r="AE159" s="198"/>
      <c r="AF159" s="198"/>
      <c r="AG159" s="198"/>
      <c r="AH159" s="198"/>
      <c r="AI159" s="198"/>
      <c r="AJ159" s="198"/>
      <c r="AK159" s="198"/>
      <c r="AL159" s="198"/>
      <c r="AM159" s="198"/>
      <c r="AN159" s="198"/>
      <c r="AO159" s="198"/>
      <c r="AP159" s="198"/>
      <c r="AQ159" s="198"/>
      <c r="AR159" s="198"/>
      <c r="AS159" s="198"/>
      <c r="AT159" s="198"/>
      <c r="AU159" s="198"/>
      <c r="AV159" s="198"/>
      <c r="AW159" s="198"/>
      <c r="AX159" s="198"/>
      <c r="AY159" s="198"/>
      <c r="AZ159" s="198"/>
      <c r="BA159" s="198"/>
      <c r="BB159" s="198"/>
      <c r="BC159" s="198"/>
      <c r="BD159" s="198"/>
      <c r="BE159" s="198"/>
      <c r="BF159" s="198"/>
      <c r="BG159" s="198"/>
      <c r="BH159" s="198"/>
      <c r="BI159" s="198"/>
      <c r="BJ159" s="198"/>
      <c r="BK159" s="198"/>
      <c r="BL159" s="198"/>
      <c r="BM159" s="198"/>
      <c r="BN159" s="198"/>
      <c r="BO159" s="198"/>
      <c r="BP159" s="198"/>
      <c r="BQ159" s="198"/>
      <c r="BR159" s="198"/>
      <c r="BS159" s="198"/>
      <c r="BT159" s="198"/>
      <c r="BU159" s="198"/>
      <c r="BV159" s="198"/>
      <c r="BW159" s="198"/>
      <c r="BX159" s="198"/>
      <c r="BY159" s="198"/>
      <c r="BZ159" s="198"/>
      <c r="CA159" s="198"/>
      <c r="CB159" s="198"/>
      <c r="CC159" s="198"/>
      <c r="CD159" s="198"/>
      <c r="CE159" s="198"/>
      <c r="CF159" s="198"/>
      <c r="CG159" s="198"/>
      <c r="CH159" s="198"/>
      <c r="CI159" s="198"/>
      <c r="CJ159" s="198"/>
      <c r="CK159" s="198"/>
      <c r="CL159" s="198"/>
      <c r="CM159" s="198"/>
      <c r="CN159" s="198"/>
      <c r="CO159" s="198"/>
      <c r="CP159" s="198"/>
      <c r="CQ159" s="198"/>
      <c r="CR159" s="198"/>
      <c r="CS159" s="198"/>
      <c r="CT159" s="198"/>
      <c r="CU159" s="198"/>
      <c r="CV159" s="198"/>
      <c r="CW159" s="198"/>
      <c r="CX159" s="198"/>
      <c r="CY159" s="198"/>
      <c r="CZ159" s="198"/>
      <c r="DA159" s="198"/>
      <c r="DB159" s="198"/>
      <c r="DC159" s="198"/>
      <c r="DD159" s="198"/>
      <c r="DE159" s="198"/>
      <c r="DF159" s="198"/>
      <c r="DG159" s="198"/>
      <c r="DH159" s="198"/>
      <c r="DI159" s="198"/>
      <c r="DJ159" s="198"/>
      <c r="DK159" s="198"/>
      <c r="DL159" s="198"/>
      <c r="DM159" s="198"/>
      <c r="DN159" s="198"/>
      <c r="DO159" s="198"/>
      <c r="DP159" s="198"/>
      <c r="DQ159" s="198"/>
      <c r="DR159" s="198"/>
      <c r="DS159" s="198"/>
      <c r="DT159" s="198"/>
      <c r="DU159" s="198"/>
      <c r="DV159" s="198"/>
      <c r="DW159" s="198"/>
      <c r="DX159" s="198"/>
      <c r="DY159" s="198"/>
      <c r="DZ159" s="198"/>
      <c r="EA159" s="198"/>
      <c r="EB159" s="198"/>
      <c r="EC159" s="198"/>
      <c r="ED159" s="198"/>
      <c r="EE159" s="198"/>
      <c r="EF159" s="198"/>
      <c r="EG159" s="198"/>
      <c r="EH159" s="198"/>
      <c r="EI159" s="198"/>
      <c r="EJ159" s="198"/>
      <c r="EK159" s="198"/>
      <c r="EL159" s="198"/>
      <c r="EM159" s="198"/>
      <c r="EN159" s="198"/>
      <c r="EO159" s="198"/>
      <c r="EP159" s="198"/>
      <c r="EQ159" s="198"/>
      <c r="ER159" s="198"/>
      <c r="ES159" s="198"/>
      <c r="ET159" s="198"/>
      <c r="EU159" s="198"/>
      <c r="EV159" s="198"/>
      <c r="EW159" s="198"/>
      <c r="EX159" s="198"/>
      <c r="EY159" s="198"/>
      <c r="EZ159" s="198"/>
      <c r="FA159" s="198"/>
      <c r="FB159" s="198"/>
      <c r="FC159" s="198"/>
      <c r="FD159" s="198"/>
      <c r="FE159" s="198"/>
      <c r="FF159" s="198"/>
      <c r="FG159" s="198"/>
      <c r="FH159" s="198"/>
      <c r="FI159" s="198"/>
      <c r="FJ159" s="198"/>
      <c r="FK159" s="198"/>
      <c r="FL159" s="198"/>
      <c r="FM159" s="198"/>
      <c r="FN159" s="198"/>
      <c r="FO159" s="198"/>
      <c r="FP159" s="198"/>
      <c r="FQ159" s="198"/>
      <c r="FR159" s="198"/>
      <c r="FS159" s="198"/>
      <c r="FT159" s="198"/>
      <c r="FU159" s="198"/>
      <c r="FV159" s="198"/>
      <c r="FW159" s="198"/>
      <c r="FX159" s="198"/>
      <c r="FY159" s="198"/>
      <c r="FZ159" s="198"/>
      <c r="GA159" s="198"/>
      <c r="GB159" s="198"/>
      <c r="GC159" s="198"/>
      <c r="GD159" s="198"/>
      <c r="GE159" s="198"/>
      <c r="GF159" s="198"/>
      <c r="GG159" s="198"/>
      <c r="GH159" s="198"/>
      <c r="GI159" s="198"/>
      <c r="GJ159" s="198"/>
      <c r="GK159" s="198"/>
      <c r="GL159" s="198"/>
      <c r="GM159" s="198"/>
      <c r="GN159" s="198"/>
      <c r="GO159" s="198"/>
      <c r="GP159" s="198"/>
      <c r="GQ159" s="198"/>
      <c r="GR159" s="198"/>
      <c r="GS159" s="198"/>
      <c r="GT159" s="198"/>
      <c r="GU159" s="198"/>
      <c r="GV159" s="198"/>
      <c r="GW159" s="198"/>
      <c r="GX159" s="198"/>
      <c r="GY159" s="198"/>
      <c r="GZ159" s="198"/>
      <c r="HA159" s="198"/>
      <c r="HB159" s="198"/>
      <c r="HC159" s="198"/>
      <c r="HD159" s="198"/>
      <c r="HE159" s="198"/>
      <c r="HF159" s="198"/>
      <c r="HG159" s="198"/>
      <c r="HH159" s="198"/>
      <c r="HI159" s="198"/>
      <c r="HJ159" s="198"/>
      <c r="HK159" s="198"/>
      <c r="HL159" s="198"/>
      <c r="HM159" s="198"/>
      <c r="HN159" s="198"/>
      <c r="HO159" s="198"/>
      <c r="HP159" s="198"/>
      <c r="HQ159" s="198"/>
      <c r="HR159" s="198"/>
      <c r="HS159" s="198"/>
      <c r="HT159" s="198"/>
      <c r="HU159" s="198"/>
      <c r="HV159" s="198"/>
      <c r="HW159" s="198"/>
      <c r="HX159" s="198"/>
      <c r="HY159" s="198"/>
      <c r="HZ159" s="198"/>
      <c r="IA159" s="198"/>
      <c r="IB159" s="198"/>
      <c r="IC159" s="198"/>
      <c r="ID159" s="198"/>
      <c r="IE159" s="198"/>
      <c r="IF159" s="198"/>
      <c r="IG159" s="198"/>
      <c r="IH159" s="198"/>
      <c r="II159" s="198"/>
      <c r="IJ159" s="198"/>
      <c r="IK159" s="198"/>
      <c r="IL159" s="198"/>
      <c r="IM159" s="198"/>
      <c r="IN159" s="198"/>
      <c r="IO159" s="198"/>
      <c r="IP159" s="198"/>
      <c r="IQ159" s="198"/>
      <c r="IR159" s="198"/>
      <c r="IS159" s="198"/>
      <c r="IT159" s="198"/>
      <c r="IU159" s="198"/>
      <c r="IV159" s="198"/>
    </row>
    <row r="160" spans="1:256" ht="12.75">
      <c r="A160" s="351">
        <f t="shared" si="31"/>
        <v>0</v>
      </c>
      <c r="B160" s="836"/>
      <c r="C160" s="837"/>
      <c r="D160" s="257"/>
      <c r="E160" s="306">
        <f t="shared" si="32"/>
        <v>0</v>
      </c>
      <c r="F160" s="257"/>
      <c r="G160" s="325"/>
      <c r="H160" s="329"/>
      <c r="I160" s="325"/>
      <c r="M160" s="312">
        <f t="shared" si="33"/>
        <v>0</v>
      </c>
      <c r="N160" s="167">
        <f t="shared" si="34"/>
        <v>0</v>
      </c>
      <c r="O160" s="167"/>
      <c r="P160" s="167"/>
      <c r="Q160" s="167"/>
      <c r="R160" s="304"/>
      <c r="S160" s="304"/>
      <c r="T160" s="304"/>
      <c r="U160" s="304"/>
      <c r="V160" s="304"/>
      <c r="W160" s="304"/>
      <c r="X160" s="198"/>
      <c r="Y160" s="198"/>
      <c r="Z160" s="198"/>
      <c r="AA160" s="198"/>
      <c r="AB160" s="198"/>
      <c r="AC160" s="142">
        <f t="shared" si="19"/>
        <v>0</v>
      </c>
      <c r="AD160" s="142">
        <f t="shared" si="20"/>
        <v>0</v>
      </c>
      <c r="AE160" s="198"/>
      <c r="AF160" s="198"/>
      <c r="AG160" s="198"/>
      <c r="AH160" s="198"/>
      <c r="AI160" s="198"/>
      <c r="AJ160" s="198"/>
      <c r="AK160" s="198"/>
      <c r="AL160" s="198"/>
      <c r="AM160" s="198"/>
      <c r="AN160" s="198"/>
      <c r="AO160" s="198"/>
      <c r="AP160" s="198"/>
      <c r="AQ160" s="198"/>
      <c r="AR160" s="198"/>
      <c r="AS160" s="198"/>
      <c r="AT160" s="198"/>
      <c r="AU160" s="198"/>
      <c r="AV160" s="198"/>
      <c r="AW160" s="198"/>
      <c r="AX160" s="198"/>
      <c r="AY160" s="198"/>
      <c r="AZ160" s="198"/>
      <c r="BA160" s="198"/>
      <c r="BB160" s="198"/>
      <c r="BC160" s="198"/>
      <c r="BD160" s="198"/>
      <c r="BE160" s="198"/>
      <c r="BF160" s="198"/>
      <c r="BG160" s="198"/>
      <c r="BH160" s="198"/>
      <c r="BI160" s="198"/>
      <c r="BJ160" s="198"/>
      <c r="BK160" s="198"/>
      <c r="BL160" s="198"/>
      <c r="BM160" s="198"/>
      <c r="BN160" s="198"/>
      <c r="BO160" s="198"/>
      <c r="BP160" s="198"/>
      <c r="BQ160" s="198"/>
      <c r="BR160" s="198"/>
      <c r="BS160" s="198"/>
      <c r="BT160" s="198"/>
      <c r="BU160" s="198"/>
      <c r="BV160" s="198"/>
      <c r="BW160" s="198"/>
      <c r="BX160" s="198"/>
      <c r="BY160" s="198"/>
      <c r="BZ160" s="198"/>
      <c r="CA160" s="198"/>
      <c r="CB160" s="198"/>
      <c r="CC160" s="198"/>
      <c r="CD160" s="198"/>
      <c r="CE160" s="198"/>
      <c r="CF160" s="198"/>
      <c r="CG160" s="198"/>
      <c r="CH160" s="198"/>
      <c r="CI160" s="198"/>
      <c r="CJ160" s="198"/>
      <c r="CK160" s="198"/>
      <c r="CL160" s="198"/>
      <c r="CM160" s="198"/>
      <c r="CN160" s="198"/>
      <c r="CO160" s="198"/>
      <c r="CP160" s="198"/>
      <c r="CQ160" s="198"/>
      <c r="CR160" s="198"/>
      <c r="CS160" s="198"/>
      <c r="CT160" s="198"/>
      <c r="CU160" s="198"/>
      <c r="CV160" s="198"/>
      <c r="CW160" s="198"/>
      <c r="CX160" s="198"/>
      <c r="CY160" s="198"/>
      <c r="CZ160" s="198"/>
      <c r="DA160" s="198"/>
      <c r="DB160" s="198"/>
      <c r="DC160" s="198"/>
      <c r="DD160" s="198"/>
      <c r="DE160" s="198"/>
      <c r="DF160" s="198"/>
      <c r="DG160" s="198"/>
      <c r="DH160" s="198"/>
      <c r="DI160" s="198"/>
      <c r="DJ160" s="198"/>
      <c r="DK160" s="198"/>
      <c r="DL160" s="198"/>
      <c r="DM160" s="198"/>
      <c r="DN160" s="198"/>
      <c r="DO160" s="198"/>
      <c r="DP160" s="198"/>
      <c r="DQ160" s="198"/>
      <c r="DR160" s="198"/>
      <c r="DS160" s="198"/>
      <c r="DT160" s="198"/>
      <c r="DU160" s="198"/>
      <c r="DV160" s="198"/>
      <c r="DW160" s="198"/>
      <c r="DX160" s="198"/>
      <c r="DY160" s="198"/>
      <c r="DZ160" s="198"/>
      <c r="EA160" s="198"/>
      <c r="EB160" s="198"/>
      <c r="EC160" s="198"/>
      <c r="ED160" s="198"/>
      <c r="EE160" s="198"/>
      <c r="EF160" s="198"/>
      <c r="EG160" s="198"/>
      <c r="EH160" s="198"/>
      <c r="EI160" s="198"/>
      <c r="EJ160" s="198"/>
      <c r="EK160" s="198"/>
      <c r="EL160" s="198"/>
      <c r="EM160" s="198"/>
      <c r="EN160" s="198"/>
      <c r="EO160" s="198"/>
      <c r="EP160" s="198"/>
      <c r="EQ160" s="198"/>
      <c r="ER160" s="198"/>
      <c r="ES160" s="198"/>
      <c r="ET160" s="198"/>
      <c r="EU160" s="198"/>
      <c r="EV160" s="198"/>
      <c r="EW160" s="198"/>
      <c r="EX160" s="198"/>
      <c r="EY160" s="198"/>
      <c r="EZ160" s="198"/>
      <c r="FA160" s="198"/>
      <c r="FB160" s="198"/>
      <c r="FC160" s="198"/>
      <c r="FD160" s="198"/>
      <c r="FE160" s="198"/>
      <c r="FF160" s="198"/>
      <c r="FG160" s="198"/>
      <c r="FH160" s="198"/>
      <c r="FI160" s="198"/>
      <c r="FJ160" s="198"/>
      <c r="FK160" s="198"/>
      <c r="FL160" s="198"/>
      <c r="FM160" s="198"/>
      <c r="FN160" s="198"/>
      <c r="FO160" s="198"/>
      <c r="FP160" s="198"/>
      <c r="FQ160" s="198"/>
      <c r="FR160" s="198"/>
      <c r="FS160" s="198"/>
      <c r="FT160" s="198"/>
      <c r="FU160" s="198"/>
      <c r="FV160" s="198"/>
      <c r="FW160" s="198"/>
      <c r="FX160" s="198"/>
      <c r="FY160" s="198"/>
      <c r="FZ160" s="198"/>
      <c r="GA160" s="198"/>
      <c r="GB160" s="198"/>
      <c r="GC160" s="198"/>
      <c r="GD160" s="198"/>
      <c r="GE160" s="198"/>
      <c r="GF160" s="198"/>
      <c r="GG160" s="198"/>
      <c r="GH160" s="198"/>
      <c r="GI160" s="198"/>
      <c r="GJ160" s="198"/>
      <c r="GK160" s="198"/>
      <c r="GL160" s="198"/>
      <c r="GM160" s="198"/>
      <c r="GN160" s="198"/>
      <c r="GO160" s="198"/>
      <c r="GP160" s="198"/>
      <c r="GQ160" s="198"/>
      <c r="GR160" s="198"/>
      <c r="GS160" s="198"/>
      <c r="GT160" s="198"/>
      <c r="GU160" s="198"/>
      <c r="GV160" s="198"/>
      <c r="GW160" s="198"/>
      <c r="GX160" s="198"/>
      <c r="GY160" s="198"/>
      <c r="GZ160" s="198"/>
      <c r="HA160" s="198"/>
      <c r="HB160" s="198"/>
      <c r="HC160" s="198"/>
      <c r="HD160" s="198"/>
      <c r="HE160" s="198"/>
      <c r="HF160" s="198"/>
      <c r="HG160" s="198"/>
      <c r="HH160" s="198"/>
      <c r="HI160" s="198"/>
      <c r="HJ160" s="198"/>
      <c r="HK160" s="198"/>
      <c r="HL160" s="198"/>
      <c r="HM160" s="198"/>
      <c r="HN160" s="198"/>
      <c r="HO160" s="198"/>
      <c r="HP160" s="198"/>
      <c r="HQ160" s="198"/>
      <c r="HR160" s="198"/>
      <c r="HS160" s="198"/>
      <c r="HT160" s="198"/>
      <c r="HU160" s="198"/>
      <c r="HV160" s="198"/>
      <c r="HW160" s="198"/>
      <c r="HX160" s="198"/>
      <c r="HY160" s="198"/>
      <c r="HZ160" s="198"/>
      <c r="IA160" s="198"/>
      <c r="IB160" s="198"/>
      <c r="IC160" s="198"/>
      <c r="ID160" s="198"/>
      <c r="IE160" s="198"/>
      <c r="IF160" s="198"/>
      <c r="IG160" s="198"/>
      <c r="IH160" s="198"/>
      <c r="II160" s="198"/>
      <c r="IJ160" s="198"/>
      <c r="IK160" s="198"/>
      <c r="IL160" s="198"/>
      <c r="IM160" s="198"/>
      <c r="IN160" s="198"/>
      <c r="IO160" s="198"/>
      <c r="IP160" s="198"/>
      <c r="IQ160" s="198"/>
      <c r="IR160" s="198"/>
      <c r="IS160" s="198"/>
      <c r="IT160" s="198"/>
      <c r="IU160" s="198"/>
      <c r="IV160" s="198"/>
    </row>
    <row r="161" spans="1:256" ht="12.75">
      <c r="A161" s="351">
        <f t="shared" si="31"/>
        <v>0</v>
      </c>
      <c r="B161" s="836"/>
      <c r="C161" s="837"/>
      <c r="D161" s="257"/>
      <c r="E161" s="306">
        <f t="shared" si="32"/>
        <v>0</v>
      </c>
      <c r="F161" s="257"/>
      <c r="G161" s="325"/>
      <c r="H161" s="329"/>
      <c r="I161" s="325"/>
      <c r="M161" s="312">
        <f t="shared" si="33"/>
        <v>0</v>
      </c>
      <c r="N161" s="167">
        <f t="shared" si="34"/>
        <v>0</v>
      </c>
      <c r="O161" s="167">
        <f>+SUM(N136:N161)</f>
        <v>0</v>
      </c>
      <c r="P161" s="167"/>
      <c r="Q161" s="167"/>
      <c r="R161" s="304"/>
      <c r="S161" s="304"/>
      <c r="T161" s="304"/>
      <c r="U161" s="304"/>
      <c r="V161" s="304"/>
      <c r="W161" s="304"/>
      <c r="X161" s="198"/>
      <c r="Y161" s="198"/>
      <c r="Z161" s="198"/>
      <c r="AA161" s="198"/>
      <c r="AB161" s="198"/>
      <c r="AC161" s="142">
        <f t="shared" si="19"/>
        <v>0</v>
      </c>
      <c r="AD161" s="142">
        <f t="shared" si="20"/>
        <v>0</v>
      </c>
      <c r="AE161" s="198"/>
      <c r="AF161" s="198"/>
      <c r="AG161" s="198"/>
      <c r="AH161" s="198"/>
      <c r="AI161" s="198"/>
      <c r="AJ161" s="198"/>
      <c r="AK161" s="198"/>
      <c r="AL161" s="198"/>
      <c r="AM161" s="198"/>
      <c r="AN161" s="198"/>
      <c r="AO161" s="198"/>
      <c r="AP161" s="198"/>
      <c r="AQ161" s="198"/>
      <c r="AR161" s="198"/>
      <c r="AS161" s="198"/>
      <c r="AT161" s="198"/>
      <c r="AU161" s="198"/>
      <c r="AV161" s="198"/>
      <c r="AW161" s="198"/>
      <c r="AX161" s="198"/>
      <c r="AY161" s="198"/>
      <c r="AZ161" s="198"/>
      <c r="BA161" s="198"/>
      <c r="BB161" s="198"/>
      <c r="BC161" s="198"/>
      <c r="BD161" s="198"/>
      <c r="BE161" s="198"/>
      <c r="BF161" s="198"/>
      <c r="BG161" s="198"/>
      <c r="BH161" s="198"/>
      <c r="BI161" s="198"/>
      <c r="BJ161" s="198"/>
      <c r="BK161" s="198"/>
      <c r="BL161" s="198"/>
      <c r="BM161" s="198"/>
      <c r="BN161" s="198"/>
      <c r="BO161" s="198"/>
      <c r="BP161" s="198"/>
      <c r="BQ161" s="198"/>
      <c r="BR161" s="198"/>
      <c r="BS161" s="198"/>
      <c r="BT161" s="198"/>
      <c r="BU161" s="198"/>
      <c r="BV161" s="198"/>
      <c r="BW161" s="198"/>
      <c r="BX161" s="198"/>
      <c r="BY161" s="198"/>
      <c r="BZ161" s="198"/>
      <c r="CA161" s="198"/>
      <c r="CB161" s="198"/>
      <c r="CC161" s="198"/>
      <c r="CD161" s="198"/>
      <c r="CE161" s="198"/>
      <c r="CF161" s="198"/>
      <c r="CG161" s="198"/>
      <c r="CH161" s="198"/>
      <c r="CI161" s="198"/>
      <c r="CJ161" s="198"/>
      <c r="CK161" s="198"/>
      <c r="CL161" s="198"/>
      <c r="CM161" s="198"/>
      <c r="CN161" s="198"/>
      <c r="CO161" s="198"/>
      <c r="CP161" s="198"/>
      <c r="CQ161" s="198"/>
      <c r="CR161" s="198"/>
      <c r="CS161" s="198"/>
      <c r="CT161" s="198"/>
      <c r="CU161" s="198"/>
      <c r="CV161" s="198"/>
      <c r="CW161" s="198"/>
      <c r="CX161" s="198"/>
      <c r="CY161" s="198"/>
      <c r="CZ161" s="198"/>
      <c r="DA161" s="198"/>
      <c r="DB161" s="198"/>
      <c r="DC161" s="198"/>
      <c r="DD161" s="198"/>
      <c r="DE161" s="198"/>
      <c r="DF161" s="198"/>
      <c r="DG161" s="198"/>
      <c r="DH161" s="198"/>
      <c r="DI161" s="198"/>
      <c r="DJ161" s="198"/>
      <c r="DK161" s="198"/>
      <c r="DL161" s="198"/>
      <c r="DM161" s="198"/>
      <c r="DN161" s="198"/>
      <c r="DO161" s="198"/>
      <c r="DP161" s="198"/>
      <c r="DQ161" s="198"/>
      <c r="DR161" s="198"/>
      <c r="DS161" s="198"/>
      <c r="DT161" s="198"/>
      <c r="DU161" s="198"/>
      <c r="DV161" s="198"/>
      <c r="DW161" s="198"/>
      <c r="DX161" s="198"/>
      <c r="DY161" s="198"/>
      <c r="DZ161" s="198"/>
      <c r="EA161" s="198"/>
      <c r="EB161" s="198"/>
      <c r="EC161" s="198"/>
      <c r="ED161" s="198"/>
      <c r="EE161" s="198"/>
      <c r="EF161" s="198"/>
      <c r="EG161" s="198"/>
      <c r="EH161" s="198"/>
      <c r="EI161" s="198"/>
      <c r="EJ161" s="198"/>
      <c r="EK161" s="198"/>
      <c r="EL161" s="198"/>
      <c r="EM161" s="198"/>
      <c r="EN161" s="198"/>
      <c r="EO161" s="198"/>
      <c r="EP161" s="198"/>
      <c r="EQ161" s="198"/>
      <c r="ER161" s="198"/>
      <c r="ES161" s="198"/>
      <c r="ET161" s="198"/>
      <c r="EU161" s="198"/>
      <c r="EV161" s="198"/>
      <c r="EW161" s="198"/>
      <c r="EX161" s="198"/>
      <c r="EY161" s="198"/>
      <c r="EZ161" s="198"/>
      <c r="FA161" s="198"/>
      <c r="FB161" s="198"/>
      <c r="FC161" s="198"/>
      <c r="FD161" s="198"/>
      <c r="FE161" s="198"/>
      <c r="FF161" s="198"/>
      <c r="FG161" s="198"/>
      <c r="FH161" s="198"/>
      <c r="FI161" s="198"/>
      <c r="FJ161" s="198"/>
      <c r="FK161" s="198"/>
      <c r="FL161" s="198"/>
      <c r="FM161" s="198"/>
      <c r="FN161" s="198"/>
      <c r="FO161" s="198"/>
      <c r="FP161" s="198"/>
      <c r="FQ161" s="198"/>
      <c r="FR161" s="198"/>
      <c r="FS161" s="198"/>
      <c r="FT161" s="198"/>
      <c r="FU161" s="198"/>
      <c r="FV161" s="198"/>
      <c r="FW161" s="198"/>
      <c r="FX161" s="198"/>
      <c r="FY161" s="198"/>
      <c r="FZ161" s="198"/>
      <c r="GA161" s="198"/>
      <c r="GB161" s="198"/>
      <c r="GC161" s="198"/>
      <c r="GD161" s="198"/>
      <c r="GE161" s="198"/>
      <c r="GF161" s="198"/>
      <c r="GG161" s="198"/>
      <c r="GH161" s="198"/>
      <c r="GI161" s="198"/>
      <c r="GJ161" s="198"/>
      <c r="GK161" s="198"/>
      <c r="GL161" s="198"/>
      <c r="GM161" s="198"/>
      <c r="GN161" s="198"/>
      <c r="GO161" s="198"/>
      <c r="GP161" s="198"/>
      <c r="GQ161" s="198"/>
      <c r="GR161" s="198"/>
      <c r="GS161" s="198"/>
      <c r="GT161" s="198"/>
      <c r="GU161" s="198"/>
      <c r="GV161" s="198"/>
      <c r="GW161" s="198"/>
      <c r="GX161" s="198"/>
      <c r="GY161" s="198"/>
      <c r="GZ161" s="198"/>
      <c r="HA161" s="198"/>
      <c r="HB161" s="198"/>
      <c r="HC161" s="198"/>
      <c r="HD161" s="198"/>
      <c r="HE161" s="198"/>
      <c r="HF161" s="198"/>
      <c r="HG161" s="198"/>
      <c r="HH161" s="198"/>
      <c r="HI161" s="198"/>
      <c r="HJ161" s="198"/>
      <c r="HK161" s="198"/>
      <c r="HL161" s="198"/>
      <c r="HM161" s="198"/>
      <c r="HN161" s="198"/>
      <c r="HO161" s="198"/>
      <c r="HP161" s="198"/>
      <c r="HQ161" s="198"/>
      <c r="HR161" s="198"/>
      <c r="HS161" s="198"/>
      <c r="HT161" s="198"/>
      <c r="HU161" s="198"/>
      <c r="HV161" s="198"/>
      <c r="HW161" s="198"/>
      <c r="HX161" s="198"/>
      <c r="HY161" s="198"/>
      <c r="HZ161" s="198"/>
      <c r="IA161" s="198"/>
      <c r="IB161" s="198"/>
      <c r="IC161" s="198"/>
      <c r="ID161" s="198"/>
      <c r="IE161" s="198"/>
      <c r="IF161" s="198"/>
      <c r="IG161" s="198"/>
      <c r="IH161" s="198"/>
      <c r="II161" s="198"/>
      <c r="IJ161" s="198"/>
      <c r="IK161" s="198"/>
      <c r="IL161" s="198"/>
      <c r="IM161" s="198"/>
      <c r="IN161" s="198"/>
      <c r="IO161" s="198"/>
      <c r="IP161" s="198"/>
      <c r="IQ161" s="198"/>
      <c r="IR161" s="198"/>
      <c r="IS161" s="198"/>
      <c r="IT161" s="198"/>
      <c r="IU161" s="198"/>
      <c r="IV161" s="198"/>
    </row>
    <row r="162" spans="1:23" ht="12.75">
      <c r="A162" s="351">
        <f>IF(SUM(A163:A188)&gt;0,1,0)</f>
        <v>0</v>
      </c>
      <c r="B162" s="159" t="s">
        <v>712</v>
      </c>
      <c r="D162" s="840"/>
      <c r="E162" s="96">
        <f>SUM(E106:E161)</f>
        <v>0</v>
      </c>
      <c r="F162" s="278"/>
      <c r="G162" s="97"/>
      <c r="H162" s="269"/>
      <c r="I162" s="269"/>
      <c r="M162" s="310">
        <f>SUM(M106:M161)</f>
        <v>0</v>
      </c>
      <c r="N162" s="143"/>
      <c r="O162" s="381"/>
      <c r="P162" s="381"/>
      <c r="Q162" s="381"/>
      <c r="R162" s="382"/>
      <c r="S162" s="383"/>
      <c r="T162" s="383"/>
      <c r="U162" s="383"/>
      <c r="V162" s="379"/>
      <c r="W162" s="379"/>
    </row>
    <row r="163" spans="1:30" ht="34.5" thickBot="1">
      <c r="A163" s="351">
        <f>+IF(SUM(A164:A168)&gt;0,1,0)</f>
        <v>0</v>
      </c>
      <c r="B163" s="863" t="s">
        <v>405</v>
      </c>
      <c r="C163" s="864"/>
      <c r="D163" s="841"/>
      <c r="E163" s="96"/>
      <c r="F163" s="344" t="s">
        <v>60</v>
      </c>
      <c r="G163" s="97"/>
      <c r="H163" s="265">
        <f>SUM(H106:H162)</f>
        <v>0</v>
      </c>
      <c r="I163" s="265"/>
      <c r="M163" s="313"/>
      <c r="N163" s="143"/>
      <c r="O163" s="381"/>
      <c r="P163" s="381"/>
      <c r="Q163" s="381"/>
      <c r="R163" s="382"/>
      <c r="S163" s="383"/>
      <c r="T163" s="383"/>
      <c r="U163" s="383"/>
      <c r="V163" s="379"/>
      <c r="W163" s="379"/>
      <c r="AC163" s="561">
        <f>SUM(AC80:AC161)</f>
        <v>0</v>
      </c>
      <c r="AD163" s="561">
        <f>SUM(AD80:AD161)</f>
        <v>0</v>
      </c>
    </row>
    <row r="164" spans="1:23" ht="13.5" thickTop="1">
      <c r="A164" s="351">
        <f>+COUNTA(D164)</f>
        <v>0</v>
      </c>
      <c r="B164" s="171" t="s">
        <v>359</v>
      </c>
      <c r="C164" s="164"/>
      <c r="D164" s="257"/>
      <c r="E164" s="306"/>
      <c r="F164" s="257"/>
      <c r="G164" s="113"/>
      <c r="H164" s="318"/>
      <c r="I164" s="318"/>
      <c r="M164" s="313"/>
      <c r="N164" s="143"/>
      <c r="O164" s="275">
        <v>0</v>
      </c>
      <c r="P164" s="276">
        <f>IF(D164&gt;F164,((D164-F164)*O164),0)</f>
        <v>0</v>
      </c>
      <c r="Q164" s="275"/>
      <c r="R164" s="382"/>
      <c r="S164" s="383"/>
      <c r="T164" s="383"/>
      <c r="U164" s="383"/>
      <c r="V164" s="379"/>
      <c r="W164" s="379"/>
    </row>
    <row r="165" spans="1:23" ht="12.75">
      <c r="A165" s="351">
        <f>+COUNTA(D165)</f>
        <v>0</v>
      </c>
      <c r="B165" s="172" t="s">
        <v>360</v>
      </c>
      <c r="C165" s="152"/>
      <c r="D165" s="257"/>
      <c r="E165" s="306"/>
      <c r="F165" s="257"/>
      <c r="G165" s="113"/>
      <c r="H165" s="318"/>
      <c r="I165" s="318"/>
      <c r="M165" s="313"/>
      <c r="N165" s="143"/>
      <c r="O165" s="275">
        <v>0.08</v>
      </c>
      <c r="P165" s="276">
        <f>IF(D165&gt;F165,((D165-F165)*O165),0)</f>
        <v>0</v>
      </c>
      <c r="Q165" s="275"/>
      <c r="R165" s="382"/>
      <c r="S165" s="383"/>
      <c r="T165" s="383"/>
      <c r="U165" s="383"/>
      <c r="V165" s="379"/>
      <c r="W165" s="379"/>
    </row>
    <row r="166" spans="1:23" ht="12.75">
      <c r="A166" s="351">
        <f>+COUNTA(D166)</f>
        <v>0</v>
      </c>
      <c r="B166" s="172" t="s">
        <v>361</v>
      </c>
      <c r="C166" s="152"/>
      <c r="D166" s="257"/>
      <c r="E166" s="306"/>
      <c r="F166" s="257"/>
      <c r="G166" s="113"/>
      <c r="H166" s="318"/>
      <c r="I166" s="318"/>
      <c r="M166" s="313"/>
      <c r="N166" s="143"/>
      <c r="O166" s="275">
        <v>0.5</v>
      </c>
      <c r="P166" s="276">
        <f>IF(D166&gt;F166,((D166-F166)*O166),0)</f>
        <v>0</v>
      </c>
      <c r="Q166" s="275"/>
      <c r="R166" s="382"/>
      <c r="S166" s="383"/>
      <c r="T166" s="383"/>
      <c r="U166" s="383"/>
      <c r="V166" s="379"/>
      <c r="W166" s="379"/>
    </row>
    <row r="167" spans="1:23" ht="12.75">
      <c r="A167" s="351">
        <f>+COUNTA(D167)</f>
        <v>0</v>
      </c>
      <c r="B167" s="172" t="s">
        <v>362</v>
      </c>
      <c r="C167" s="152"/>
      <c r="D167" s="257"/>
      <c r="E167" s="306"/>
      <c r="F167" s="257"/>
      <c r="G167" s="113"/>
      <c r="H167" s="318"/>
      <c r="I167" s="318"/>
      <c r="M167" s="313"/>
      <c r="N167" s="143"/>
      <c r="O167" s="275">
        <v>0.75</v>
      </c>
      <c r="P167" s="276">
        <f>IF(D167&gt;F167,((D167-F167)*O167),0)</f>
        <v>0</v>
      </c>
      <c r="Q167" s="275"/>
      <c r="R167" s="382"/>
      <c r="S167" s="383"/>
      <c r="T167" s="383"/>
      <c r="U167" s="383"/>
      <c r="V167" s="379"/>
      <c r="W167" s="379"/>
    </row>
    <row r="168" spans="1:23" ht="12.75">
      <c r="A168" s="351">
        <f>+COUNTA(D168)</f>
        <v>0</v>
      </c>
      <c r="B168" s="173" t="s">
        <v>363</v>
      </c>
      <c r="C168" s="165"/>
      <c r="D168" s="257"/>
      <c r="E168" s="306"/>
      <c r="F168" s="257"/>
      <c r="G168" s="113"/>
      <c r="H168" s="318"/>
      <c r="I168" s="318"/>
      <c r="M168" s="313"/>
      <c r="N168" s="143"/>
      <c r="O168" s="275">
        <v>1</v>
      </c>
      <c r="P168" s="276">
        <f>IF(D168&gt;F168,((D168-F168)*O168),0)</f>
        <v>0</v>
      </c>
      <c r="Q168" s="275"/>
      <c r="R168" s="382"/>
      <c r="S168" s="383"/>
      <c r="T168" s="383"/>
      <c r="U168" s="383"/>
      <c r="V168" s="379"/>
      <c r="W168" s="379"/>
    </row>
    <row r="169" spans="1:23" ht="12.75">
      <c r="A169" s="351">
        <f>+IF(SUM(A170:A183)&gt;0,1,0)</f>
        <v>0</v>
      </c>
      <c r="B169" s="861" t="s">
        <v>406</v>
      </c>
      <c r="C169" s="862"/>
      <c r="D169" s="385"/>
      <c r="E169" s="96"/>
      <c r="F169" s="96"/>
      <c r="G169" s="96"/>
      <c r="H169" s="319"/>
      <c r="I169" s="319"/>
      <c r="M169" s="313"/>
      <c r="N169" s="143"/>
      <c r="O169" s="381"/>
      <c r="P169" s="275">
        <f>SUM(P164:P168)</f>
        <v>0</v>
      </c>
      <c r="Q169" s="275" t="s">
        <v>414</v>
      </c>
      <c r="R169" s="382"/>
      <c r="S169" s="383"/>
      <c r="T169" s="383"/>
      <c r="U169" s="383"/>
      <c r="V169" s="379"/>
      <c r="W169" s="379"/>
    </row>
    <row r="170" spans="1:23" ht="12.75">
      <c r="A170" s="351">
        <f>+IF(SUM(A171:A176)&gt;0,1,0)</f>
        <v>0</v>
      </c>
      <c r="B170" s="331" t="s">
        <v>815</v>
      </c>
      <c r="C170" s="156"/>
      <c r="E170" s="96"/>
      <c r="F170" s="96"/>
      <c r="G170" s="96"/>
      <c r="H170" s="319"/>
      <c r="I170" s="319"/>
      <c r="M170" s="313"/>
      <c r="N170" s="143"/>
      <c r="O170" s="381"/>
      <c r="P170" s="275"/>
      <c r="Q170" s="275"/>
      <c r="R170" s="382"/>
      <c r="S170" s="383"/>
      <c r="T170" s="383"/>
      <c r="U170" s="383"/>
      <c r="V170" s="379"/>
      <c r="W170" s="379"/>
    </row>
    <row r="171" spans="1:23" ht="12.75">
      <c r="A171" s="351">
        <f>+COUNTA(D171)</f>
        <v>0</v>
      </c>
      <c r="B171" s="599" t="s">
        <v>547</v>
      </c>
      <c r="C171" s="152"/>
      <c r="D171" s="257"/>
      <c r="E171" s="96"/>
      <c r="F171" s="96"/>
      <c r="G171" s="96"/>
      <c r="H171" s="319"/>
      <c r="I171" s="319"/>
      <c r="M171" s="313"/>
      <c r="N171" s="143"/>
      <c r="O171" s="381"/>
      <c r="P171" s="275"/>
      <c r="Q171" s="275"/>
      <c r="R171" s="382"/>
      <c r="S171" s="383"/>
      <c r="T171" s="383"/>
      <c r="U171" s="383"/>
      <c r="V171" s="379"/>
      <c r="W171" s="379"/>
    </row>
    <row r="172" spans="1:23" ht="12.75">
      <c r="A172" s="351">
        <f>+COUNTA(D173)</f>
        <v>0</v>
      </c>
      <c r="B172" s="598" t="s">
        <v>548</v>
      </c>
      <c r="C172" s="340"/>
      <c r="D172" s="542"/>
      <c r="E172" s="96"/>
      <c r="F172" s="96"/>
      <c r="G172" s="96"/>
      <c r="H172" s="319"/>
      <c r="I172" s="319"/>
      <c r="M172" s="313"/>
      <c r="N172" s="143"/>
      <c r="O172" s="381"/>
      <c r="P172" s="275"/>
      <c r="Q172" s="275"/>
      <c r="R172" s="382"/>
      <c r="S172" s="383"/>
      <c r="T172" s="383"/>
      <c r="U172" s="383"/>
      <c r="V172" s="379"/>
      <c r="W172" s="379"/>
    </row>
    <row r="173" spans="1:23" ht="12.75">
      <c r="A173" s="351">
        <f>+COUNTA(D173)</f>
        <v>0</v>
      </c>
      <c r="B173" s="600" t="s">
        <v>549</v>
      </c>
      <c r="C173" s="164"/>
      <c r="D173" s="257"/>
      <c r="E173" s="96"/>
      <c r="F173" s="96"/>
      <c r="G173" s="96"/>
      <c r="H173" s="319"/>
      <c r="I173" s="319"/>
      <c r="M173" s="313"/>
      <c r="N173" s="143"/>
      <c r="O173" s="381"/>
      <c r="P173" s="275"/>
      <c r="Q173" s="275"/>
      <c r="R173" s="382"/>
      <c r="S173" s="383"/>
      <c r="T173" s="383"/>
      <c r="U173" s="383"/>
      <c r="V173" s="379"/>
      <c r="W173" s="379"/>
    </row>
    <row r="174" spans="1:23" ht="12.75">
      <c r="A174" s="351">
        <f>+COUNTA(D175)</f>
        <v>0</v>
      </c>
      <c r="B174" s="598" t="s">
        <v>558</v>
      </c>
      <c r="C174" s="165"/>
      <c r="D174" s="465"/>
      <c r="E174" s="96"/>
      <c r="F174" s="96"/>
      <c r="G174" s="96"/>
      <c r="H174" s="319"/>
      <c r="I174" s="319"/>
      <c r="M174" s="313"/>
      <c r="N174" s="143"/>
      <c r="O174" s="381"/>
      <c r="P174" s="275"/>
      <c r="Q174" s="275"/>
      <c r="R174" s="382"/>
      <c r="S174" s="383"/>
      <c r="T174" s="383"/>
      <c r="U174" s="383"/>
      <c r="V174" s="379"/>
      <c r="W174" s="379"/>
    </row>
    <row r="175" spans="1:23" ht="12.75">
      <c r="A175" s="351">
        <f>+COUNTA(D175)</f>
        <v>0</v>
      </c>
      <c r="B175" s="600" t="s">
        <v>342</v>
      </c>
      <c r="C175" s="164"/>
      <c r="D175" s="597"/>
      <c r="E175" s="96"/>
      <c r="F175" s="96"/>
      <c r="G175" s="96"/>
      <c r="H175" s="319"/>
      <c r="I175" s="319"/>
      <c r="M175" s="313"/>
      <c r="N175" s="143"/>
      <c r="O175" s="381"/>
      <c r="P175" s="275"/>
      <c r="Q175" s="275"/>
      <c r="R175" s="382"/>
      <c r="S175" s="383"/>
      <c r="T175" s="383"/>
      <c r="U175" s="383"/>
      <c r="V175" s="379"/>
      <c r="W175" s="379"/>
    </row>
    <row r="176" spans="1:23" ht="12.75">
      <c r="A176" s="351">
        <f>+A175</f>
        <v>0</v>
      </c>
      <c r="B176" s="175"/>
      <c r="C176" s="157"/>
      <c r="D176" s="344"/>
      <c r="E176" s="96"/>
      <c r="F176" s="840" t="s">
        <v>344</v>
      </c>
      <c r="G176" s="97"/>
      <c r="H176" s="319"/>
      <c r="I176" s="319"/>
      <c r="M176" s="313"/>
      <c r="N176" s="143"/>
      <c r="O176" s="381"/>
      <c r="P176" s="275" t="e">
        <f>SUM(#REF!)</f>
        <v>#REF!</v>
      </c>
      <c r="Q176" s="275" t="s">
        <v>414</v>
      </c>
      <c r="R176" s="382"/>
      <c r="S176" s="383"/>
      <c r="T176" s="383"/>
      <c r="U176" s="383"/>
      <c r="V176" s="379"/>
      <c r="W176" s="379"/>
    </row>
    <row r="177" spans="1:23" ht="34.5" customHeight="1">
      <c r="A177" s="351">
        <f>+IF(SUM(A178:A183)&gt;0,1,0)</f>
        <v>0</v>
      </c>
      <c r="B177" s="380" t="s">
        <v>649</v>
      </c>
      <c r="C177" s="105"/>
      <c r="D177" s="97"/>
      <c r="E177" s="97"/>
      <c r="F177" s="852"/>
      <c r="G177" s="97"/>
      <c r="H177" s="319"/>
      <c r="I177" s="319"/>
      <c r="M177" s="313"/>
      <c r="N177" s="143"/>
      <c r="O177" s="381"/>
      <c r="P177" s="381"/>
      <c r="Q177" s="275"/>
      <c r="R177" s="382"/>
      <c r="S177" s="383"/>
      <c r="T177" s="383"/>
      <c r="U177" s="383"/>
      <c r="V177" s="379"/>
      <c r="W177" s="379"/>
    </row>
    <row r="178" spans="1:23" ht="12.75">
      <c r="A178" s="351">
        <f aca="true" t="shared" si="35" ref="A178:A200">+COUNTA(D178)</f>
        <v>0</v>
      </c>
      <c r="B178" s="608" t="s">
        <v>559</v>
      </c>
      <c r="C178" s="254"/>
      <c r="D178" s="257"/>
      <c r="E178" s="542"/>
      <c r="F178" s="257"/>
      <c r="G178" s="96"/>
      <c r="H178" s="319"/>
      <c r="I178" s="319"/>
      <c r="M178" s="313"/>
      <c r="N178" s="143"/>
      <c r="O178" s="381"/>
      <c r="P178" s="275"/>
      <c r="Q178" s="275"/>
      <c r="R178" s="382"/>
      <c r="S178" s="383"/>
      <c r="T178" s="383"/>
      <c r="U178" s="383"/>
      <c r="V178" s="379"/>
      <c r="W178" s="379"/>
    </row>
    <row r="179" spans="1:23" ht="12.75">
      <c r="A179" s="351">
        <f>+COUNTA(D180)</f>
        <v>0</v>
      </c>
      <c r="B179" s="608" t="s">
        <v>560</v>
      </c>
      <c r="C179" s="254"/>
      <c r="D179" s="254"/>
      <c r="E179" s="542"/>
      <c r="F179" s="254"/>
      <c r="G179" s="96"/>
      <c r="H179" s="319"/>
      <c r="I179" s="319"/>
      <c r="M179" s="313"/>
      <c r="N179" s="143"/>
      <c r="O179" s="381"/>
      <c r="P179" s="275"/>
      <c r="Q179" s="275"/>
      <c r="R179" s="382"/>
      <c r="S179" s="383"/>
      <c r="T179" s="383"/>
      <c r="U179" s="383"/>
      <c r="V179" s="379"/>
      <c r="W179" s="379"/>
    </row>
    <row r="180" spans="1:23" ht="12.75">
      <c r="A180" s="351">
        <f t="shared" si="35"/>
        <v>0</v>
      </c>
      <c r="B180" s="599" t="s">
        <v>561</v>
      </c>
      <c r="C180" s="152"/>
      <c r="D180" s="257"/>
      <c r="E180" s="542"/>
      <c r="F180" s="257"/>
      <c r="G180" s="96"/>
      <c r="H180" s="319"/>
      <c r="I180" s="319"/>
      <c r="M180" s="313"/>
      <c r="N180" s="143"/>
      <c r="O180" s="381"/>
      <c r="P180" s="275"/>
      <c r="Q180" s="275"/>
      <c r="R180" s="382"/>
      <c r="S180" s="383"/>
      <c r="T180" s="383"/>
      <c r="U180" s="383"/>
      <c r="V180" s="379"/>
      <c r="W180" s="379"/>
    </row>
    <row r="181" spans="1:23" ht="12.75">
      <c r="A181" s="351">
        <f>+COUNTA(D182)</f>
        <v>0</v>
      </c>
      <c r="B181" s="599" t="s">
        <v>562</v>
      </c>
      <c r="C181" s="152"/>
      <c r="D181" s="387"/>
      <c r="E181" s="542"/>
      <c r="F181" s="254"/>
      <c r="G181" s="96"/>
      <c r="H181" s="319"/>
      <c r="I181" s="319"/>
      <c r="M181" s="313"/>
      <c r="N181" s="143"/>
      <c r="O181" s="381"/>
      <c r="P181" s="275"/>
      <c r="Q181" s="275"/>
      <c r="R181" s="382"/>
      <c r="S181" s="383"/>
      <c r="T181" s="383"/>
      <c r="U181" s="383"/>
      <c r="V181" s="379"/>
      <c r="W181" s="379"/>
    </row>
    <row r="182" spans="1:23" ht="12.75">
      <c r="A182" s="351">
        <f t="shared" si="35"/>
        <v>0</v>
      </c>
      <c r="B182" s="599" t="s">
        <v>342</v>
      </c>
      <c r="C182" s="152"/>
      <c r="D182" s="257"/>
      <c r="E182" s="542"/>
      <c r="F182" s="257"/>
      <c r="G182" s="96"/>
      <c r="H182" s="319"/>
      <c r="I182" s="319"/>
      <c r="M182" s="313"/>
      <c r="N182" s="143"/>
      <c r="O182" s="381"/>
      <c r="P182" s="275"/>
      <c r="Q182" s="275"/>
      <c r="R182" s="382"/>
      <c r="S182" s="383"/>
      <c r="T182" s="383"/>
      <c r="U182" s="383"/>
      <c r="V182" s="379"/>
      <c r="W182" s="379"/>
    </row>
    <row r="183" spans="1:23" ht="15" customHeight="1">
      <c r="A183" s="351">
        <f>+A182</f>
        <v>0</v>
      </c>
      <c r="B183" s="380"/>
      <c r="C183" s="105"/>
      <c r="D183" s="384"/>
      <c r="E183" s="96"/>
      <c r="F183" s="384"/>
      <c r="G183" s="96"/>
      <c r="H183" s="319"/>
      <c r="I183" s="319"/>
      <c r="M183" s="313"/>
      <c r="N183" s="143"/>
      <c r="O183" s="381"/>
      <c r="P183" s="275"/>
      <c r="Q183" s="275"/>
      <c r="R183" s="382"/>
      <c r="S183" s="383"/>
      <c r="T183" s="383"/>
      <c r="U183" s="383"/>
      <c r="V183" s="379"/>
      <c r="W183" s="379"/>
    </row>
    <row r="184" spans="1:23" ht="12.75">
      <c r="A184" s="351">
        <f t="shared" si="35"/>
        <v>0</v>
      </c>
      <c r="B184" s="860" t="s">
        <v>662</v>
      </c>
      <c r="C184" s="860"/>
      <c r="D184" s="257"/>
      <c r="E184" s="96"/>
      <c r="F184" s="96"/>
      <c r="G184" s="96"/>
      <c r="H184" s="319"/>
      <c r="I184" s="319"/>
      <c r="M184" s="313"/>
      <c r="N184" s="143"/>
      <c r="O184" s="381"/>
      <c r="P184" s="275"/>
      <c r="Q184" s="275"/>
      <c r="R184" s="382"/>
      <c r="S184" s="383"/>
      <c r="T184" s="383"/>
      <c r="U184" s="383"/>
      <c r="V184" s="379"/>
      <c r="W184" s="379"/>
    </row>
    <row r="185" spans="1:23" ht="69" customHeight="1">
      <c r="A185" s="351">
        <f>+IF(SUM(A186:A187)&gt;0,1,0)</f>
        <v>0</v>
      </c>
      <c r="B185" s="330" t="s">
        <v>408</v>
      </c>
      <c r="C185" s="156"/>
      <c r="D185" s="156"/>
      <c r="E185" s="96"/>
      <c r="F185" s="699" t="s">
        <v>635</v>
      </c>
      <c r="G185" s="96"/>
      <c r="H185" s="319"/>
      <c r="I185" s="319"/>
      <c r="M185" s="313"/>
      <c r="N185" s="143"/>
      <c r="O185" s="296"/>
      <c r="P185" s="296"/>
      <c r="Q185" s="275"/>
      <c r="R185" s="307"/>
      <c r="S185" s="304"/>
      <c r="T185" s="304"/>
      <c r="U185" s="304"/>
      <c r="V185" s="298"/>
      <c r="W185" s="298"/>
    </row>
    <row r="186" spans="1:23" ht="12.75">
      <c r="A186" s="351">
        <f t="shared" si="35"/>
        <v>0</v>
      </c>
      <c r="B186" s="334" t="s">
        <v>802</v>
      </c>
      <c r="C186" s="152"/>
      <c r="D186" s="257"/>
      <c r="E186" s="96"/>
      <c r="F186" s="257"/>
      <c r="G186" s="96"/>
      <c r="H186" s="319"/>
      <c r="I186" s="319"/>
      <c r="M186" s="313"/>
      <c r="N186" s="143"/>
      <c r="O186" s="275">
        <v>0.08</v>
      </c>
      <c r="P186" s="275">
        <f>IF(F186&gt;D186,0,(D186-F186)*O186)</f>
        <v>0</v>
      </c>
      <c r="Q186" s="275"/>
      <c r="R186" s="307"/>
      <c r="S186" s="304"/>
      <c r="T186" s="304"/>
      <c r="U186" s="304"/>
      <c r="V186" s="298"/>
      <c r="W186" s="298"/>
    </row>
    <row r="187" spans="1:23" ht="12.75">
      <c r="A187" s="351">
        <f t="shared" si="35"/>
        <v>0</v>
      </c>
      <c r="B187" s="334" t="s">
        <v>713</v>
      </c>
      <c r="C187" s="152"/>
      <c r="D187" s="257"/>
      <c r="E187" s="96"/>
      <c r="F187" s="257"/>
      <c r="G187" s="96"/>
      <c r="H187" s="319"/>
      <c r="I187" s="319"/>
      <c r="M187" s="313"/>
      <c r="N187" s="143"/>
      <c r="O187" s="275">
        <v>0.08</v>
      </c>
      <c r="P187" s="275">
        <f>IF(F187&gt;D187,0,(D187-F187)*O187)</f>
        <v>0</v>
      </c>
      <c r="Q187" s="275"/>
      <c r="R187" s="307"/>
      <c r="S187" s="304"/>
      <c r="T187" s="304"/>
      <c r="U187" s="304"/>
      <c r="V187" s="298"/>
      <c r="W187" s="298"/>
    </row>
    <row r="188" spans="1:23" ht="12.75">
      <c r="A188" s="351">
        <f t="shared" si="35"/>
        <v>0</v>
      </c>
      <c r="B188" s="332" t="s">
        <v>407</v>
      </c>
      <c r="C188" s="105"/>
      <c r="D188" s="257"/>
      <c r="E188" s="96"/>
      <c r="F188" s="96"/>
      <c r="G188" s="96"/>
      <c r="H188" s="319"/>
      <c r="I188" s="319"/>
      <c r="M188" s="313"/>
      <c r="N188" s="143"/>
      <c r="O188" s="296"/>
      <c r="P188" s="275">
        <f>SUM(P185:P187)</f>
        <v>0</v>
      </c>
      <c r="Q188" s="275" t="s">
        <v>414</v>
      </c>
      <c r="R188" s="307"/>
      <c r="S188" s="304"/>
      <c r="T188" s="304"/>
      <c r="U188" s="304"/>
      <c r="V188" s="298"/>
      <c r="W188" s="298"/>
    </row>
    <row r="189" spans="1:23" ht="12.75">
      <c r="A189" s="351">
        <f t="shared" si="35"/>
        <v>0</v>
      </c>
      <c r="B189" s="336" t="s">
        <v>714</v>
      </c>
      <c r="C189" s="152"/>
      <c r="D189" s="257"/>
      <c r="E189" s="96"/>
      <c r="F189" s="96"/>
      <c r="G189" s="96"/>
      <c r="H189" s="319"/>
      <c r="I189" s="319"/>
      <c r="M189" s="313"/>
      <c r="N189" s="143"/>
      <c r="O189" s="296"/>
      <c r="P189" s="275"/>
      <c r="Q189" s="275"/>
      <c r="R189" s="307"/>
      <c r="S189" s="304"/>
      <c r="T189" s="304"/>
      <c r="U189" s="304"/>
      <c r="V189" s="298"/>
      <c r="W189" s="298"/>
    </row>
    <row r="190" spans="1:23" ht="12.75">
      <c r="A190" s="351">
        <f t="shared" si="35"/>
        <v>0</v>
      </c>
      <c r="B190" s="335" t="s">
        <v>715</v>
      </c>
      <c r="C190" s="105"/>
      <c r="D190" s="257"/>
      <c r="E190" s="96"/>
      <c r="F190" s="96"/>
      <c r="G190" s="96"/>
      <c r="H190" s="319"/>
      <c r="I190" s="319"/>
      <c r="M190" s="313"/>
      <c r="N190" s="143"/>
      <c r="O190" s="296"/>
      <c r="P190" s="275"/>
      <c r="Q190" s="275"/>
      <c r="R190" s="307"/>
      <c r="S190" s="304"/>
      <c r="T190" s="304"/>
      <c r="U190" s="304"/>
      <c r="V190" s="298"/>
      <c r="W190" s="298"/>
    </row>
    <row r="191" spans="1:23" ht="12.75">
      <c r="A191" s="351">
        <f>+IF(SUM(A192:A193)&gt;0,1,0)</f>
        <v>0</v>
      </c>
      <c r="B191" s="336" t="s">
        <v>721</v>
      </c>
      <c r="C191" s="147"/>
      <c r="D191" s="462"/>
      <c r="E191" s="96"/>
      <c r="F191" s="96"/>
      <c r="G191" s="96"/>
      <c r="H191" s="319"/>
      <c r="I191" s="319"/>
      <c r="M191" s="310"/>
      <c r="N191" s="143"/>
      <c r="O191" s="296"/>
      <c r="P191" s="296"/>
      <c r="Q191" s="296"/>
      <c r="R191" s="307"/>
      <c r="S191" s="304"/>
      <c r="T191" s="304"/>
      <c r="U191" s="304"/>
      <c r="V191" s="298"/>
      <c r="W191" s="298"/>
    </row>
    <row r="192" spans="1:23" ht="12.75">
      <c r="A192" s="351">
        <f t="shared" si="35"/>
        <v>0</v>
      </c>
      <c r="B192" s="333" t="s">
        <v>813</v>
      </c>
      <c r="C192" s="152"/>
      <c r="D192" s="277"/>
      <c r="E192" s="96"/>
      <c r="F192" s="96"/>
      <c r="G192" s="96"/>
      <c r="H192" s="319"/>
      <c r="I192" s="319"/>
      <c r="M192" s="310"/>
      <c r="N192" s="143"/>
      <c r="O192" s="296"/>
      <c r="P192" s="296"/>
      <c r="Q192" s="296"/>
      <c r="R192" s="307"/>
      <c r="S192" s="304"/>
      <c r="T192" s="304"/>
      <c r="U192" s="304"/>
      <c r="V192" s="298"/>
      <c r="W192" s="298"/>
    </row>
    <row r="193" spans="1:23" ht="12.75">
      <c r="A193" s="351">
        <f t="shared" si="35"/>
        <v>0</v>
      </c>
      <c r="B193" s="333" t="s">
        <v>871</v>
      </c>
      <c r="C193" s="152"/>
      <c r="D193" s="257"/>
      <c r="E193" s="96"/>
      <c r="F193" s="96"/>
      <c r="G193" s="96"/>
      <c r="H193" s="319"/>
      <c r="I193" s="319"/>
      <c r="M193" s="310"/>
      <c r="N193" s="143"/>
      <c r="O193" s="296"/>
      <c r="P193" s="296"/>
      <c r="Q193" s="296"/>
      <c r="R193" s="307"/>
      <c r="S193" s="304"/>
      <c r="T193" s="304"/>
      <c r="U193" s="304"/>
      <c r="V193" s="298"/>
      <c r="W193" s="298"/>
    </row>
    <row r="194" spans="1:23" ht="12.75">
      <c r="A194" s="351">
        <f>+IF(SUM(A195:A196)&gt;0,1,0)</f>
        <v>0</v>
      </c>
      <c r="B194" s="336" t="s">
        <v>58</v>
      </c>
      <c r="C194" s="147"/>
      <c r="D194" s="147"/>
      <c r="E194" s="96"/>
      <c r="F194" s="96"/>
      <c r="G194" s="96"/>
      <c r="H194" s="319"/>
      <c r="I194" s="319"/>
      <c r="M194" s="310"/>
      <c r="N194" s="143"/>
      <c r="O194" s="296"/>
      <c r="P194" s="296"/>
      <c r="Q194" s="296"/>
      <c r="R194" s="307"/>
      <c r="S194" s="304"/>
      <c r="T194" s="304"/>
      <c r="U194" s="304"/>
      <c r="V194" s="298"/>
      <c r="W194" s="298"/>
    </row>
    <row r="195" spans="1:23" ht="12.75">
      <c r="A195" s="351">
        <f t="shared" si="35"/>
        <v>0</v>
      </c>
      <c r="B195" s="333" t="s">
        <v>813</v>
      </c>
      <c r="C195" s="152"/>
      <c r="D195" s="277"/>
      <c r="E195" s="96"/>
      <c r="F195" s="96"/>
      <c r="G195" s="96"/>
      <c r="H195" s="319"/>
      <c r="I195" s="319"/>
      <c r="M195" s="310"/>
      <c r="N195" s="143"/>
      <c r="O195" s="296"/>
      <c r="P195" s="296"/>
      <c r="Q195" s="296"/>
      <c r="R195" s="307"/>
      <c r="S195" s="304"/>
      <c r="T195" s="304"/>
      <c r="U195" s="304"/>
      <c r="V195" s="298"/>
      <c r="W195" s="298"/>
    </row>
    <row r="196" spans="1:23" ht="12.75">
      <c r="A196" s="351">
        <f t="shared" si="35"/>
        <v>0</v>
      </c>
      <c r="B196" s="333" t="s">
        <v>871</v>
      </c>
      <c r="C196" s="152"/>
      <c r="D196" s="257"/>
      <c r="E196" s="96"/>
      <c r="F196" s="96"/>
      <c r="G196" s="96"/>
      <c r="H196" s="319"/>
      <c r="I196" s="319"/>
      <c r="M196" s="310"/>
      <c r="N196" s="143"/>
      <c r="O196" s="296"/>
      <c r="P196" s="296"/>
      <c r="Q196" s="296"/>
      <c r="R196" s="307"/>
      <c r="S196" s="304"/>
      <c r="T196" s="304"/>
      <c r="U196" s="304"/>
      <c r="V196" s="298"/>
      <c r="W196" s="298"/>
    </row>
    <row r="197" spans="1:23" ht="13.5" thickBot="1">
      <c r="A197" s="351">
        <f t="shared" si="35"/>
        <v>0</v>
      </c>
      <c r="B197" s="337" t="s">
        <v>572</v>
      </c>
      <c r="C197" s="164"/>
      <c r="D197" s="257"/>
      <c r="E197" s="96"/>
      <c r="F197" s="96"/>
      <c r="G197" s="96"/>
      <c r="H197" s="319"/>
      <c r="I197" s="319"/>
      <c r="M197" s="310"/>
      <c r="N197" s="143"/>
      <c r="O197" s="296"/>
      <c r="P197" s="297" t="e">
        <f>SUM(#REF!)</f>
        <v>#REF!</v>
      </c>
      <c r="Q197" s="296"/>
      <c r="R197" s="307"/>
      <c r="S197" s="304"/>
      <c r="T197" s="304"/>
      <c r="U197" s="304"/>
      <c r="V197" s="298"/>
      <c r="W197" s="298"/>
    </row>
    <row r="198" spans="1:23" ht="13.5" thickTop="1">
      <c r="A198" s="351">
        <f>+IF(SUM(A199:A200)&gt;0,1,0)</f>
        <v>0</v>
      </c>
      <c r="B198" s="335" t="s">
        <v>716</v>
      </c>
      <c r="C198" s="156"/>
      <c r="D198" s="156"/>
      <c r="E198" s="96"/>
      <c r="F198" s="96"/>
      <c r="G198" s="96"/>
      <c r="H198" s="319"/>
      <c r="I198" s="319"/>
      <c r="M198" s="310"/>
      <c r="N198" s="143"/>
      <c r="O198" s="296"/>
      <c r="P198" s="296"/>
      <c r="Q198" s="296"/>
      <c r="R198" s="307"/>
      <c r="S198" s="304"/>
      <c r="T198" s="304"/>
      <c r="U198" s="304"/>
      <c r="V198" s="298"/>
      <c r="W198" s="298"/>
    </row>
    <row r="199" spans="1:23" ht="12.75">
      <c r="A199" s="351">
        <f t="shared" si="35"/>
        <v>0</v>
      </c>
      <c r="B199" s="333" t="s">
        <v>409</v>
      </c>
      <c r="C199" s="152"/>
      <c r="D199" s="257"/>
      <c r="E199" s="96"/>
      <c r="F199" s="96"/>
      <c r="G199" s="96"/>
      <c r="H199" s="319"/>
      <c r="I199" s="319"/>
      <c r="M199" s="313"/>
      <c r="N199" s="143"/>
      <c r="O199" s="296"/>
      <c r="P199" s="296"/>
      <c r="Q199" s="296"/>
      <c r="R199" s="307"/>
      <c r="S199" s="304"/>
      <c r="T199" s="304"/>
      <c r="U199" s="304"/>
      <c r="V199" s="298"/>
      <c r="W199" s="298"/>
    </row>
    <row r="200" spans="1:23" ht="12.75">
      <c r="A200" s="351">
        <f t="shared" si="35"/>
        <v>0</v>
      </c>
      <c r="B200" s="333" t="s">
        <v>410</v>
      </c>
      <c r="C200" s="152"/>
      <c r="D200" s="257"/>
      <c r="E200" s="96"/>
      <c r="F200" s="96"/>
      <c r="G200" s="96"/>
      <c r="H200" s="319"/>
      <c r="I200" s="319"/>
      <c r="M200" s="313"/>
      <c r="N200" s="143"/>
      <c r="O200" s="296"/>
      <c r="P200" s="296"/>
      <c r="Q200" s="296"/>
      <c r="R200" s="307"/>
      <c r="S200" s="304"/>
      <c r="T200" s="304"/>
      <c r="U200" s="304"/>
      <c r="V200" s="298"/>
      <c r="W200" s="298"/>
    </row>
    <row r="201" spans="1:23" ht="13.5">
      <c r="A201" s="351">
        <f>A202</f>
        <v>0</v>
      </c>
      <c r="B201" s="176"/>
      <c r="C201" s="105"/>
      <c r="D201" s="97"/>
      <c r="E201" s="96"/>
      <c r="F201" s="227">
        <f>+SUM(D80:D201)</f>
        <v>0</v>
      </c>
      <c r="G201" s="304">
        <f>+$F$201+$H$77+$H$76</f>
        <v>0</v>
      </c>
      <c r="H201" s="319"/>
      <c r="I201" s="319"/>
      <c r="M201" s="310"/>
      <c r="N201" s="143"/>
      <c r="O201" s="296"/>
      <c r="P201" s="296"/>
      <c r="Q201" s="296"/>
      <c r="R201" s="307"/>
      <c r="S201" s="304"/>
      <c r="T201" s="304"/>
      <c r="U201" s="304"/>
      <c r="V201" s="298"/>
      <c r="W201" s="298"/>
    </row>
    <row r="202" spans="1:23" ht="15.75">
      <c r="A202" s="351">
        <f>+IF(SUM(A203:A218)&gt;0,1,0)</f>
        <v>0</v>
      </c>
      <c r="B202" s="177" t="s">
        <v>17</v>
      </c>
      <c r="C202" s="178"/>
      <c r="D202" s="178"/>
      <c r="E202" s="179"/>
      <c r="F202" s="179"/>
      <c r="G202" s="179"/>
      <c r="H202" s="320"/>
      <c r="I202" s="320"/>
      <c r="M202" s="313"/>
      <c r="N202" s="143"/>
      <c r="O202" s="296"/>
      <c r="P202" s="296"/>
      <c r="Q202" s="296"/>
      <c r="R202" s="307"/>
      <c r="S202" s="304"/>
      <c r="T202" s="304"/>
      <c r="U202" s="304"/>
      <c r="V202" s="298"/>
      <c r="W202" s="298"/>
    </row>
    <row r="203" spans="1:23" ht="12.75">
      <c r="A203" s="351">
        <f aca="true" t="shared" si="36" ref="A203:A215">+COUNTA(D203)</f>
        <v>0</v>
      </c>
      <c r="B203" s="146" t="s">
        <v>147</v>
      </c>
      <c r="C203" s="164"/>
      <c r="D203" s="256"/>
      <c r="E203" s="105"/>
      <c r="F203" s="96"/>
      <c r="G203" s="96"/>
      <c r="H203" s="319"/>
      <c r="I203" s="319"/>
      <c r="M203" s="313"/>
      <c r="N203" s="143"/>
      <c r="O203" s="296"/>
      <c r="P203" s="296"/>
      <c r="Q203" s="296"/>
      <c r="R203" s="307"/>
      <c r="S203" s="304"/>
      <c r="T203" s="304"/>
      <c r="U203" s="304"/>
      <c r="V203" s="298"/>
      <c r="W203" s="298"/>
    </row>
    <row r="204" spans="1:23" ht="12.75">
      <c r="A204" s="351">
        <f t="shared" si="36"/>
        <v>0</v>
      </c>
      <c r="B204" s="146" t="s">
        <v>148</v>
      </c>
      <c r="C204" s="152"/>
      <c r="D204" s="256"/>
      <c r="E204" s="105"/>
      <c r="F204" s="96"/>
      <c r="G204" s="96"/>
      <c r="H204" s="319"/>
      <c r="I204" s="319"/>
      <c r="M204" s="313"/>
      <c r="N204" s="143"/>
      <c r="O204" s="296"/>
      <c r="P204" s="296"/>
      <c r="Q204" s="296"/>
      <c r="R204" s="307"/>
      <c r="S204" s="304"/>
      <c r="T204" s="304"/>
      <c r="U204" s="304"/>
      <c r="V204" s="298"/>
      <c r="W204" s="298"/>
    </row>
    <row r="205" spans="1:23" ht="12.75">
      <c r="A205" s="351">
        <f>+IF(SUM(A206:A207)&gt;0,1,0)</f>
        <v>0</v>
      </c>
      <c r="B205" s="335" t="s">
        <v>149</v>
      </c>
      <c r="C205" s="105"/>
      <c r="D205" s="113"/>
      <c r="E205" s="105"/>
      <c r="F205" s="96"/>
      <c r="G205" s="96"/>
      <c r="H205" s="319"/>
      <c r="I205" s="319"/>
      <c r="M205" s="313"/>
      <c r="N205" s="143"/>
      <c r="O205" s="296"/>
      <c r="P205" s="296"/>
      <c r="Q205" s="296"/>
      <c r="R205" s="307"/>
      <c r="S205" s="304"/>
      <c r="T205" s="304"/>
      <c r="U205" s="304"/>
      <c r="V205" s="298"/>
      <c r="W205" s="298"/>
    </row>
    <row r="206" spans="1:23" ht="12.75">
      <c r="A206" s="351">
        <f t="shared" si="36"/>
        <v>0</v>
      </c>
      <c r="B206" s="149" t="s">
        <v>411</v>
      </c>
      <c r="C206" s="152"/>
      <c r="D206" s="256"/>
      <c r="E206" s="105"/>
      <c r="F206" s="96"/>
      <c r="G206" s="96"/>
      <c r="H206" s="319"/>
      <c r="I206" s="319"/>
      <c r="M206" s="313"/>
      <c r="N206" s="143"/>
      <c r="O206" s="296"/>
      <c r="P206" s="296"/>
      <c r="Q206" s="296"/>
      <c r="R206" s="307"/>
      <c r="S206" s="304"/>
      <c r="T206" s="304"/>
      <c r="U206" s="304"/>
      <c r="V206" s="298"/>
      <c r="W206" s="298"/>
    </row>
    <row r="207" spans="1:23" ht="12.75">
      <c r="A207" s="351">
        <f t="shared" si="36"/>
        <v>0</v>
      </c>
      <c r="B207" s="149" t="s">
        <v>412</v>
      </c>
      <c r="C207" s="152"/>
      <c r="D207" s="256"/>
      <c r="E207" s="105"/>
      <c r="F207" s="96"/>
      <c r="G207" s="96"/>
      <c r="H207" s="319"/>
      <c r="I207" s="319"/>
      <c r="M207" s="313"/>
      <c r="N207" s="143"/>
      <c r="O207" s="296"/>
      <c r="P207" s="296"/>
      <c r="Q207" s="296"/>
      <c r="R207" s="307"/>
      <c r="S207" s="304"/>
      <c r="T207" s="304"/>
      <c r="U207" s="304"/>
      <c r="V207" s="298"/>
      <c r="W207" s="298"/>
    </row>
    <row r="208" spans="1:23" ht="12.75">
      <c r="A208" s="351">
        <f t="shared" si="36"/>
        <v>0</v>
      </c>
      <c r="B208" s="338" t="s">
        <v>150</v>
      </c>
      <c r="C208" s="164"/>
      <c r="D208" s="256"/>
      <c r="E208" s="105"/>
      <c r="F208" s="96"/>
      <c r="G208" s="96"/>
      <c r="H208" s="319"/>
      <c r="I208" s="319"/>
      <c r="M208" s="313"/>
      <c r="N208" s="143"/>
      <c r="O208" s="296"/>
      <c r="P208" s="296"/>
      <c r="Q208" s="296"/>
      <c r="R208" s="307"/>
      <c r="S208" s="304"/>
      <c r="T208" s="304"/>
      <c r="U208" s="304"/>
      <c r="V208" s="298"/>
      <c r="W208" s="298"/>
    </row>
    <row r="209" spans="1:23" ht="12.75">
      <c r="A209" s="351">
        <f t="shared" si="36"/>
        <v>0</v>
      </c>
      <c r="B209" s="338" t="s">
        <v>151</v>
      </c>
      <c r="C209" s="156"/>
      <c r="D209" s="256"/>
      <c r="E209" s="105"/>
      <c r="F209" s="96"/>
      <c r="G209" s="96"/>
      <c r="H209" s="319"/>
      <c r="I209" s="319"/>
      <c r="M209" s="313"/>
      <c r="N209" s="143"/>
      <c r="O209" s="296"/>
      <c r="P209" s="296"/>
      <c r="Q209" s="296"/>
      <c r="R209" s="307"/>
      <c r="S209" s="304"/>
      <c r="T209" s="304"/>
      <c r="U209" s="304"/>
      <c r="V209" s="298"/>
      <c r="W209" s="298"/>
    </row>
    <row r="210" spans="1:23" ht="12.75">
      <c r="A210" s="351">
        <f>+IF(SUM(A211:A212)&gt;0,1,0)</f>
        <v>0</v>
      </c>
      <c r="B210" s="335" t="s">
        <v>152</v>
      </c>
      <c r="C210" s="105"/>
      <c r="D210" s="113"/>
      <c r="E210" s="105"/>
      <c r="F210" s="96"/>
      <c r="G210" s="96"/>
      <c r="H210" s="319"/>
      <c r="I210" s="319"/>
      <c r="M210" s="313"/>
      <c r="N210" s="143"/>
      <c r="O210" s="296"/>
      <c r="P210" s="296"/>
      <c r="Q210" s="296"/>
      <c r="R210" s="307"/>
      <c r="S210" s="304"/>
      <c r="T210" s="304"/>
      <c r="U210" s="304"/>
      <c r="V210" s="298"/>
      <c r="W210" s="298"/>
    </row>
    <row r="211" spans="1:23" ht="12.75">
      <c r="A211" s="351">
        <f t="shared" si="36"/>
        <v>0</v>
      </c>
      <c r="B211" s="149" t="s">
        <v>289</v>
      </c>
      <c r="C211" s="154"/>
      <c r="D211" s="256"/>
      <c r="E211" s="96"/>
      <c r="F211" s="96"/>
      <c r="G211" s="96"/>
      <c r="H211" s="319"/>
      <c r="I211" s="319"/>
      <c r="M211" s="313"/>
      <c r="N211" s="143"/>
      <c r="O211" s="296"/>
      <c r="P211" s="296"/>
      <c r="Q211" s="296"/>
      <c r="R211" s="307"/>
      <c r="S211" s="304"/>
      <c r="T211" s="304"/>
      <c r="U211" s="304"/>
      <c r="V211" s="298"/>
      <c r="W211" s="298"/>
    </row>
    <row r="212" spans="1:23" ht="12.75">
      <c r="A212" s="351">
        <f t="shared" si="36"/>
        <v>0</v>
      </c>
      <c r="B212" s="149" t="s">
        <v>281</v>
      </c>
      <c r="C212" s="154"/>
      <c r="D212" s="256"/>
      <c r="E212" s="96"/>
      <c r="F212" s="96"/>
      <c r="G212" s="96"/>
      <c r="H212" s="319"/>
      <c r="I212" s="319"/>
      <c r="M212" s="313"/>
      <c r="N212" s="143"/>
      <c r="O212" s="296"/>
      <c r="P212" s="296"/>
      <c r="Q212" s="296"/>
      <c r="R212" s="307"/>
      <c r="S212" s="304"/>
      <c r="T212" s="304"/>
      <c r="U212" s="304"/>
      <c r="V212" s="298"/>
      <c r="W212" s="298"/>
    </row>
    <row r="213" spans="1:23" ht="12.75">
      <c r="A213" s="351">
        <f>+IF(SUM(A214:A215)&gt;0,1,0)</f>
        <v>0</v>
      </c>
      <c r="B213" s="335" t="s">
        <v>153</v>
      </c>
      <c r="C213" s="180"/>
      <c r="D213" s="105"/>
      <c r="E213" s="96"/>
      <c r="F213" s="96"/>
      <c r="G213" s="96"/>
      <c r="H213" s="319"/>
      <c r="I213" s="319"/>
      <c r="M213" s="313"/>
      <c r="N213" s="143"/>
      <c r="O213" s="296"/>
      <c r="P213" s="296"/>
      <c r="Q213" s="296"/>
      <c r="R213" s="307"/>
      <c r="S213" s="304"/>
      <c r="T213" s="304"/>
      <c r="U213" s="304"/>
      <c r="V213" s="298"/>
      <c r="W213" s="298"/>
    </row>
    <row r="214" spans="1:23" ht="12.75">
      <c r="A214" s="351">
        <f t="shared" si="36"/>
        <v>0</v>
      </c>
      <c r="B214" s="149" t="s">
        <v>411</v>
      </c>
      <c r="C214" s="154"/>
      <c r="D214" s="256"/>
      <c r="E214" s="96"/>
      <c r="F214" s="96"/>
      <c r="G214" s="96"/>
      <c r="H214" s="319"/>
      <c r="I214" s="319"/>
      <c r="M214" s="313"/>
      <c r="N214" s="143"/>
      <c r="O214" s="296"/>
      <c r="P214" s="296"/>
      <c r="Q214" s="296"/>
      <c r="R214" s="307"/>
      <c r="S214" s="304"/>
      <c r="T214" s="304"/>
      <c r="U214" s="304"/>
      <c r="V214" s="298"/>
      <c r="W214" s="298"/>
    </row>
    <row r="215" spans="1:23" ht="12.75">
      <c r="A215" s="351">
        <f t="shared" si="36"/>
        <v>0</v>
      </c>
      <c r="B215" s="149" t="s">
        <v>412</v>
      </c>
      <c r="C215" s="154"/>
      <c r="D215" s="256"/>
      <c r="E215" s="96"/>
      <c r="F215" s="96"/>
      <c r="G215" s="96"/>
      <c r="H215" s="319"/>
      <c r="I215" s="319"/>
      <c r="M215" s="313"/>
      <c r="N215" s="143"/>
      <c r="O215" s="296"/>
      <c r="P215" s="296"/>
      <c r="Q215" s="296"/>
      <c r="R215" s="307"/>
      <c r="S215" s="304"/>
      <c r="T215" s="304"/>
      <c r="U215" s="304"/>
      <c r="V215" s="298"/>
      <c r="W215" s="298"/>
    </row>
    <row r="216" spans="1:23" ht="12.75">
      <c r="A216" s="351">
        <f>COUNTA(D216)</f>
        <v>0</v>
      </c>
      <c r="B216" s="146" t="s">
        <v>154</v>
      </c>
      <c r="C216" s="181"/>
      <c r="D216" s="256"/>
      <c r="E216" s="96"/>
      <c r="F216" s="96"/>
      <c r="G216" s="96"/>
      <c r="H216" s="319"/>
      <c r="I216" s="319"/>
      <c r="M216" s="313"/>
      <c r="N216" s="143"/>
      <c r="O216" s="296"/>
      <c r="P216" s="296"/>
      <c r="Q216" s="296"/>
      <c r="R216" s="307"/>
      <c r="S216" s="304"/>
      <c r="T216" s="304"/>
      <c r="U216" s="304"/>
      <c r="V216" s="298"/>
      <c r="W216" s="298"/>
    </row>
    <row r="217" spans="1:23" ht="12.75">
      <c r="A217" s="351">
        <f>COUNTA(D217)</f>
        <v>0</v>
      </c>
      <c r="B217" s="146" t="s">
        <v>155</v>
      </c>
      <c r="C217" s="152"/>
      <c r="D217" s="256"/>
      <c r="E217" s="105"/>
      <c r="F217" s="96"/>
      <c r="G217" s="96"/>
      <c r="H217" s="319"/>
      <c r="I217" s="319"/>
      <c r="M217" s="313"/>
      <c r="N217" s="143"/>
      <c r="O217" s="296"/>
      <c r="P217" s="296"/>
      <c r="Q217" s="296"/>
      <c r="R217" s="307"/>
      <c r="S217" s="304"/>
      <c r="T217" s="304"/>
      <c r="U217" s="304"/>
      <c r="V217" s="298"/>
      <c r="W217" s="298"/>
    </row>
    <row r="218" spans="1:23" ht="12.75">
      <c r="A218" s="351">
        <f>COUNTA(D218)</f>
        <v>0</v>
      </c>
      <c r="B218" s="153" t="s">
        <v>156</v>
      </c>
      <c r="C218" s="165"/>
      <c r="D218" s="256"/>
      <c r="E218" s="105"/>
      <c r="F218" s="96"/>
      <c r="G218" s="96"/>
      <c r="H218" s="319"/>
      <c r="I218" s="319"/>
      <c r="M218" s="313"/>
      <c r="N218" s="143"/>
      <c r="O218" s="296"/>
      <c r="P218" s="296"/>
      <c r="Q218" s="296"/>
      <c r="R218" s="307"/>
      <c r="S218" s="304"/>
      <c r="T218" s="304"/>
      <c r="U218" s="304"/>
      <c r="V218" s="298"/>
      <c r="W218" s="298"/>
    </row>
    <row r="219" spans="1:23" ht="16.5" thickBot="1">
      <c r="A219" s="351">
        <v>1</v>
      </c>
      <c r="B219" s="769" t="s">
        <v>18</v>
      </c>
      <c r="C219" s="157"/>
      <c r="D219" s="770">
        <f>SUM(D71:D218)</f>
        <v>0</v>
      </c>
      <c r="E219" s="303"/>
      <c r="G219" s="299"/>
      <c r="H219" s="313"/>
      <c r="I219" s="313"/>
      <c r="M219" s="310"/>
      <c r="O219" s="167"/>
      <c r="P219" s="167"/>
      <c r="Q219" s="167"/>
      <c r="U219" s="298"/>
      <c r="V219" s="298"/>
      <c r="W219" s="298"/>
    </row>
    <row r="220" spans="1:23" ht="13.5" thickTop="1">
      <c r="A220" s="351">
        <f>+A219</f>
        <v>1</v>
      </c>
      <c r="B220" s="105"/>
      <c r="C220" s="105"/>
      <c r="D220" s="342"/>
      <c r="E220" s="303"/>
      <c r="G220" s="299"/>
      <c r="H220" s="313"/>
      <c r="I220" s="313"/>
      <c r="M220" s="310"/>
      <c r="O220" s="167"/>
      <c r="P220" s="167"/>
      <c r="Q220" s="167"/>
      <c r="U220" s="298"/>
      <c r="V220" s="298"/>
      <c r="W220" s="298"/>
    </row>
    <row r="221" spans="1:23" ht="15.75">
      <c r="A221" s="351">
        <f>+A222</f>
        <v>0</v>
      </c>
      <c r="B221" s="177" t="s">
        <v>717</v>
      </c>
      <c r="C221" s="156"/>
      <c r="D221" s="343"/>
      <c r="E221" s="303"/>
      <c r="G221" s="299"/>
      <c r="H221" s="313"/>
      <c r="I221" s="313"/>
      <c r="M221" s="310"/>
      <c r="O221" s="167"/>
      <c r="P221" s="167"/>
      <c r="Q221" s="167"/>
      <c r="U221" s="298"/>
      <c r="V221" s="298"/>
      <c r="W221" s="298"/>
    </row>
    <row r="222" spans="1:23" ht="12.75">
      <c r="A222" s="351">
        <f aca="true" t="shared" si="37" ref="A222:A235">COUNTA(D222)</f>
        <v>0</v>
      </c>
      <c r="B222" s="155" t="s">
        <v>719</v>
      </c>
      <c r="C222" s="152"/>
      <c r="D222" s="341"/>
      <c r="E222" s="105"/>
      <c r="F222" s="96"/>
      <c r="G222" s="96"/>
      <c r="H222" s="319"/>
      <c r="I222" s="319"/>
      <c r="M222" s="313"/>
      <c r="N222" s="143"/>
      <c r="O222" s="296"/>
      <c r="P222" s="296"/>
      <c r="Q222" s="296"/>
      <c r="R222" s="307"/>
      <c r="S222" s="304"/>
      <c r="T222" s="304"/>
      <c r="U222" s="304"/>
      <c r="V222" s="298"/>
      <c r="W222" s="298"/>
    </row>
    <row r="223" spans="1:23" ht="12.75">
      <c r="A223" s="351">
        <f t="shared" si="37"/>
        <v>0</v>
      </c>
      <c r="B223" s="146" t="s">
        <v>531</v>
      </c>
      <c r="C223" s="165"/>
      <c r="D223" s="341"/>
      <c r="E223" s="105"/>
      <c r="F223" s="96"/>
      <c r="G223" s="96"/>
      <c r="H223" s="319"/>
      <c r="I223" s="319"/>
      <c r="M223" s="313"/>
      <c r="N223" s="143"/>
      <c r="O223" s="296"/>
      <c r="P223" s="296"/>
      <c r="Q223" s="296"/>
      <c r="R223" s="307"/>
      <c r="S223" s="304"/>
      <c r="T223" s="304"/>
      <c r="U223" s="304"/>
      <c r="V223" s="298"/>
      <c r="W223" s="298"/>
    </row>
    <row r="224" spans="1:23" ht="12.75">
      <c r="A224" s="351">
        <f t="shared" si="37"/>
        <v>0</v>
      </c>
      <c r="B224" s="146" t="s">
        <v>540</v>
      </c>
      <c r="C224" s="165"/>
      <c r="D224" s="341"/>
      <c r="E224" s="105"/>
      <c r="F224" s="96"/>
      <c r="G224" s="96"/>
      <c r="H224" s="319"/>
      <c r="I224" s="319"/>
      <c r="M224" s="313"/>
      <c r="N224" s="143"/>
      <c r="O224" s="296"/>
      <c r="P224" s="296"/>
      <c r="Q224" s="296"/>
      <c r="R224" s="307"/>
      <c r="S224" s="304"/>
      <c r="T224" s="304"/>
      <c r="U224" s="304"/>
      <c r="V224" s="298"/>
      <c r="W224" s="298"/>
    </row>
    <row r="225" spans="1:23" ht="12.75">
      <c r="A225" s="351">
        <f t="shared" si="37"/>
        <v>0</v>
      </c>
      <c r="B225" s="146" t="s">
        <v>650</v>
      </c>
      <c r="C225" s="165"/>
      <c r="D225" s="256"/>
      <c r="E225" s="105"/>
      <c r="F225" s="96"/>
      <c r="G225" s="96"/>
      <c r="H225" s="319"/>
      <c r="I225" s="319"/>
      <c r="M225" s="313"/>
      <c r="N225" s="143"/>
      <c r="O225" s="296"/>
      <c r="P225" s="296"/>
      <c r="Q225" s="296"/>
      <c r="R225" s="307"/>
      <c r="S225" s="304"/>
      <c r="T225" s="304"/>
      <c r="U225" s="304"/>
      <c r="V225" s="298"/>
      <c r="W225" s="298"/>
    </row>
    <row r="226" spans="1:23" ht="12.75">
      <c r="A226" s="351">
        <f t="shared" si="37"/>
        <v>0</v>
      </c>
      <c r="B226" s="146" t="s">
        <v>651</v>
      </c>
      <c r="C226" s="165"/>
      <c r="D226" s="256"/>
      <c r="E226" s="105"/>
      <c r="F226" s="96"/>
      <c r="G226" s="96"/>
      <c r="H226" s="319"/>
      <c r="I226" s="319"/>
      <c r="M226" s="313"/>
      <c r="N226" s="143"/>
      <c r="O226" s="296"/>
      <c r="P226" s="296"/>
      <c r="Q226" s="296"/>
      <c r="R226" s="307"/>
      <c r="S226" s="304"/>
      <c r="T226" s="304"/>
      <c r="U226" s="304"/>
      <c r="V226" s="298"/>
      <c r="W226" s="298"/>
    </row>
    <row r="227" spans="1:23" ht="12.75">
      <c r="A227" s="351">
        <f t="shared" si="37"/>
        <v>0</v>
      </c>
      <c r="B227" s="146" t="s">
        <v>652</v>
      </c>
      <c r="C227" s="165"/>
      <c r="D227" s="256"/>
      <c r="E227" s="105"/>
      <c r="F227" s="96"/>
      <c r="G227" s="96"/>
      <c r="H227" s="319"/>
      <c r="I227" s="319"/>
      <c r="M227" s="313"/>
      <c r="N227" s="143"/>
      <c r="O227" s="167"/>
      <c r="P227" s="167"/>
      <c r="Q227" s="167"/>
      <c r="U227" s="298"/>
      <c r="V227" s="298"/>
      <c r="W227" s="298"/>
    </row>
    <row r="228" spans="1:23" ht="12.75">
      <c r="A228" s="351">
        <f t="shared" si="37"/>
        <v>0</v>
      </c>
      <c r="B228" s="146" t="s">
        <v>653</v>
      </c>
      <c r="C228" s="152"/>
      <c r="D228" s="256"/>
      <c r="E228" s="105"/>
      <c r="F228" s="105"/>
      <c r="G228" s="105"/>
      <c r="H228" s="321"/>
      <c r="I228" s="321"/>
      <c r="M228" s="313"/>
      <c r="N228" s="143"/>
      <c r="O228" s="167"/>
      <c r="P228" s="167"/>
      <c r="Q228" s="167"/>
      <c r="U228" s="298"/>
      <c r="V228" s="298"/>
      <c r="W228" s="298"/>
    </row>
    <row r="229" spans="1:23" ht="12.75">
      <c r="A229" s="351">
        <f t="shared" si="37"/>
        <v>0</v>
      </c>
      <c r="B229" s="146" t="s">
        <v>494</v>
      </c>
      <c r="C229" s="152"/>
      <c r="D229" s="256"/>
      <c r="E229" s="105"/>
      <c r="F229" s="105"/>
      <c r="G229" s="105"/>
      <c r="H229" s="321"/>
      <c r="I229" s="321"/>
      <c r="M229" s="313"/>
      <c r="N229" s="143"/>
      <c r="O229" s="167"/>
      <c r="P229" s="167"/>
      <c r="Q229" s="167"/>
      <c r="U229" s="298"/>
      <c r="V229" s="298"/>
      <c r="W229" s="298"/>
    </row>
    <row r="230" spans="1:23" ht="12.75">
      <c r="A230" s="351">
        <f t="shared" si="37"/>
        <v>0</v>
      </c>
      <c r="B230" s="146" t="s">
        <v>495</v>
      </c>
      <c r="C230" s="152"/>
      <c r="D230" s="256"/>
      <c r="E230" s="105"/>
      <c r="F230" s="105"/>
      <c r="G230" s="105"/>
      <c r="H230" s="321"/>
      <c r="I230" s="321"/>
      <c r="M230" s="313"/>
      <c r="N230" s="143"/>
      <c r="O230" s="167"/>
      <c r="P230" s="167"/>
      <c r="Q230" s="167"/>
      <c r="U230" s="298"/>
      <c r="V230" s="298"/>
      <c r="W230" s="298"/>
    </row>
    <row r="231" spans="1:23" ht="12.75">
      <c r="A231" s="351">
        <f t="shared" si="37"/>
        <v>0</v>
      </c>
      <c r="B231" s="146" t="s">
        <v>496</v>
      </c>
      <c r="C231" s="152"/>
      <c r="D231" s="569"/>
      <c r="E231" s="105"/>
      <c r="F231" s="105"/>
      <c r="G231" s="105"/>
      <c r="H231" s="321"/>
      <c r="I231" s="321"/>
      <c r="M231" s="313"/>
      <c r="N231" s="143"/>
      <c r="O231" s="167"/>
      <c r="P231" s="167"/>
      <c r="Q231" s="167"/>
      <c r="U231" s="298"/>
      <c r="V231" s="298"/>
      <c r="W231" s="298"/>
    </row>
    <row r="232" spans="1:23" ht="12.75">
      <c r="A232" s="351">
        <f t="shared" si="37"/>
        <v>0</v>
      </c>
      <c r="B232" s="146" t="s">
        <v>343</v>
      </c>
      <c r="C232" s="152"/>
      <c r="D232" s="258"/>
      <c r="E232" s="105"/>
      <c r="F232" s="105"/>
      <c r="G232" s="105"/>
      <c r="H232" s="321"/>
      <c r="I232" s="321"/>
      <c r="M232" s="313"/>
      <c r="N232" s="143"/>
      <c r="O232" s="167"/>
      <c r="P232" s="167"/>
      <c r="Q232" s="167"/>
      <c r="U232" s="298"/>
      <c r="V232" s="298"/>
      <c r="W232" s="298"/>
    </row>
    <row r="233" spans="1:23" ht="12.75">
      <c r="A233" s="351">
        <f t="shared" si="37"/>
        <v>0</v>
      </c>
      <c r="B233" s="146" t="s">
        <v>497</v>
      </c>
      <c r="C233" s="152"/>
      <c r="D233" s="259"/>
      <c r="E233" s="96"/>
      <c r="F233" s="96"/>
      <c r="G233" s="96"/>
      <c r="H233" s="319"/>
      <c r="I233" s="319"/>
      <c r="M233" s="313"/>
      <c r="N233" s="143"/>
      <c r="O233" s="167"/>
      <c r="P233" s="167"/>
      <c r="Q233" s="167"/>
      <c r="U233" s="298"/>
      <c r="V233" s="298"/>
      <c r="W233" s="298"/>
    </row>
    <row r="234" spans="1:23" ht="12.75">
      <c r="A234" s="351">
        <f t="shared" si="37"/>
        <v>0</v>
      </c>
      <c r="B234" s="146" t="s">
        <v>498</v>
      </c>
      <c r="C234" s="152"/>
      <c r="D234" s="259"/>
      <c r="E234" s="105"/>
      <c r="F234" s="105"/>
      <c r="G234" s="105"/>
      <c r="H234" s="321"/>
      <c r="I234" s="321"/>
      <c r="M234" s="313"/>
      <c r="N234" s="143"/>
      <c r="O234" s="167"/>
      <c r="P234" s="167"/>
      <c r="Q234" s="167"/>
      <c r="U234" s="298"/>
      <c r="V234" s="298"/>
      <c r="W234" s="298"/>
    </row>
    <row r="235" spans="1:23" ht="12.75">
      <c r="A235" s="351">
        <f t="shared" si="37"/>
        <v>0</v>
      </c>
      <c r="B235" s="146" t="s">
        <v>499</v>
      </c>
      <c r="C235" s="152"/>
      <c r="D235" s="259"/>
      <c r="E235" s="105"/>
      <c r="F235" s="105"/>
      <c r="G235" s="105"/>
      <c r="H235" s="321"/>
      <c r="I235" s="321"/>
      <c r="M235" s="313"/>
      <c r="N235" s="143"/>
      <c r="O235" s="167"/>
      <c r="P235" s="167"/>
      <c r="Q235" s="167"/>
      <c r="U235" s="298"/>
      <c r="V235" s="298"/>
      <c r="W235" s="298"/>
    </row>
    <row r="236" spans="1:23" ht="16.5" thickBot="1">
      <c r="A236" s="351">
        <v>1</v>
      </c>
      <c r="B236" s="769" t="s">
        <v>19</v>
      </c>
      <c r="D236" s="174">
        <f>SUM(D222:D235)</f>
        <v>0</v>
      </c>
      <c r="E236" s="96"/>
      <c r="F236" s="96"/>
      <c r="G236" s="96"/>
      <c r="H236" s="319"/>
      <c r="I236" s="319"/>
      <c r="M236" s="313"/>
      <c r="N236" s="143"/>
      <c r="O236" s="167"/>
      <c r="P236" s="167"/>
      <c r="Q236" s="167"/>
      <c r="U236" s="298"/>
      <c r="V236" s="298"/>
      <c r="W236" s="298"/>
    </row>
    <row r="237" spans="1:23" ht="13.5" thickTop="1">
      <c r="A237" s="351">
        <v>1</v>
      </c>
      <c r="D237" s="96"/>
      <c r="E237" s="96"/>
      <c r="F237" s="96"/>
      <c r="G237" s="96"/>
      <c r="H237" s="319"/>
      <c r="I237" s="319"/>
      <c r="M237" s="313"/>
      <c r="N237" s="143"/>
      <c r="O237" s="167"/>
      <c r="P237" s="167"/>
      <c r="Q237" s="167"/>
      <c r="U237" s="298"/>
      <c r="V237" s="298"/>
      <c r="W237" s="298"/>
    </row>
    <row r="238" spans="1:23" ht="15.75">
      <c r="A238" s="351">
        <f>+IF(B239="",0,1)</f>
        <v>0</v>
      </c>
      <c r="B238" s="145" t="s">
        <v>20</v>
      </c>
      <c r="D238" s="96"/>
      <c r="E238" s="96"/>
      <c r="F238" s="96"/>
      <c r="G238" s="96"/>
      <c r="H238" s="319"/>
      <c r="I238" s="319"/>
      <c r="M238" s="313"/>
      <c r="N238" s="143"/>
      <c r="O238" s="167"/>
      <c r="P238" s="167"/>
      <c r="Q238" s="167"/>
      <c r="U238" s="298"/>
      <c r="V238" s="298"/>
      <c r="W238" s="298"/>
    </row>
    <row r="239" spans="1:23" ht="12.75">
      <c r="A239" s="351">
        <f>+IF(B239="",0,1)</f>
        <v>0</v>
      </c>
      <c r="B239" s="853"/>
      <c r="C239" s="854"/>
      <c r="D239" s="854"/>
      <c r="E239" s="854"/>
      <c r="F239" s="855"/>
      <c r="G239" s="96"/>
      <c r="H239" s="319"/>
      <c r="I239" s="319"/>
      <c r="M239" s="313"/>
      <c r="N239" s="143"/>
      <c r="O239" s="167"/>
      <c r="P239" s="167"/>
      <c r="Q239" s="167"/>
      <c r="U239" s="298"/>
      <c r="V239" s="298"/>
      <c r="W239" s="298"/>
    </row>
    <row r="240" spans="1:23" ht="12.75">
      <c r="A240" s="351">
        <f aca="true" t="shared" si="38" ref="A240:A248">+IF(B240="",0,1)</f>
        <v>0</v>
      </c>
      <c r="B240" s="853"/>
      <c r="C240" s="854"/>
      <c r="D240" s="854"/>
      <c r="E240" s="854"/>
      <c r="F240" s="855"/>
      <c r="G240" s="96"/>
      <c r="H240" s="319"/>
      <c r="I240" s="319"/>
      <c r="M240" s="313"/>
      <c r="N240" s="143"/>
      <c r="O240" s="167"/>
      <c r="P240" s="167"/>
      <c r="Q240" s="167"/>
      <c r="U240" s="298"/>
      <c r="V240" s="298"/>
      <c r="W240" s="298"/>
    </row>
    <row r="241" spans="1:23" ht="12.75">
      <c r="A241" s="351">
        <f t="shared" si="38"/>
        <v>0</v>
      </c>
      <c r="B241" s="853"/>
      <c r="C241" s="854"/>
      <c r="D241" s="854"/>
      <c r="E241" s="854"/>
      <c r="F241" s="855"/>
      <c r="G241" s="96"/>
      <c r="H241" s="319"/>
      <c r="I241" s="319"/>
      <c r="M241" s="313"/>
      <c r="N241" s="143"/>
      <c r="O241" s="167"/>
      <c r="P241" s="167"/>
      <c r="Q241" s="167"/>
      <c r="U241" s="298"/>
      <c r="V241" s="298"/>
      <c r="W241" s="298"/>
    </row>
    <row r="242" spans="1:23" ht="12.75">
      <c r="A242" s="351">
        <f t="shared" si="38"/>
        <v>0</v>
      </c>
      <c r="B242" s="853"/>
      <c r="C242" s="854"/>
      <c r="D242" s="854"/>
      <c r="E242" s="854"/>
      <c r="F242" s="855"/>
      <c r="G242" s="96"/>
      <c r="H242" s="319"/>
      <c r="I242" s="319"/>
      <c r="M242" s="313"/>
      <c r="N242" s="143"/>
      <c r="O242" s="167"/>
      <c r="P242" s="167"/>
      <c r="Q242" s="167"/>
      <c r="U242" s="298"/>
      <c r="V242" s="298"/>
      <c r="W242" s="298"/>
    </row>
    <row r="243" spans="1:23" ht="12.75">
      <c r="A243" s="351">
        <f t="shared" si="38"/>
        <v>0</v>
      </c>
      <c r="B243" s="853"/>
      <c r="C243" s="854"/>
      <c r="D243" s="854"/>
      <c r="E243" s="854"/>
      <c r="F243" s="855"/>
      <c r="G243" s="96"/>
      <c r="H243" s="319"/>
      <c r="I243" s="319"/>
      <c r="M243" s="313"/>
      <c r="N243" s="143"/>
      <c r="O243" s="167"/>
      <c r="P243" s="167"/>
      <c r="Q243" s="167"/>
      <c r="U243" s="298"/>
      <c r="V243" s="298"/>
      <c r="W243" s="298"/>
    </row>
    <row r="244" spans="1:23" ht="12.75">
      <c r="A244" s="351">
        <f t="shared" si="38"/>
        <v>0</v>
      </c>
      <c r="B244" s="853"/>
      <c r="C244" s="854"/>
      <c r="D244" s="854"/>
      <c r="E244" s="854"/>
      <c r="F244" s="855"/>
      <c r="G244" s="96"/>
      <c r="H244" s="319"/>
      <c r="I244" s="319"/>
      <c r="M244" s="313"/>
      <c r="N244" s="143"/>
      <c r="O244" s="167"/>
      <c r="P244" s="167"/>
      <c r="Q244" s="167"/>
      <c r="U244" s="298"/>
      <c r="V244" s="298"/>
      <c r="W244" s="298"/>
    </row>
    <row r="245" spans="1:23" ht="12.75">
      <c r="A245" s="351">
        <f t="shared" si="38"/>
        <v>0</v>
      </c>
      <c r="B245" s="853"/>
      <c r="C245" s="854"/>
      <c r="D245" s="854"/>
      <c r="E245" s="854"/>
      <c r="F245" s="855"/>
      <c r="G245" s="96"/>
      <c r="H245" s="319"/>
      <c r="I245" s="319"/>
      <c r="M245" s="313"/>
      <c r="N245" s="143"/>
      <c r="O245" s="167"/>
      <c r="P245" s="167"/>
      <c r="Q245" s="167"/>
      <c r="U245" s="298"/>
      <c r="V245" s="298"/>
      <c r="W245" s="298"/>
    </row>
    <row r="246" spans="1:23" ht="12.75">
      <c r="A246" s="351">
        <f t="shared" si="38"/>
        <v>0</v>
      </c>
      <c r="B246" s="853"/>
      <c r="C246" s="854"/>
      <c r="D246" s="854"/>
      <c r="E246" s="854"/>
      <c r="F246" s="855"/>
      <c r="G246" s="96"/>
      <c r="H246" s="319"/>
      <c r="I246" s="319"/>
      <c r="M246" s="313"/>
      <c r="N246" s="143"/>
      <c r="O246" s="167"/>
      <c r="P246" s="167"/>
      <c r="Q246" s="167"/>
      <c r="U246" s="298"/>
      <c r="V246" s="298"/>
      <c r="W246" s="298"/>
    </row>
    <row r="247" spans="1:23" ht="12.75">
      <c r="A247" s="351">
        <f t="shared" si="38"/>
        <v>0</v>
      </c>
      <c r="B247" s="853"/>
      <c r="C247" s="854"/>
      <c r="D247" s="854"/>
      <c r="E247" s="854"/>
      <c r="F247" s="855"/>
      <c r="G247" s="96"/>
      <c r="H247" s="319"/>
      <c r="I247" s="319"/>
      <c r="M247" s="313"/>
      <c r="N247" s="143"/>
      <c r="O247" s="167"/>
      <c r="P247" s="167"/>
      <c r="Q247" s="167"/>
      <c r="U247" s="298"/>
      <c r="V247" s="298"/>
      <c r="W247" s="298"/>
    </row>
    <row r="248" spans="1:23" ht="12.75">
      <c r="A248" s="351">
        <f t="shared" si="38"/>
        <v>0</v>
      </c>
      <c r="B248" s="853"/>
      <c r="C248" s="854"/>
      <c r="D248" s="854"/>
      <c r="E248" s="854"/>
      <c r="F248" s="855"/>
      <c r="G248" s="96"/>
      <c r="H248" s="319"/>
      <c r="I248" s="319"/>
      <c r="M248" s="313"/>
      <c r="N248" s="143"/>
      <c r="O248" s="167"/>
      <c r="P248" s="167"/>
      <c r="Q248" s="167"/>
      <c r="U248" s="298"/>
      <c r="V248" s="298"/>
      <c r="W248" s="298"/>
    </row>
    <row r="249" spans="1:23" ht="12.75">
      <c r="A249" s="351">
        <v>1</v>
      </c>
      <c r="D249" s="96"/>
      <c r="E249" s="96"/>
      <c r="F249" s="96"/>
      <c r="G249" s="96"/>
      <c r="H249" s="319"/>
      <c r="I249" s="319"/>
      <c r="M249" s="313"/>
      <c r="N249" s="143"/>
      <c r="O249" s="167"/>
      <c r="P249" s="167"/>
      <c r="Q249" s="167"/>
      <c r="U249" s="298"/>
      <c r="V249" s="298"/>
      <c r="W249" s="298"/>
    </row>
    <row r="250" spans="1:23" ht="15.75">
      <c r="A250" s="351">
        <f>IF(SUM(A251:A287)&gt;0,1,0)</f>
        <v>0</v>
      </c>
      <c r="B250" s="145" t="s">
        <v>21</v>
      </c>
      <c r="D250" s="96"/>
      <c r="E250" s="96"/>
      <c r="F250" s="96"/>
      <c r="G250" s="96"/>
      <c r="H250" s="319"/>
      <c r="I250" s="319"/>
      <c r="M250" s="313"/>
      <c r="N250" s="143"/>
      <c r="O250" s="167"/>
      <c r="P250" s="167"/>
      <c r="Q250" s="167"/>
      <c r="U250" s="298"/>
      <c r="V250" s="298"/>
      <c r="W250" s="298"/>
    </row>
    <row r="251" spans="1:23" ht="13.5">
      <c r="A251" s="351">
        <f>IF(SUM(A252:A253)&gt;0,1,0)</f>
        <v>0</v>
      </c>
      <c r="B251" s="182" t="s">
        <v>720</v>
      </c>
      <c r="D251" s="96"/>
      <c r="E251" s="96"/>
      <c r="F251" s="96"/>
      <c r="G251" s="96"/>
      <c r="H251" s="319"/>
      <c r="I251" s="319"/>
      <c r="M251" s="313"/>
      <c r="N251" s="143"/>
      <c r="O251" s="167"/>
      <c r="P251" s="167"/>
      <c r="Q251" s="167"/>
      <c r="U251" s="298"/>
      <c r="V251" s="298"/>
      <c r="W251" s="298"/>
    </row>
    <row r="252" spans="1:23" ht="12.75">
      <c r="A252" s="351">
        <f>IF(A253=1,1,0)</f>
        <v>0</v>
      </c>
      <c r="B252" s="858" t="s">
        <v>702</v>
      </c>
      <c r="C252" s="859"/>
      <c r="D252" s="96"/>
      <c r="E252" s="96"/>
      <c r="F252" s="96"/>
      <c r="G252" s="96"/>
      <c r="H252" s="319"/>
      <c r="I252" s="319"/>
      <c r="M252" s="313"/>
      <c r="N252" s="143"/>
      <c r="O252" s="167"/>
      <c r="P252" s="167"/>
      <c r="Q252" s="167"/>
      <c r="U252" s="298"/>
      <c r="V252" s="298"/>
      <c r="W252" s="298"/>
    </row>
    <row r="253" spans="1:23" ht="12.75">
      <c r="A253" s="351">
        <f>COUNTA(D253)</f>
        <v>0</v>
      </c>
      <c r="B253" s="856" t="s">
        <v>701</v>
      </c>
      <c r="C253" s="857"/>
      <c r="D253" s="329"/>
      <c r="E253" s="96"/>
      <c r="F253" s="96"/>
      <c r="G253" s="96"/>
      <c r="H253" s="319"/>
      <c r="I253" s="319"/>
      <c r="M253" s="313"/>
      <c r="N253" s="143"/>
      <c r="O253" s="167"/>
      <c r="P253" s="167"/>
      <c r="Q253" s="167"/>
      <c r="U253" s="298"/>
      <c r="V253" s="298"/>
      <c r="W253" s="298"/>
    </row>
    <row r="254" spans="1:23" ht="12.75">
      <c r="A254" s="351">
        <f>+A253</f>
        <v>0</v>
      </c>
      <c r="D254" s="96"/>
      <c r="E254" s="96"/>
      <c r="F254" s="96"/>
      <c r="G254" s="96"/>
      <c r="H254" s="319"/>
      <c r="I254" s="319"/>
      <c r="M254" s="313"/>
      <c r="N254" s="143"/>
      <c r="O254" s="167"/>
      <c r="P254" s="167"/>
      <c r="Q254" s="167"/>
      <c r="U254" s="298"/>
      <c r="V254" s="298"/>
      <c r="W254" s="298"/>
    </row>
    <row r="255" spans="1:23" ht="13.5">
      <c r="A255" s="351">
        <f>IF(SUM(A256:A265)&gt;0,1,0)</f>
        <v>0</v>
      </c>
      <c r="B255" s="182" t="s">
        <v>749</v>
      </c>
      <c r="D255" s="96"/>
      <c r="E255" s="96"/>
      <c r="F255" s="96"/>
      <c r="G255" s="96"/>
      <c r="H255" s="319"/>
      <c r="I255" s="319"/>
      <c r="M255" s="313"/>
      <c r="N255" s="143"/>
      <c r="O255" s="167"/>
      <c r="P255" s="167"/>
      <c r="Q255" s="167"/>
      <c r="U255" s="298"/>
      <c r="V255" s="298"/>
      <c r="W255" s="298"/>
    </row>
    <row r="256" spans="1:23" ht="12.75">
      <c r="A256" s="351">
        <f>COUNTA(D257)</f>
        <v>0</v>
      </c>
      <c r="B256" s="153" t="s">
        <v>722</v>
      </c>
      <c r="C256" s="183"/>
      <c r="D256" s="154"/>
      <c r="E256" s="96"/>
      <c r="F256" s="227" t="s">
        <v>417</v>
      </c>
      <c r="G256" s="96"/>
      <c r="H256" s="319"/>
      <c r="I256" s="319"/>
      <c r="M256" s="313"/>
      <c r="N256" s="143"/>
      <c r="O256" s="167"/>
      <c r="P256" s="167"/>
      <c r="Q256" s="167"/>
      <c r="U256" s="298"/>
      <c r="V256" s="298"/>
      <c r="W256" s="298"/>
    </row>
    <row r="257" spans="1:23" ht="12.75">
      <c r="A257" s="351">
        <f>COUNTA(D257)</f>
        <v>0</v>
      </c>
      <c r="B257" s="371" t="s">
        <v>666</v>
      </c>
      <c r="C257" s="151"/>
      <c r="D257" s="257"/>
      <c r="E257" s="850">
        <f>IF(D257&gt;(-D204-D206-D207-D208-D209),"CHECK","")</f>
      </c>
      <c r="F257" s="851"/>
      <c r="G257" s="851"/>
      <c r="H257" s="319"/>
      <c r="I257" s="319"/>
      <c r="M257" s="313"/>
      <c r="N257" s="143"/>
      <c r="O257" s="167"/>
      <c r="P257" s="167"/>
      <c r="Q257" s="167"/>
      <c r="U257" s="298"/>
      <c r="V257" s="298"/>
      <c r="W257" s="298"/>
    </row>
    <row r="258" spans="1:23" ht="12.75">
      <c r="A258" s="351">
        <f>COUNTA(D259)</f>
        <v>0</v>
      </c>
      <c r="B258" s="159" t="s">
        <v>723</v>
      </c>
      <c r="C258" s="151"/>
      <c r="D258" s="154"/>
      <c r="E258" s="850"/>
      <c r="F258" s="851"/>
      <c r="G258" s="851"/>
      <c r="H258" s="319"/>
      <c r="I258" s="319"/>
      <c r="M258" s="313"/>
      <c r="N258" s="143"/>
      <c r="O258" s="167"/>
      <c r="P258" s="167"/>
      <c r="Q258" s="167"/>
      <c r="U258" s="298"/>
      <c r="V258" s="298"/>
      <c r="W258" s="298"/>
    </row>
    <row r="259" spans="1:23" ht="12.75">
      <c r="A259" s="351">
        <f>COUNTA(D259)</f>
        <v>0</v>
      </c>
      <c r="B259" s="371" t="s">
        <v>671</v>
      </c>
      <c r="C259" s="151"/>
      <c r="D259" s="257"/>
      <c r="E259" s="848">
        <f>IF(D259&gt;D257,"CHECK: Cannot be greater than amount disclosed under (i) above","")</f>
      </c>
      <c r="F259" s="849"/>
      <c r="G259" s="849"/>
      <c r="H259" s="319"/>
      <c r="I259" s="319"/>
      <c r="M259" s="313"/>
      <c r="N259" s="143"/>
      <c r="O259" s="167"/>
      <c r="P259" s="167"/>
      <c r="Q259" s="167"/>
      <c r="U259" s="298"/>
      <c r="V259" s="298"/>
      <c r="W259" s="298"/>
    </row>
    <row r="260" spans="1:23" ht="12.75">
      <c r="A260" s="351">
        <f>+A259</f>
        <v>0</v>
      </c>
      <c r="B260" s="241"/>
      <c r="C260" s="151"/>
      <c r="D260" s="158"/>
      <c r="E260" s="848"/>
      <c r="F260" s="849"/>
      <c r="G260" s="849"/>
      <c r="H260" s="319"/>
      <c r="I260" s="319"/>
      <c r="M260" s="313"/>
      <c r="N260" s="143"/>
      <c r="O260" s="167"/>
      <c r="P260" s="167"/>
      <c r="Q260" s="167"/>
      <c r="U260" s="298"/>
      <c r="V260" s="298"/>
      <c r="W260" s="298"/>
    </row>
    <row r="261" spans="1:23" ht="12.75">
      <c r="A261" s="351">
        <f>COUNTA(D262)</f>
        <v>0</v>
      </c>
      <c r="B261" s="159" t="s">
        <v>724</v>
      </c>
      <c r="C261" s="151"/>
      <c r="D261" s="184"/>
      <c r="E261" s="848"/>
      <c r="F261" s="849"/>
      <c r="G261" s="849"/>
      <c r="H261" s="319"/>
      <c r="I261" s="319"/>
      <c r="M261" s="313"/>
      <c r="N261" s="143"/>
      <c r="O261" s="167"/>
      <c r="P261" s="167"/>
      <c r="Q261" s="167"/>
      <c r="U261" s="298"/>
      <c r="V261" s="298"/>
      <c r="W261" s="298"/>
    </row>
    <row r="262" spans="1:23" ht="12.75">
      <c r="A262" s="351">
        <f>COUNTA(D262)</f>
        <v>0</v>
      </c>
      <c r="B262" s="371" t="s">
        <v>803</v>
      </c>
      <c r="C262" s="151"/>
      <c r="D262" s="257"/>
      <c r="E262" s="850">
        <f>IF(D262&gt;(-D212-D214-D215-D216),"CHECK","")</f>
      </c>
      <c r="F262" s="851"/>
      <c r="G262" s="851"/>
      <c r="H262" s="319"/>
      <c r="I262" s="319"/>
      <c r="M262" s="313"/>
      <c r="N262" s="143"/>
      <c r="O262" s="167"/>
      <c r="P262" s="167"/>
      <c r="Q262" s="167"/>
      <c r="U262" s="298"/>
      <c r="V262" s="298"/>
      <c r="W262" s="298"/>
    </row>
    <row r="263" spans="1:23" ht="12.75">
      <c r="A263" s="351">
        <f>COUNTA(D264)</f>
        <v>0</v>
      </c>
      <c r="B263" s="159" t="s">
        <v>726</v>
      </c>
      <c r="C263" s="151"/>
      <c r="D263" s="184"/>
      <c r="E263" s="850"/>
      <c r="F263" s="851"/>
      <c r="G263" s="851"/>
      <c r="H263" s="319"/>
      <c r="I263" s="319"/>
      <c r="M263" s="313"/>
      <c r="N263" s="143"/>
      <c r="O263" s="167"/>
      <c r="P263" s="167"/>
      <c r="Q263" s="167"/>
      <c r="U263" s="298"/>
      <c r="V263" s="298"/>
      <c r="W263" s="298"/>
    </row>
    <row r="264" spans="1:23" ht="12.75">
      <c r="A264" s="351">
        <f>COUNTA(D264)</f>
        <v>0</v>
      </c>
      <c r="B264" s="371" t="s">
        <v>804</v>
      </c>
      <c r="C264" s="151"/>
      <c r="D264" s="257"/>
      <c r="E264" s="848">
        <f>IF(D264&gt;D262,"CHECK: Cannot be greater than amount disclosed under (iii) above","")</f>
      </c>
      <c r="F264" s="849"/>
      <c r="G264" s="849"/>
      <c r="H264" s="319"/>
      <c r="I264" s="319"/>
      <c r="M264" s="313"/>
      <c r="N264" s="143"/>
      <c r="O264" s="167"/>
      <c r="P264" s="167"/>
      <c r="Q264" s="167"/>
      <c r="U264" s="298"/>
      <c r="V264" s="298"/>
      <c r="W264" s="298"/>
    </row>
    <row r="265" spans="1:23" ht="12.75">
      <c r="A265" s="351">
        <f>+A264</f>
        <v>0</v>
      </c>
      <c r="B265" s="155"/>
      <c r="C265" s="185"/>
      <c r="D265" s="154"/>
      <c r="E265" s="848"/>
      <c r="F265" s="849"/>
      <c r="G265" s="849"/>
      <c r="H265" s="319"/>
      <c r="I265" s="319"/>
      <c r="M265" s="313"/>
      <c r="N265" s="143"/>
      <c r="O265" s="167"/>
      <c r="P265" s="167"/>
      <c r="Q265" s="167"/>
      <c r="U265" s="298"/>
      <c r="V265" s="298"/>
      <c r="W265" s="298"/>
    </row>
    <row r="266" spans="1:23" ht="12.75">
      <c r="A266" s="351">
        <f>+A255</f>
        <v>0</v>
      </c>
      <c r="D266" s="105"/>
      <c r="E266" s="849"/>
      <c r="F266" s="849"/>
      <c r="G266" s="849"/>
      <c r="H266" s="319"/>
      <c r="I266" s="319"/>
      <c r="M266" s="313"/>
      <c r="N266" s="143"/>
      <c r="O266" s="167"/>
      <c r="P266" s="167"/>
      <c r="Q266" s="167"/>
      <c r="U266" s="298"/>
      <c r="V266" s="298"/>
      <c r="W266" s="298"/>
    </row>
    <row r="267" spans="1:23" ht="13.5">
      <c r="A267" s="351">
        <f>COUNTA(D268)</f>
        <v>0</v>
      </c>
      <c r="B267" s="182" t="s">
        <v>750</v>
      </c>
      <c r="D267" s="96"/>
      <c r="E267" s="96"/>
      <c r="F267" s="96"/>
      <c r="G267" s="96"/>
      <c r="H267" s="319"/>
      <c r="I267" s="319"/>
      <c r="M267" s="313"/>
      <c r="N267" s="143"/>
      <c r="O267" s="167"/>
      <c r="P267" s="167"/>
      <c r="Q267" s="167"/>
      <c r="U267" s="298"/>
      <c r="V267" s="298"/>
      <c r="W267" s="298"/>
    </row>
    <row r="268" spans="1:23" ht="12.75">
      <c r="A268" s="351">
        <f>COUNTA(D268)</f>
        <v>0</v>
      </c>
      <c r="B268" s="146" t="s">
        <v>418</v>
      </c>
      <c r="C268" s="180"/>
      <c r="D268" s="257"/>
      <c r="E268" s="96"/>
      <c r="F268" s="96"/>
      <c r="G268" s="96"/>
      <c r="H268" s="319"/>
      <c r="I268" s="319"/>
      <c r="M268" s="313"/>
      <c r="N268" s="143"/>
      <c r="O268" s="167"/>
      <c r="P268" s="167"/>
      <c r="Q268" s="167"/>
      <c r="U268" s="298"/>
      <c r="V268" s="298"/>
      <c r="W268" s="298"/>
    </row>
    <row r="269" spans="1:23" ht="12.75">
      <c r="A269" s="351">
        <f>+A268</f>
        <v>0</v>
      </c>
      <c r="D269" s="96"/>
      <c r="E269" s="96"/>
      <c r="F269" s="96"/>
      <c r="G269" s="96"/>
      <c r="H269" s="319"/>
      <c r="I269" s="319"/>
      <c r="M269" s="313"/>
      <c r="N269" s="143"/>
      <c r="O269" s="167"/>
      <c r="P269" s="167"/>
      <c r="Q269" s="167"/>
      <c r="U269" s="298"/>
      <c r="V269" s="298"/>
      <c r="W269" s="298"/>
    </row>
    <row r="270" spans="1:23" ht="13.5">
      <c r="A270" s="351">
        <f>COUNTA(D271)</f>
        <v>0</v>
      </c>
      <c r="B270" s="182" t="s">
        <v>609</v>
      </c>
      <c r="D270" s="96"/>
      <c r="E270" s="96"/>
      <c r="F270" s="96"/>
      <c r="G270" s="96"/>
      <c r="H270" s="319"/>
      <c r="I270" s="319"/>
      <c r="M270" s="313"/>
      <c r="N270" s="143"/>
      <c r="O270" s="167"/>
      <c r="P270" s="167"/>
      <c r="Q270" s="167"/>
      <c r="U270" s="298"/>
      <c r="V270" s="298"/>
      <c r="W270" s="298"/>
    </row>
    <row r="271" spans="1:23" ht="12.75">
      <c r="A271" s="351">
        <f>COUNTA(D271)</f>
        <v>0</v>
      </c>
      <c r="B271" s="146" t="s">
        <v>430</v>
      </c>
      <c r="C271" s="180"/>
      <c r="D271" s="257"/>
      <c r="E271" s="96"/>
      <c r="F271" s="96"/>
      <c r="G271" s="96"/>
      <c r="H271" s="319"/>
      <c r="I271" s="319"/>
      <c r="M271" s="313"/>
      <c r="N271" s="143"/>
      <c r="O271" s="167"/>
      <c r="P271" s="167"/>
      <c r="Q271" s="167"/>
      <c r="U271" s="298"/>
      <c r="V271" s="298"/>
      <c r="W271" s="298"/>
    </row>
    <row r="272" spans="1:23" ht="12.75">
      <c r="A272" s="351">
        <f>+A271</f>
        <v>0</v>
      </c>
      <c r="D272" s="96"/>
      <c r="E272" s="96"/>
      <c r="F272" s="96"/>
      <c r="G272" s="96"/>
      <c r="H272" s="319"/>
      <c r="I272" s="319"/>
      <c r="M272" s="313"/>
      <c r="N272" s="143"/>
      <c r="O272" s="167"/>
      <c r="P272" s="167"/>
      <c r="Q272" s="167"/>
      <c r="U272" s="298"/>
      <c r="V272" s="298"/>
      <c r="W272" s="298"/>
    </row>
    <row r="273" spans="1:23" ht="13.5">
      <c r="A273" s="351">
        <f>COUNTA(D274)</f>
        <v>0</v>
      </c>
      <c r="B273" s="182" t="s">
        <v>610</v>
      </c>
      <c r="D273" s="96"/>
      <c r="E273" s="96"/>
      <c r="F273" s="96"/>
      <c r="G273" s="96"/>
      <c r="H273" s="319"/>
      <c r="I273" s="319"/>
      <c r="M273" s="313"/>
      <c r="N273" s="143"/>
      <c r="O273" s="167"/>
      <c r="P273" s="167"/>
      <c r="Q273" s="167"/>
      <c r="U273" s="298"/>
      <c r="V273" s="298"/>
      <c r="W273" s="298"/>
    </row>
    <row r="274" spans="1:23" ht="12.75">
      <c r="A274" s="351">
        <f>COUNTA(D274)</f>
        <v>0</v>
      </c>
      <c r="B274" s="146" t="s">
        <v>432</v>
      </c>
      <c r="C274" s="154"/>
      <c r="D274" s="257"/>
      <c r="E274" s="96"/>
      <c r="F274" s="96"/>
      <c r="G274" s="96"/>
      <c r="H274" s="319"/>
      <c r="I274" s="319"/>
      <c r="M274" s="313"/>
      <c r="N274" s="143"/>
      <c r="O274" s="167"/>
      <c r="P274" s="167"/>
      <c r="Q274" s="167"/>
      <c r="U274" s="298"/>
      <c r="V274" s="298"/>
      <c r="W274" s="298"/>
    </row>
    <row r="275" spans="1:23" ht="12.75">
      <c r="A275" s="351">
        <f>+A274</f>
        <v>0</v>
      </c>
      <c r="D275" s="96"/>
      <c r="E275" s="96"/>
      <c r="F275" s="96"/>
      <c r="G275" s="96"/>
      <c r="H275" s="319"/>
      <c r="I275" s="319"/>
      <c r="M275" s="313"/>
      <c r="N275" s="143"/>
      <c r="O275" s="167"/>
      <c r="P275" s="167"/>
      <c r="Q275" s="167"/>
      <c r="U275" s="298"/>
      <c r="V275" s="298"/>
      <c r="W275" s="298"/>
    </row>
    <row r="276" spans="1:23" ht="13.5">
      <c r="A276" s="351">
        <f>COUNTA(D277)</f>
        <v>0</v>
      </c>
      <c r="B276" s="182" t="s">
        <v>611</v>
      </c>
      <c r="D276" s="96"/>
      <c r="E276" s="96"/>
      <c r="F276" s="96"/>
      <c r="G276" s="96"/>
      <c r="H276" s="319"/>
      <c r="I276" s="319"/>
      <c r="M276" s="313"/>
      <c r="N276" s="143"/>
      <c r="O276" s="167"/>
      <c r="P276" s="167"/>
      <c r="Q276" s="167"/>
      <c r="U276" s="298"/>
      <c r="V276" s="298"/>
      <c r="W276" s="298"/>
    </row>
    <row r="277" spans="1:23" ht="25.5">
      <c r="A277" s="351">
        <f>COUNTA(D277)</f>
        <v>0</v>
      </c>
      <c r="B277" s="746" t="s">
        <v>563</v>
      </c>
      <c r="C277" s="154"/>
      <c r="D277" s="257"/>
      <c r="E277" s="96"/>
      <c r="F277" s="96"/>
      <c r="G277" s="96"/>
      <c r="H277" s="319"/>
      <c r="I277" s="319"/>
      <c r="M277" s="313"/>
      <c r="N277" s="143"/>
      <c r="O277" s="167"/>
      <c r="P277" s="167"/>
      <c r="Q277" s="167"/>
      <c r="U277" s="298"/>
      <c r="V277" s="298"/>
      <c r="W277" s="298"/>
    </row>
    <row r="278" spans="1:23" ht="12.75">
      <c r="A278" s="351">
        <f>+A277</f>
        <v>0</v>
      </c>
      <c r="D278" s="96"/>
      <c r="E278" s="96"/>
      <c r="F278" s="96"/>
      <c r="G278" s="96"/>
      <c r="H278" s="319"/>
      <c r="I278" s="319"/>
      <c r="M278" s="313"/>
      <c r="N278" s="143"/>
      <c r="O278" s="167"/>
      <c r="P278" s="167"/>
      <c r="Q278" s="167"/>
      <c r="U278" s="298"/>
      <c r="V278" s="298"/>
      <c r="W278" s="298"/>
    </row>
    <row r="279" spans="1:23" ht="13.5">
      <c r="A279" s="351">
        <f>COUNTA(D280)</f>
        <v>0</v>
      </c>
      <c r="B279" s="182" t="s">
        <v>612</v>
      </c>
      <c r="D279" s="96"/>
      <c r="E279" s="96"/>
      <c r="F279" s="96"/>
      <c r="G279" s="96"/>
      <c r="H279" s="319"/>
      <c r="I279" s="319"/>
      <c r="M279" s="313"/>
      <c r="N279" s="143"/>
      <c r="O279" s="167"/>
      <c r="P279" s="167"/>
      <c r="Q279" s="167"/>
      <c r="U279" s="298"/>
      <c r="V279" s="298"/>
      <c r="W279" s="298"/>
    </row>
    <row r="280" spans="1:23" ht="12.75">
      <c r="A280" s="351">
        <f>COUNTA(D280)</f>
        <v>0</v>
      </c>
      <c r="B280" s="146" t="s">
        <v>751</v>
      </c>
      <c r="C280" s="154"/>
      <c r="D280" s="257"/>
      <c r="E280" s="96"/>
      <c r="F280" s="96"/>
      <c r="G280" s="96"/>
      <c r="H280" s="319"/>
      <c r="I280" s="319"/>
      <c r="M280" s="313"/>
      <c r="N280" s="143"/>
      <c r="O280" s="167"/>
      <c r="P280" s="167"/>
      <c r="Q280" s="167"/>
      <c r="U280" s="298"/>
      <c r="V280" s="298"/>
      <c r="W280" s="298"/>
    </row>
    <row r="281" spans="1:23" ht="12.75">
      <c r="A281" s="351">
        <f>+A280</f>
        <v>0</v>
      </c>
      <c r="D281" s="96"/>
      <c r="E281" s="96"/>
      <c r="F281" s="308"/>
      <c r="G281" s="96"/>
      <c r="H281" s="319"/>
      <c r="I281" s="319"/>
      <c r="M281" s="313"/>
      <c r="N281" s="143"/>
      <c r="O281" s="167"/>
      <c r="P281" s="167"/>
      <c r="Q281" s="167"/>
      <c r="U281" s="298"/>
      <c r="V281" s="298"/>
      <c r="W281" s="298"/>
    </row>
    <row r="282" spans="1:23" ht="13.5">
      <c r="A282" s="351">
        <f>COUNTA(C283)</f>
        <v>0</v>
      </c>
      <c r="B282" s="182" t="s">
        <v>65</v>
      </c>
      <c r="D282" s="96"/>
      <c r="E282" s="96"/>
      <c r="F282" s="308"/>
      <c r="G282" s="96"/>
      <c r="H282" s="319"/>
      <c r="I282" s="319"/>
      <c r="M282" s="313"/>
      <c r="N282" s="143"/>
      <c r="O282" s="167"/>
      <c r="P282" s="554" t="s">
        <v>834</v>
      </c>
      <c r="Q282" s="167"/>
      <c r="U282" s="298"/>
      <c r="V282" s="298"/>
      <c r="W282" s="298"/>
    </row>
    <row r="283" spans="1:23" ht="12.75">
      <c r="A283" s="351">
        <f>COUNTA(C283)</f>
        <v>0</v>
      </c>
      <c r="C283" s="869"/>
      <c r="D283" s="870"/>
      <c r="E283" s="96"/>
      <c r="F283" s="308"/>
      <c r="G283" s="96"/>
      <c r="H283" s="319"/>
      <c r="I283" s="319"/>
      <c r="M283" s="313"/>
      <c r="N283" s="143"/>
      <c r="O283" s="167"/>
      <c r="P283" s="554" t="s">
        <v>608</v>
      </c>
      <c r="Q283" s="167"/>
      <c r="U283" s="298"/>
      <c r="V283" s="298"/>
      <c r="W283" s="298"/>
    </row>
    <row r="284" spans="1:23" ht="12.75">
      <c r="A284" s="351">
        <f>+A283</f>
        <v>0</v>
      </c>
      <c r="D284" s="96"/>
      <c r="E284" s="96"/>
      <c r="F284" s="308"/>
      <c r="G284" s="96"/>
      <c r="H284" s="319"/>
      <c r="I284" s="319"/>
      <c r="M284" s="313"/>
      <c r="N284" s="143"/>
      <c r="O284" s="167"/>
      <c r="P284" s="554" t="s">
        <v>835</v>
      </c>
      <c r="Q284" s="167"/>
      <c r="U284" s="298"/>
      <c r="V284" s="298"/>
      <c r="W284" s="298"/>
    </row>
    <row r="285" spans="1:23" ht="13.5">
      <c r="A285" s="351">
        <f>COUNTA(D287)</f>
        <v>0</v>
      </c>
      <c r="B285" s="182" t="s">
        <v>62</v>
      </c>
      <c r="D285" s="96"/>
      <c r="E285" s="303"/>
      <c r="F285" s="303"/>
      <c r="M285" s="313"/>
      <c r="N285" s="143"/>
      <c r="O285" s="167"/>
      <c r="P285" s="167"/>
      <c r="Q285" s="167"/>
      <c r="U285" s="298"/>
      <c r="V285" s="298"/>
      <c r="W285" s="298"/>
    </row>
    <row r="286" spans="1:23" ht="12.75">
      <c r="A286" s="351">
        <f>COUNTA(D287)</f>
        <v>0</v>
      </c>
      <c r="B286" s="153" t="s">
        <v>527</v>
      </c>
      <c r="C286" s="183"/>
      <c r="D286" s="745"/>
      <c r="E286" s="243"/>
      <c r="F286" s="309"/>
      <c r="G286" s="243"/>
      <c r="M286" s="313"/>
      <c r="N286" s="143"/>
      <c r="O286" s="167"/>
      <c r="P286" s="167"/>
      <c r="Q286" s="167"/>
      <c r="U286" s="298"/>
      <c r="V286" s="298"/>
      <c r="W286" s="298"/>
    </row>
    <row r="287" spans="1:23" ht="12.75">
      <c r="A287" s="351">
        <f>COUNTA(D287)</f>
        <v>0</v>
      </c>
      <c r="B287" s="155" t="s">
        <v>528</v>
      </c>
      <c r="C287" s="160"/>
      <c r="D287" s="257"/>
      <c r="E287" s="243">
        <f>+IF(F287="",0,1)</f>
        <v>0</v>
      </c>
      <c r="F287" s="309"/>
      <c r="G287" s="243">
        <f>+IF(C287&gt;0,1,0)</f>
        <v>0</v>
      </c>
      <c r="M287" s="313"/>
      <c r="N287" s="143"/>
      <c r="O287" s="167"/>
      <c r="P287" s="167"/>
      <c r="Q287" s="167"/>
      <c r="U287" s="298"/>
      <c r="V287" s="298"/>
      <c r="W287" s="298"/>
    </row>
    <row r="288" spans="1:23" ht="12.75">
      <c r="A288" s="351">
        <f>+A287</f>
        <v>0</v>
      </c>
      <c r="B288" s="47"/>
      <c r="C288" s="187"/>
      <c r="D288" s="187"/>
      <c r="E288" s="243">
        <f>+IF(F288="",0,1)</f>
        <v>0</v>
      </c>
      <c r="F288" s="309"/>
      <c r="G288" s="243">
        <f>+IF(C288&gt;0,1,0)</f>
        <v>0</v>
      </c>
      <c r="M288" s="313"/>
      <c r="N288" s="143"/>
      <c r="O288" s="167"/>
      <c r="P288" s="167"/>
      <c r="Q288" s="167"/>
      <c r="U288" s="298"/>
      <c r="V288" s="298"/>
      <c r="W288" s="298"/>
    </row>
    <row r="289" spans="1:23" ht="13.5">
      <c r="A289" s="351">
        <f>COUNTA(D291)</f>
        <v>0</v>
      </c>
      <c r="B289" s="182" t="s">
        <v>63</v>
      </c>
      <c r="D289" s="96"/>
      <c r="E289" s="243">
        <f>+IF(F289="",0,1)</f>
        <v>0</v>
      </c>
      <c r="F289" s="309"/>
      <c r="G289" s="243"/>
      <c r="M289" s="313"/>
      <c r="N289" s="143"/>
      <c r="O289" s="167"/>
      <c r="P289" s="167"/>
      <c r="Q289" s="167"/>
      <c r="U289" s="298"/>
      <c r="V289" s="298"/>
      <c r="W289" s="298"/>
    </row>
    <row r="290" spans="1:23" ht="12.75">
      <c r="A290" s="351">
        <f>COUNTA(D291)</f>
        <v>0</v>
      </c>
      <c r="B290" s="858" t="s">
        <v>245</v>
      </c>
      <c r="C290" s="859"/>
      <c r="D290" s="96"/>
      <c r="E290" s="243">
        <f>+IF(F290="",0,1)</f>
        <v>0</v>
      </c>
      <c r="F290" s="309"/>
      <c r="G290" s="243"/>
      <c r="M290" s="313"/>
      <c r="N290" s="143"/>
      <c r="O290" s="167"/>
      <c r="P290" s="167"/>
      <c r="Q290" s="167"/>
      <c r="U290" s="298"/>
      <c r="V290" s="298"/>
      <c r="W290" s="298"/>
    </row>
    <row r="291" spans="1:23" ht="12.75">
      <c r="A291" s="351">
        <f>COUNTA(D291)</f>
        <v>0</v>
      </c>
      <c r="B291" s="856" t="s">
        <v>244</v>
      </c>
      <c r="C291" s="857"/>
      <c r="D291" s="329"/>
      <c r="M291" s="313"/>
      <c r="N291" s="143"/>
      <c r="O291" s="167"/>
      <c r="P291" s="167"/>
      <c r="Q291" s="167"/>
      <c r="U291" s="298"/>
      <c r="V291" s="298"/>
      <c r="W291" s="298"/>
    </row>
    <row r="292" spans="1:23" ht="12.75">
      <c r="A292" s="351">
        <f>+A291</f>
        <v>0</v>
      </c>
      <c r="M292" s="313"/>
      <c r="N292" s="143"/>
      <c r="O292" s="167"/>
      <c r="P292" s="167"/>
      <c r="Q292" s="167"/>
      <c r="U292" s="298"/>
      <c r="V292" s="298"/>
      <c r="W292" s="298"/>
    </row>
    <row r="293" spans="1:23" ht="11.25" customHeight="1">
      <c r="A293" s="351">
        <f>COUNTA(D295)</f>
        <v>0</v>
      </c>
      <c r="B293" s="182" t="s">
        <v>64</v>
      </c>
      <c r="D293" s="96"/>
      <c r="M293" s="313"/>
      <c r="N293" s="143"/>
      <c r="O293" s="167"/>
      <c r="P293" s="167"/>
      <c r="Q293" s="167"/>
      <c r="U293" s="298"/>
      <c r="V293" s="298"/>
      <c r="W293" s="298"/>
    </row>
    <row r="294" spans="1:23" ht="12.75">
      <c r="A294" s="351">
        <f>COUNTA(D295)</f>
        <v>0</v>
      </c>
      <c r="B294" s="872" t="s">
        <v>346</v>
      </c>
      <c r="C294" s="872"/>
      <c r="M294" s="313"/>
      <c r="N294" s="143"/>
      <c r="O294" s="167"/>
      <c r="P294" s="167"/>
      <c r="Q294" s="167"/>
      <c r="U294" s="298"/>
      <c r="V294" s="298"/>
      <c r="W294" s="298"/>
    </row>
    <row r="295" spans="1:23" ht="12.75">
      <c r="A295" s="351">
        <f>COUNTA(D295)</f>
        <v>0</v>
      </c>
      <c r="B295" s="871" t="s">
        <v>345</v>
      </c>
      <c r="C295" s="871"/>
      <c r="D295" s="329"/>
      <c r="M295" s="313"/>
      <c r="N295" s="143"/>
      <c r="O295" s="167"/>
      <c r="P295" s="167"/>
      <c r="Q295" s="167"/>
      <c r="U295" s="298"/>
      <c r="V295" s="298"/>
      <c r="W295" s="298"/>
    </row>
    <row r="296" spans="1:23" ht="12.75">
      <c r="A296" s="351">
        <f>+A294</f>
        <v>0</v>
      </c>
      <c r="M296" s="313"/>
      <c r="N296" s="143"/>
      <c r="O296" s="167"/>
      <c r="P296" s="167"/>
      <c r="Q296" s="167"/>
      <c r="U296" s="298"/>
      <c r="V296" s="298"/>
      <c r="W296" s="298"/>
    </row>
    <row r="297" spans="1:23" ht="13.5">
      <c r="A297" s="351">
        <f>COUNTA(D298)</f>
        <v>0</v>
      </c>
      <c r="B297" s="182" t="s">
        <v>533</v>
      </c>
      <c r="D297" s="96"/>
      <c r="M297" s="313"/>
      <c r="N297" s="143"/>
      <c r="O297" s="167"/>
      <c r="P297" s="167"/>
      <c r="Q297" s="167"/>
      <c r="U297" s="298"/>
      <c r="V297" s="298"/>
      <c r="W297" s="298"/>
    </row>
    <row r="298" spans="1:23" ht="12.75">
      <c r="A298" s="351">
        <f>COUNTA(D298)</f>
        <v>0</v>
      </c>
      <c r="B298" s="868" t="s">
        <v>534</v>
      </c>
      <c r="C298" s="868"/>
      <c r="D298" s="329"/>
      <c r="M298" s="313"/>
      <c r="N298" s="143"/>
      <c r="O298" s="167"/>
      <c r="P298" s="167"/>
      <c r="Q298" s="167"/>
      <c r="U298" s="298"/>
      <c r="V298" s="298"/>
      <c r="W298" s="298"/>
    </row>
    <row r="299" spans="1:23" ht="12.75">
      <c r="A299" s="351">
        <f>+A298</f>
        <v>0</v>
      </c>
      <c r="M299" s="313"/>
      <c r="N299" s="143"/>
      <c r="O299" s="167"/>
      <c r="P299" s="167"/>
      <c r="Q299" s="167"/>
      <c r="U299" s="298"/>
      <c r="V299" s="298"/>
      <c r="W299" s="298"/>
    </row>
    <row r="300" spans="1:23" ht="13.5">
      <c r="A300" s="351">
        <f>COUNTA(D301)</f>
        <v>0</v>
      </c>
      <c r="B300" s="182" t="s">
        <v>535</v>
      </c>
      <c r="D300" s="96"/>
      <c r="M300" s="313"/>
      <c r="N300" s="143"/>
      <c r="O300" s="167"/>
      <c r="P300" s="167"/>
      <c r="Q300" s="167"/>
      <c r="U300" s="298"/>
      <c r="V300" s="298"/>
      <c r="W300" s="298"/>
    </row>
    <row r="301" spans="1:23" ht="12.75">
      <c r="A301" s="351">
        <f>COUNTA(D301)</f>
        <v>0</v>
      </c>
      <c r="B301" s="146" t="s">
        <v>536</v>
      </c>
      <c r="C301" s="180"/>
      <c r="D301" s="257"/>
      <c r="M301" s="313"/>
      <c r="N301" s="143"/>
      <c r="O301" s="167"/>
      <c r="P301" s="167"/>
      <c r="Q301" s="167"/>
      <c r="U301" s="298"/>
      <c r="V301" s="298"/>
      <c r="W301" s="298"/>
    </row>
    <row r="302" spans="1:23" ht="12.75">
      <c r="A302" s="351">
        <f>+A301</f>
        <v>0</v>
      </c>
      <c r="M302" s="313"/>
      <c r="N302" s="143"/>
      <c r="O302" s="167"/>
      <c r="P302" s="167"/>
      <c r="Q302" s="167"/>
      <c r="U302" s="298"/>
      <c r="V302" s="298"/>
      <c r="W302" s="298"/>
    </row>
    <row r="303" spans="13:23" ht="12.75" hidden="1">
      <c r="M303" s="313"/>
      <c r="N303" s="143"/>
      <c r="O303" s="167"/>
      <c r="P303" s="167"/>
      <c r="Q303" s="167"/>
      <c r="U303" s="298"/>
      <c r="V303" s="298"/>
      <c r="W303" s="298"/>
    </row>
    <row r="304" spans="13:23" ht="12.75" hidden="1">
      <c r="M304" s="313"/>
      <c r="N304" s="143"/>
      <c r="O304" s="167"/>
      <c r="P304" s="167"/>
      <c r="Q304" s="167"/>
      <c r="U304" s="298"/>
      <c r="V304" s="298"/>
      <c r="W304" s="298"/>
    </row>
    <row r="305" spans="13:23" ht="12.75" hidden="1">
      <c r="M305" s="313"/>
      <c r="N305" s="143"/>
      <c r="O305" s="167"/>
      <c r="P305" s="167"/>
      <c r="Q305" s="167"/>
      <c r="U305" s="298"/>
      <c r="V305" s="298"/>
      <c r="W305" s="298"/>
    </row>
    <row r="306" spans="13:23" ht="12.75" hidden="1">
      <c r="M306" s="313"/>
      <c r="N306" s="143"/>
      <c r="O306" s="167"/>
      <c r="P306" s="167"/>
      <c r="Q306" s="167"/>
      <c r="U306" s="298"/>
      <c r="V306" s="298"/>
      <c r="W306" s="298"/>
    </row>
    <row r="307" spans="13:23" ht="12.75" hidden="1">
      <c r="M307" s="313"/>
      <c r="N307" s="143"/>
      <c r="O307" s="167"/>
      <c r="P307" s="167"/>
      <c r="Q307" s="167"/>
      <c r="U307" s="298"/>
      <c r="V307" s="298"/>
      <c r="W307" s="298"/>
    </row>
    <row r="308" spans="13:23" ht="12.75" hidden="1">
      <c r="M308" s="313"/>
      <c r="N308" s="143"/>
      <c r="O308" s="167"/>
      <c r="P308" s="167"/>
      <c r="Q308" s="167"/>
      <c r="U308" s="298"/>
      <c r="V308" s="298"/>
      <c r="W308" s="298"/>
    </row>
    <row r="309" spans="13:23" ht="12.75" hidden="1">
      <c r="M309" s="313"/>
      <c r="N309" s="143"/>
      <c r="O309" s="167"/>
      <c r="P309" s="167"/>
      <c r="Q309" s="167"/>
      <c r="U309" s="298"/>
      <c r="V309" s="298"/>
      <c r="W309" s="298"/>
    </row>
    <row r="310" spans="13:23" ht="12.75" hidden="1">
      <c r="M310" s="313"/>
      <c r="N310" s="143"/>
      <c r="O310" s="167"/>
      <c r="P310" s="167"/>
      <c r="Q310" s="167"/>
      <c r="U310" s="298"/>
      <c r="V310" s="298"/>
      <c r="W310" s="298"/>
    </row>
    <row r="311" spans="13:23" ht="12.75" hidden="1">
      <c r="M311" s="313"/>
      <c r="N311" s="143"/>
      <c r="O311" s="167"/>
      <c r="P311" s="167"/>
      <c r="Q311" s="167"/>
      <c r="U311" s="298"/>
      <c r="V311" s="298"/>
      <c r="W311" s="298"/>
    </row>
    <row r="312" spans="13:23" ht="12.75" hidden="1">
      <c r="M312" s="313"/>
      <c r="N312" s="143"/>
      <c r="O312" s="167"/>
      <c r="P312" s="167"/>
      <c r="Q312" s="167"/>
      <c r="U312" s="298"/>
      <c r="V312" s="298"/>
      <c r="W312" s="298"/>
    </row>
    <row r="313" spans="13:23" ht="12.75" hidden="1">
      <c r="M313" s="313"/>
      <c r="N313" s="143"/>
      <c r="O313" s="167"/>
      <c r="P313" s="167"/>
      <c r="Q313" s="167"/>
      <c r="U313" s="298"/>
      <c r="V313" s="298"/>
      <c r="W313" s="298"/>
    </row>
    <row r="314" spans="13:23" ht="12.75" hidden="1">
      <c r="M314" s="313"/>
      <c r="N314" s="143"/>
      <c r="O314" s="167"/>
      <c r="P314" s="167"/>
      <c r="Q314" s="167"/>
      <c r="U314" s="298"/>
      <c r="V314" s="298"/>
      <c r="W314" s="298"/>
    </row>
    <row r="315" spans="13:23" ht="12.75" hidden="1">
      <c r="M315" s="313"/>
      <c r="N315" s="143"/>
      <c r="O315" s="167"/>
      <c r="P315" s="167"/>
      <c r="Q315" s="167"/>
      <c r="U315" s="298"/>
      <c r="V315" s="298"/>
      <c r="W315" s="298"/>
    </row>
    <row r="316" spans="13:23" ht="12.75" hidden="1">
      <c r="M316" s="313"/>
      <c r="N316" s="143"/>
      <c r="O316" s="167"/>
      <c r="P316" s="167"/>
      <c r="Q316" s="167"/>
      <c r="U316" s="298"/>
      <c r="V316" s="298"/>
      <c r="W316" s="298"/>
    </row>
    <row r="317" spans="13:23" ht="12.75" hidden="1">
      <c r="M317" s="313"/>
      <c r="N317" s="143"/>
      <c r="O317" s="167"/>
      <c r="P317" s="167"/>
      <c r="Q317" s="167"/>
      <c r="U317" s="298"/>
      <c r="V317" s="298"/>
      <c r="W317" s="298"/>
    </row>
    <row r="318" spans="13:23" ht="12.75" hidden="1">
      <c r="M318" s="313"/>
      <c r="N318" s="143"/>
      <c r="O318" s="167"/>
      <c r="P318" s="167"/>
      <c r="Q318" s="167"/>
      <c r="U318" s="298"/>
      <c r="V318" s="298"/>
      <c r="W318" s="298"/>
    </row>
    <row r="319" spans="13:23" ht="12.75" hidden="1">
      <c r="M319" s="313"/>
      <c r="N319" s="143"/>
      <c r="O319" s="167"/>
      <c r="P319" s="167"/>
      <c r="Q319" s="167"/>
      <c r="U319" s="298"/>
      <c r="V319" s="298"/>
      <c r="W319" s="298"/>
    </row>
    <row r="320" spans="13:23" ht="12.75" hidden="1">
      <c r="M320" s="313"/>
      <c r="N320" s="143"/>
      <c r="O320" s="167"/>
      <c r="P320" s="167"/>
      <c r="Q320" s="167"/>
      <c r="U320" s="298"/>
      <c r="V320" s="298"/>
      <c r="W320" s="298"/>
    </row>
    <row r="321" spans="13:23" ht="12.75" hidden="1">
      <c r="M321" s="313"/>
      <c r="N321" s="143"/>
      <c r="O321" s="167"/>
      <c r="P321" s="167"/>
      <c r="Q321" s="167"/>
      <c r="U321" s="298"/>
      <c r="V321" s="298"/>
      <c r="W321" s="298"/>
    </row>
    <row r="322" spans="13:23" ht="12.75" hidden="1">
      <c r="M322" s="313"/>
      <c r="N322" s="143"/>
      <c r="O322" s="167"/>
      <c r="P322" s="167"/>
      <c r="Q322" s="167"/>
      <c r="U322" s="298"/>
      <c r="V322" s="298"/>
      <c r="W322" s="298"/>
    </row>
    <row r="323" spans="13:23" ht="12.75" hidden="1">
      <c r="M323" s="313"/>
      <c r="N323" s="143"/>
      <c r="O323" s="167"/>
      <c r="P323" s="167"/>
      <c r="Q323" s="167"/>
      <c r="U323" s="298"/>
      <c r="V323" s="298"/>
      <c r="W323" s="298"/>
    </row>
    <row r="324" spans="13:23" ht="12.75" hidden="1">
      <c r="M324" s="313"/>
      <c r="N324" s="143"/>
      <c r="O324" s="167"/>
      <c r="P324" s="167"/>
      <c r="Q324" s="167"/>
      <c r="U324" s="298"/>
      <c r="V324" s="298"/>
      <c r="W324" s="298"/>
    </row>
    <row r="325" spans="13:23" ht="12.75" hidden="1">
      <c r="M325" s="313"/>
      <c r="N325" s="143"/>
      <c r="O325" s="167"/>
      <c r="P325" s="167"/>
      <c r="Q325" s="167"/>
      <c r="U325" s="298"/>
      <c r="V325" s="298"/>
      <c r="W325" s="298"/>
    </row>
    <row r="326" spans="13:23" ht="12.75" hidden="1">
      <c r="M326" s="313"/>
      <c r="N326" s="143"/>
      <c r="O326" s="167"/>
      <c r="P326" s="167"/>
      <c r="Q326" s="167"/>
      <c r="U326" s="298"/>
      <c r="V326" s="298"/>
      <c r="W326" s="298"/>
    </row>
    <row r="327" spans="13:23" ht="12.75" hidden="1">
      <c r="M327" s="313"/>
      <c r="N327" s="143"/>
      <c r="O327" s="167"/>
      <c r="P327" s="167"/>
      <c r="Q327" s="167"/>
      <c r="U327" s="298"/>
      <c r="V327" s="298"/>
      <c r="W327" s="298"/>
    </row>
    <row r="328" spans="13:23" ht="12.75" hidden="1">
      <c r="M328" s="313"/>
      <c r="N328" s="143"/>
      <c r="O328" s="167"/>
      <c r="P328" s="167"/>
      <c r="Q328" s="167"/>
      <c r="U328" s="298"/>
      <c r="V328" s="298"/>
      <c r="W328" s="298"/>
    </row>
    <row r="329" spans="13:23" ht="12.75" hidden="1">
      <c r="M329" s="313"/>
      <c r="N329" s="143"/>
      <c r="O329" s="167"/>
      <c r="P329" s="167"/>
      <c r="Q329" s="167"/>
      <c r="U329" s="298"/>
      <c r="V329" s="298"/>
      <c r="W329" s="298"/>
    </row>
    <row r="330" spans="13:23" ht="12.75" hidden="1">
      <c r="M330" s="313"/>
      <c r="N330" s="143"/>
      <c r="O330" s="167"/>
      <c r="P330" s="167"/>
      <c r="Q330" s="167"/>
      <c r="U330" s="298"/>
      <c r="V330" s="298"/>
      <c r="W330" s="298"/>
    </row>
    <row r="331" spans="13:23" ht="12.75" hidden="1">
      <c r="M331" s="313"/>
      <c r="N331" s="143"/>
      <c r="O331" s="167"/>
      <c r="P331" s="167"/>
      <c r="Q331" s="167"/>
      <c r="U331" s="298"/>
      <c r="V331" s="298"/>
      <c r="W331" s="298"/>
    </row>
    <row r="332" spans="13:23" ht="12.75" hidden="1">
      <c r="M332" s="313"/>
      <c r="N332" s="143"/>
      <c r="O332" s="167"/>
      <c r="P332" s="167"/>
      <c r="Q332" s="167"/>
      <c r="U332" s="298"/>
      <c r="V332" s="298"/>
      <c r="W332" s="298"/>
    </row>
    <row r="333" spans="13:23" ht="12.75" hidden="1">
      <c r="M333" s="313"/>
      <c r="N333" s="143"/>
      <c r="O333" s="167"/>
      <c r="P333" s="167"/>
      <c r="Q333" s="167"/>
      <c r="U333" s="298"/>
      <c r="V333" s="298"/>
      <c r="W333" s="298"/>
    </row>
    <row r="334" spans="13:23" ht="12.75" hidden="1">
      <c r="M334" s="313"/>
      <c r="N334" s="143"/>
      <c r="O334" s="167"/>
      <c r="P334" s="167"/>
      <c r="Q334" s="167"/>
      <c r="U334" s="298"/>
      <c r="V334" s="298"/>
      <c r="W334" s="298"/>
    </row>
    <row r="335" spans="13:23" ht="12.75" hidden="1">
      <c r="M335" s="313"/>
      <c r="N335" s="143"/>
      <c r="O335" s="167"/>
      <c r="P335" s="167"/>
      <c r="Q335" s="167"/>
      <c r="U335" s="298"/>
      <c r="V335" s="298"/>
      <c r="W335" s="298"/>
    </row>
    <row r="336" spans="13:23" ht="12.75" hidden="1">
      <c r="M336" s="313"/>
      <c r="N336" s="143"/>
      <c r="O336" s="167"/>
      <c r="P336" s="167"/>
      <c r="Q336" s="167"/>
      <c r="U336" s="298"/>
      <c r="V336" s="298"/>
      <c r="W336" s="298"/>
    </row>
    <row r="337" spans="13:23" ht="12.75" hidden="1">
      <c r="M337" s="313"/>
      <c r="N337" s="143"/>
      <c r="O337" s="167"/>
      <c r="P337" s="167"/>
      <c r="Q337" s="167"/>
      <c r="U337" s="298"/>
      <c r="V337" s="298"/>
      <c r="W337" s="298"/>
    </row>
    <row r="338" spans="13:23" ht="12.75" hidden="1">
      <c r="M338" s="313"/>
      <c r="N338" s="143"/>
      <c r="O338" s="167"/>
      <c r="P338" s="167"/>
      <c r="Q338" s="167"/>
      <c r="U338" s="298"/>
      <c r="V338" s="298"/>
      <c r="W338" s="298"/>
    </row>
    <row r="339" spans="13:23" ht="12.75" hidden="1">
      <c r="M339" s="313"/>
      <c r="N339" s="143"/>
      <c r="O339" s="167"/>
      <c r="P339" s="167"/>
      <c r="Q339" s="167"/>
      <c r="U339" s="298"/>
      <c r="V339" s="298"/>
      <c r="W339" s="298"/>
    </row>
    <row r="340" spans="13:23" ht="12.75" hidden="1">
      <c r="M340" s="313"/>
      <c r="N340" s="143"/>
      <c r="O340" s="167"/>
      <c r="P340" s="167"/>
      <c r="Q340" s="167"/>
      <c r="U340" s="298"/>
      <c r="V340" s="298"/>
      <c r="W340" s="298"/>
    </row>
    <row r="341" spans="13:23" ht="12.75" hidden="1">
      <c r="M341" s="313"/>
      <c r="N341" s="143"/>
      <c r="O341" s="167"/>
      <c r="P341" s="167"/>
      <c r="Q341" s="167"/>
      <c r="U341" s="298"/>
      <c r="V341" s="298"/>
      <c r="W341" s="298"/>
    </row>
    <row r="342" spans="13:23" ht="12.75" hidden="1">
      <c r="M342" s="313"/>
      <c r="N342" s="143"/>
      <c r="O342" s="167"/>
      <c r="P342" s="167"/>
      <c r="Q342" s="167"/>
      <c r="U342" s="298"/>
      <c r="V342" s="298"/>
      <c r="W342" s="298"/>
    </row>
    <row r="343" spans="13:23" ht="12.75" hidden="1">
      <c r="M343" s="313"/>
      <c r="N343" s="143"/>
      <c r="O343" s="167"/>
      <c r="P343" s="167"/>
      <c r="Q343" s="167"/>
      <c r="U343" s="298"/>
      <c r="V343" s="298"/>
      <c r="W343" s="298"/>
    </row>
    <row r="344" spans="13:23" ht="12.75" hidden="1">
      <c r="M344" s="313"/>
      <c r="N344" s="143"/>
      <c r="O344" s="167"/>
      <c r="P344" s="167"/>
      <c r="Q344" s="167"/>
      <c r="U344" s="298"/>
      <c r="V344" s="298"/>
      <c r="W344" s="298"/>
    </row>
    <row r="345" spans="13:23" ht="12.75" hidden="1">
      <c r="M345" s="313"/>
      <c r="N345" s="143"/>
      <c r="O345" s="167"/>
      <c r="P345" s="167"/>
      <c r="Q345" s="167"/>
      <c r="U345" s="298"/>
      <c r="V345" s="298"/>
      <c r="W345" s="298"/>
    </row>
    <row r="346" spans="13:23" ht="12.75" hidden="1">
      <c r="M346" s="313"/>
      <c r="N346" s="143"/>
      <c r="O346" s="167"/>
      <c r="P346" s="167"/>
      <c r="Q346" s="167"/>
      <c r="U346" s="298"/>
      <c r="V346" s="298"/>
      <c r="W346" s="298"/>
    </row>
    <row r="347" spans="13:23" ht="12.75" hidden="1">
      <c r="M347" s="313"/>
      <c r="N347" s="143"/>
      <c r="O347" s="167"/>
      <c r="P347" s="167"/>
      <c r="Q347" s="167"/>
      <c r="U347" s="298"/>
      <c r="V347" s="298"/>
      <c r="W347" s="298"/>
    </row>
    <row r="348" spans="13:23" ht="12.75" hidden="1">
      <c r="M348" s="313"/>
      <c r="N348" s="143"/>
      <c r="O348" s="167"/>
      <c r="P348" s="167"/>
      <c r="Q348" s="167"/>
      <c r="U348" s="298"/>
      <c r="V348" s="298"/>
      <c r="W348" s="298"/>
    </row>
    <row r="349" spans="13:23" ht="12.75" hidden="1">
      <c r="M349" s="313"/>
      <c r="N349" s="143"/>
      <c r="O349" s="167"/>
      <c r="P349" s="167"/>
      <c r="Q349" s="167"/>
      <c r="U349" s="298"/>
      <c r="V349" s="298"/>
      <c r="W349" s="298"/>
    </row>
    <row r="350" spans="13:23" ht="12.75" hidden="1">
      <c r="M350" s="313"/>
      <c r="N350" s="143"/>
      <c r="O350" s="167"/>
      <c r="P350" s="167"/>
      <c r="Q350" s="167"/>
      <c r="U350" s="298"/>
      <c r="V350" s="298"/>
      <c r="W350" s="298"/>
    </row>
    <row r="351" spans="13:23" ht="12.75" hidden="1">
      <c r="M351" s="313"/>
      <c r="N351" s="143"/>
      <c r="O351" s="167"/>
      <c r="P351" s="167"/>
      <c r="Q351" s="167"/>
      <c r="U351" s="298"/>
      <c r="V351" s="298"/>
      <c r="W351" s="298"/>
    </row>
    <row r="352" spans="13:23" ht="12.75" hidden="1">
      <c r="M352" s="313"/>
      <c r="N352" s="143"/>
      <c r="O352" s="167"/>
      <c r="P352" s="167"/>
      <c r="Q352" s="167"/>
      <c r="U352" s="298"/>
      <c r="V352" s="298"/>
      <c r="W352" s="298"/>
    </row>
    <row r="353" spans="13:23" ht="12.75" hidden="1">
      <c r="M353" s="313"/>
      <c r="N353" s="143"/>
      <c r="O353" s="167"/>
      <c r="P353" s="167"/>
      <c r="Q353" s="167"/>
      <c r="U353" s="298"/>
      <c r="V353" s="298"/>
      <c r="W353" s="298"/>
    </row>
    <row r="354" spans="13:23" ht="12.75" hidden="1">
      <c r="M354" s="313"/>
      <c r="N354" s="143"/>
      <c r="O354" s="167"/>
      <c r="P354" s="167"/>
      <c r="Q354" s="167"/>
      <c r="U354" s="298"/>
      <c r="V354" s="298"/>
      <c r="W354" s="298"/>
    </row>
    <row r="355" spans="13:23" ht="12.75" hidden="1">
      <c r="M355" s="313"/>
      <c r="N355" s="143"/>
      <c r="O355" s="167"/>
      <c r="P355" s="167"/>
      <c r="Q355" s="167"/>
      <c r="U355" s="298"/>
      <c r="V355" s="298"/>
      <c r="W355" s="298"/>
    </row>
    <row r="356" spans="13:23" ht="12.75" hidden="1">
      <c r="M356" s="313"/>
      <c r="N356" s="143"/>
      <c r="O356" s="167"/>
      <c r="P356" s="167"/>
      <c r="Q356" s="167"/>
      <c r="U356" s="298"/>
      <c r="V356" s="298"/>
      <c r="W356" s="298"/>
    </row>
    <row r="357" spans="13:23" ht="12.75" hidden="1">
      <c r="M357" s="313"/>
      <c r="N357" s="143"/>
      <c r="O357" s="167"/>
      <c r="P357" s="167"/>
      <c r="Q357" s="167"/>
      <c r="U357" s="298"/>
      <c r="V357" s="298"/>
      <c r="W357" s="298"/>
    </row>
    <row r="358" spans="13:23" ht="12.75" hidden="1">
      <c r="M358" s="313"/>
      <c r="N358" s="143"/>
      <c r="O358" s="167"/>
      <c r="P358" s="167"/>
      <c r="Q358" s="167"/>
      <c r="U358" s="298"/>
      <c r="V358" s="298"/>
      <c r="W358" s="298"/>
    </row>
    <row r="359" spans="13:23" ht="12.75" hidden="1">
      <c r="M359" s="313"/>
      <c r="N359" s="143"/>
      <c r="O359" s="167"/>
      <c r="P359" s="167"/>
      <c r="Q359" s="167"/>
      <c r="U359" s="298"/>
      <c r="V359" s="298"/>
      <c r="W359" s="298"/>
    </row>
    <row r="360" spans="13:23" ht="12.75" hidden="1">
      <c r="M360" s="313"/>
      <c r="N360" s="143"/>
      <c r="O360" s="167"/>
      <c r="P360" s="167"/>
      <c r="Q360" s="167"/>
      <c r="U360" s="298"/>
      <c r="V360" s="298"/>
      <c r="W360" s="298"/>
    </row>
    <row r="361" spans="13:23" ht="12.75" hidden="1">
      <c r="M361" s="313"/>
      <c r="N361" s="143"/>
      <c r="O361" s="167"/>
      <c r="P361" s="167"/>
      <c r="Q361" s="167"/>
      <c r="U361" s="298"/>
      <c r="V361" s="298"/>
      <c r="W361" s="298"/>
    </row>
    <row r="362" spans="13:23" ht="12.75" hidden="1">
      <c r="M362" s="313"/>
      <c r="N362" s="143"/>
      <c r="O362" s="167"/>
      <c r="P362" s="167"/>
      <c r="Q362" s="167"/>
      <c r="U362" s="298"/>
      <c r="V362" s="298"/>
      <c r="W362" s="298"/>
    </row>
    <row r="363" spans="13:23" ht="12.75" hidden="1">
      <c r="M363" s="313"/>
      <c r="N363" s="143"/>
      <c r="O363" s="167"/>
      <c r="P363" s="167"/>
      <c r="Q363" s="167"/>
      <c r="U363" s="298"/>
      <c r="V363" s="298"/>
      <c r="W363" s="298"/>
    </row>
    <row r="364" spans="13:23" ht="12.75" hidden="1">
      <c r="M364" s="313"/>
      <c r="N364" s="143"/>
      <c r="O364" s="167"/>
      <c r="P364" s="167"/>
      <c r="Q364" s="167"/>
      <c r="U364" s="298"/>
      <c r="V364" s="298"/>
      <c r="W364" s="298"/>
    </row>
    <row r="365" spans="13:23" ht="12.75" hidden="1">
      <c r="M365" s="313"/>
      <c r="N365" s="143"/>
      <c r="O365" s="167"/>
      <c r="P365" s="167"/>
      <c r="Q365" s="167"/>
      <c r="U365" s="298"/>
      <c r="V365" s="298"/>
      <c r="W365" s="298"/>
    </row>
    <row r="366" spans="13:23" ht="12.75" hidden="1">
      <c r="M366" s="313"/>
      <c r="N366" s="143"/>
      <c r="O366" s="167"/>
      <c r="P366" s="167"/>
      <c r="Q366" s="167"/>
      <c r="U366" s="298"/>
      <c r="V366" s="298"/>
      <c r="W366" s="298"/>
    </row>
    <row r="367" spans="13:23" ht="12.75" hidden="1">
      <c r="M367" s="313"/>
      <c r="N367" s="143"/>
      <c r="O367" s="167"/>
      <c r="P367" s="167"/>
      <c r="Q367" s="167"/>
      <c r="U367" s="298"/>
      <c r="V367" s="298"/>
      <c r="W367" s="298"/>
    </row>
    <row r="368" spans="13:23" ht="12.75" hidden="1">
      <c r="M368" s="313"/>
      <c r="N368" s="143"/>
      <c r="O368" s="167"/>
      <c r="P368" s="167"/>
      <c r="Q368" s="167"/>
      <c r="U368" s="298"/>
      <c r="V368" s="298"/>
      <c r="W368" s="298"/>
    </row>
    <row r="369" spans="13:23" ht="12.75" hidden="1">
      <c r="M369" s="313"/>
      <c r="N369" s="143"/>
      <c r="O369" s="167"/>
      <c r="P369" s="167"/>
      <c r="Q369" s="167"/>
      <c r="U369" s="298"/>
      <c r="V369" s="298"/>
      <c r="W369" s="298"/>
    </row>
    <row r="370" spans="13:23" ht="12.75" hidden="1">
      <c r="M370" s="313"/>
      <c r="N370" s="143"/>
      <c r="O370" s="167"/>
      <c r="P370" s="167"/>
      <c r="Q370" s="167"/>
      <c r="U370" s="298"/>
      <c r="V370" s="298"/>
      <c r="W370" s="298"/>
    </row>
    <row r="371" spans="13:23" ht="12.75" hidden="1">
      <c r="M371" s="313"/>
      <c r="N371" s="143"/>
      <c r="O371" s="167"/>
      <c r="P371" s="167"/>
      <c r="Q371" s="167"/>
      <c r="U371" s="298"/>
      <c r="V371" s="298"/>
      <c r="W371" s="298"/>
    </row>
    <row r="372" spans="13:23" ht="12.75" hidden="1">
      <c r="M372" s="313"/>
      <c r="N372" s="143"/>
      <c r="O372" s="167"/>
      <c r="P372" s="167"/>
      <c r="Q372" s="167"/>
      <c r="U372" s="298"/>
      <c r="V372" s="298"/>
      <c r="W372" s="298"/>
    </row>
    <row r="373" spans="13:23" ht="12.75" hidden="1">
      <c r="M373" s="313"/>
      <c r="N373" s="143"/>
      <c r="O373" s="167"/>
      <c r="P373" s="167"/>
      <c r="Q373" s="167"/>
      <c r="U373" s="298"/>
      <c r="V373" s="298"/>
      <c r="W373" s="298"/>
    </row>
    <row r="374" spans="13:23" ht="12.75" hidden="1">
      <c r="M374" s="313"/>
      <c r="N374" s="143"/>
      <c r="O374" s="167"/>
      <c r="P374" s="167"/>
      <c r="Q374" s="167"/>
      <c r="U374" s="298"/>
      <c r="V374" s="298"/>
      <c r="W374" s="298"/>
    </row>
    <row r="375" spans="13:23" ht="12.75" hidden="1">
      <c r="M375" s="313"/>
      <c r="N375" s="143"/>
      <c r="O375" s="167"/>
      <c r="P375" s="167"/>
      <c r="Q375" s="167"/>
      <c r="U375" s="298"/>
      <c r="V375" s="298"/>
      <c r="W375" s="298"/>
    </row>
    <row r="376" spans="13:23" ht="12.75" hidden="1">
      <c r="M376" s="313"/>
      <c r="N376" s="143"/>
      <c r="O376" s="167"/>
      <c r="P376" s="167"/>
      <c r="Q376" s="167"/>
      <c r="U376" s="298"/>
      <c r="V376" s="298"/>
      <c r="W376" s="298"/>
    </row>
    <row r="377" spans="13:23" ht="12.75" hidden="1">
      <c r="M377" s="313"/>
      <c r="N377" s="143"/>
      <c r="O377" s="167"/>
      <c r="P377" s="167"/>
      <c r="Q377" s="167"/>
      <c r="U377" s="298"/>
      <c r="V377" s="298"/>
      <c r="W377" s="298"/>
    </row>
    <row r="378" spans="13:23" ht="12.75" hidden="1">
      <c r="M378" s="313"/>
      <c r="N378" s="143"/>
      <c r="O378" s="167"/>
      <c r="P378" s="167"/>
      <c r="Q378" s="167"/>
      <c r="U378" s="298"/>
      <c r="V378" s="298"/>
      <c r="W378" s="298"/>
    </row>
    <row r="379" spans="13:23" ht="12.75" hidden="1">
      <c r="M379" s="313"/>
      <c r="N379" s="143"/>
      <c r="O379" s="167"/>
      <c r="P379" s="167"/>
      <c r="Q379" s="167"/>
      <c r="U379" s="298"/>
      <c r="V379" s="298"/>
      <c r="W379" s="298"/>
    </row>
    <row r="380" spans="13:23" ht="12.75" hidden="1">
      <c r="M380" s="313"/>
      <c r="N380" s="143"/>
      <c r="O380" s="167"/>
      <c r="P380" s="167"/>
      <c r="Q380" s="167"/>
      <c r="U380" s="298"/>
      <c r="V380" s="298"/>
      <c r="W380" s="298"/>
    </row>
    <row r="381" spans="13:23" ht="12.75" hidden="1">
      <c r="M381" s="313"/>
      <c r="N381" s="143"/>
      <c r="O381" s="167"/>
      <c r="P381" s="167"/>
      <c r="Q381" s="167"/>
      <c r="U381" s="298"/>
      <c r="V381" s="298"/>
      <c r="W381" s="298"/>
    </row>
    <row r="382" spans="13:23" ht="12.75" hidden="1">
      <c r="M382" s="313"/>
      <c r="N382" s="143"/>
      <c r="O382" s="167"/>
      <c r="P382" s="167"/>
      <c r="Q382" s="167"/>
      <c r="U382" s="298"/>
      <c r="V382" s="298"/>
      <c r="W382" s="298"/>
    </row>
    <row r="383" spans="13:23" ht="12.75" hidden="1">
      <c r="M383" s="313"/>
      <c r="N383" s="143"/>
      <c r="O383" s="167"/>
      <c r="P383" s="167"/>
      <c r="Q383" s="167"/>
      <c r="U383" s="298"/>
      <c r="V383" s="298"/>
      <c r="W383" s="298"/>
    </row>
    <row r="384" spans="13:23" ht="12.75" hidden="1">
      <c r="M384" s="313"/>
      <c r="N384" s="143"/>
      <c r="O384" s="167"/>
      <c r="P384" s="167"/>
      <c r="Q384" s="167"/>
      <c r="U384" s="298"/>
      <c r="V384" s="298"/>
      <c r="W384" s="298"/>
    </row>
    <row r="385" spans="13:23" ht="12.75" hidden="1">
      <c r="M385" s="313"/>
      <c r="N385" s="143"/>
      <c r="O385" s="167"/>
      <c r="P385" s="167"/>
      <c r="Q385" s="167"/>
      <c r="U385" s="298"/>
      <c r="V385" s="298"/>
      <c r="W385" s="298"/>
    </row>
    <row r="386" spans="13:23" ht="12.75" hidden="1">
      <c r="M386" s="313"/>
      <c r="N386" s="143"/>
      <c r="O386" s="167"/>
      <c r="P386" s="167"/>
      <c r="Q386" s="167"/>
      <c r="U386" s="298"/>
      <c r="V386" s="298"/>
      <c r="W386" s="298"/>
    </row>
    <row r="387" spans="13:23" ht="12.75" hidden="1">
      <c r="M387" s="313"/>
      <c r="N387" s="143"/>
      <c r="O387" s="167"/>
      <c r="P387" s="167"/>
      <c r="Q387" s="167"/>
      <c r="U387" s="298"/>
      <c r="V387" s="298"/>
      <c r="W387" s="298"/>
    </row>
    <row r="388" spans="13:23" ht="12.75" hidden="1">
      <c r="M388" s="313"/>
      <c r="N388" s="143"/>
      <c r="O388" s="167"/>
      <c r="P388" s="167"/>
      <c r="Q388" s="167"/>
      <c r="U388" s="298"/>
      <c r="V388" s="298"/>
      <c r="W388" s="298"/>
    </row>
    <row r="389" spans="13:23" ht="12.75" hidden="1">
      <c r="M389" s="313"/>
      <c r="N389" s="143"/>
      <c r="O389" s="167"/>
      <c r="P389" s="167"/>
      <c r="Q389" s="167"/>
      <c r="U389" s="298"/>
      <c r="V389" s="298"/>
      <c r="W389" s="298"/>
    </row>
    <row r="390" spans="13:23" ht="12.75" hidden="1">
      <c r="M390" s="313"/>
      <c r="N390" s="143"/>
      <c r="O390" s="167"/>
      <c r="P390" s="167"/>
      <c r="Q390" s="167"/>
      <c r="U390" s="298"/>
      <c r="V390" s="298"/>
      <c r="W390" s="298"/>
    </row>
    <row r="391" spans="13:23" ht="12.75" hidden="1">
      <c r="M391" s="313"/>
      <c r="N391" s="143"/>
      <c r="O391" s="167"/>
      <c r="P391" s="167"/>
      <c r="Q391" s="167"/>
      <c r="U391" s="298"/>
      <c r="V391" s="298"/>
      <c r="W391" s="298"/>
    </row>
    <row r="392" spans="13:23" ht="12.75" hidden="1">
      <c r="M392" s="313"/>
      <c r="N392" s="143"/>
      <c r="O392" s="167"/>
      <c r="P392" s="167"/>
      <c r="Q392" s="167"/>
      <c r="U392" s="298"/>
      <c r="V392" s="298"/>
      <c r="W392" s="298"/>
    </row>
    <row r="393" spans="13:23" ht="12.75" hidden="1">
      <c r="M393" s="313"/>
      <c r="N393" s="143"/>
      <c r="O393" s="167"/>
      <c r="P393" s="167"/>
      <c r="Q393" s="167"/>
      <c r="U393" s="298"/>
      <c r="V393" s="298"/>
      <c r="W393" s="298"/>
    </row>
    <row r="394" spans="13:23" ht="12.75" hidden="1">
      <c r="M394" s="313"/>
      <c r="N394" s="143"/>
      <c r="O394" s="167"/>
      <c r="P394" s="167"/>
      <c r="Q394" s="167"/>
      <c r="U394" s="298"/>
      <c r="V394" s="298"/>
      <c r="W394" s="298"/>
    </row>
    <row r="395" spans="13:23" ht="12.75" hidden="1">
      <c r="M395" s="313"/>
      <c r="N395" s="143"/>
      <c r="O395" s="167"/>
      <c r="P395" s="167"/>
      <c r="Q395" s="167"/>
      <c r="U395" s="298"/>
      <c r="V395" s="298"/>
      <c r="W395" s="298"/>
    </row>
    <row r="396" spans="13:23" ht="12.75" hidden="1">
      <c r="M396" s="313"/>
      <c r="N396" s="143"/>
      <c r="O396" s="167"/>
      <c r="P396" s="167"/>
      <c r="Q396" s="167"/>
      <c r="U396" s="298"/>
      <c r="V396" s="298"/>
      <c r="W396" s="298"/>
    </row>
    <row r="397" spans="13:23" ht="12.75" hidden="1">
      <c r="M397" s="313"/>
      <c r="N397" s="143"/>
      <c r="O397" s="167"/>
      <c r="P397" s="167"/>
      <c r="Q397" s="167"/>
      <c r="U397" s="298"/>
      <c r="V397" s="298"/>
      <c r="W397" s="298"/>
    </row>
    <row r="398" spans="13:23" ht="12.75" hidden="1">
      <c r="M398" s="313"/>
      <c r="N398" s="143"/>
      <c r="O398" s="167"/>
      <c r="P398" s="167"/>
      <c r="Q398" s="167"/>
      <c r="U398" s="298"/>
      <c r="V398" s="298"/>
      <c r="W398" s="298"/>
    </row>
    <row r="399" spans="13:23" ht="12.75" hidden="1">
      <c r="M399" s="313"/>
      <c r="N399" s="143"/>
      <c r="O399" s="167"/>
      <c r="P399" s="167"/>
      <c r="Q399" s="167"/>
      <c r="U399" s="298"/>
      <c r="V399" s="298"/>
      <c r="W399" s="298"/>
    </row>
    <row r="400" spans="13:23" ht="12.75" hidden="1">
      <c r="M400" s="313"/>
      <c r="N400" s="143"/>
      <c r="O400" s="167"/>
      <c r="P400" s="167"/>
      <c r="Q400" s="167"/>
      <c r="U400" s="298"/>
      <c r="V400" s="298"/>
      <c r="W400" s="298"/>
    </row>
    <row r="401" spans="13:23" ht="12.75" hidden="1">
      <c r="M401" s="313"/>
      <c r="N401" s="143"/>
      <c r="O401" s="167"/>
      <c r="P401" s="167"/>
      <c r="Q401" s="167"/>
      <c r="U401" s="298"/>
      <c r="V401" s="298"/>
      <c r="W401" s="298"/>
    </row>
    <row r="402" spans="13:23" ht="12.75" hidden="1">
      <c r="M402" s="313"/>
      <c r="N402" s="143"/>
      <c r="O402" s="167"/>
      <c r="P402" s="167"/>
      <c r="Q402" s="167"/>
      <c r="U402" s="298"/>
      <c r="V402" s="298"/>
      <c r="W402" s="298"/>
    </row>
    <row r="403" spans="13:23" ht="12.75" hidden="1">
      <c r="M403" s="313"/>
      <c r="N403" s="143"/>
      <c r="O403" s="167"/>
      <c r="P403" s="167"/>
      <c r="Q403" s="167"/>
      <c r="U403" s="298"/>
      <c r="V403" s="298"/>
      <c r="W403" s="298"/>
    </row>
    <row r="404" spans="13:23" ht="12.75" hidden="1">
      <c r="M404" s="313"/>
      <c r="N404" s="143"/>
      <c r="O404" s="167"/>
      <c r="P404" s="167"/>
      <c r="Q404" s="167"/>
      <c r="U404" s="298"/>
      <c r="V404" s="298"/>
      <c r="W404" s="298"/>
    </row>
    <row r="405" spans="13:23" ht="12.75" hidden="1">
      <c r="M405" s="313"/>
      <c r="N405" s="143"/>
      <c r="O405" s="167"/>
      <c r="P405" s="167"/>
      <c r="Q405" s="167"/>
      <c r="U405" s="298"/>
      <c r="V405" s="298"/>
      <c r="W405" s="298"/>
    </row>
    <row r="406" spans="13:23" ht="12.75" hidden="1">
      <c r="M406" s="313"/>
      <c r="N406" s="143"/>
      <c r="O406" s="167"/>
      <c r="P406" s="167"/>
      <c r="Q406" s="167"/>
      <c r="U406" s="298"/>
      <c r="V406" s="298"/>
      <c r="W406" s="298"/>
    </row>
    <row r="407" spans="13:23" ht="12.75" hidden="1">
      <c r="M407" s="313"/>
      <c r="N407" s="143"/>
      <c r="O407" s="167"/>
      <c r="P407" s="167"/>
      <c r="Q407" s="167"/>
      <c r="U407" s="298"/>
      <c r="V407" s="298"/>
      <c r="W407" s="298"/>
    </row>
    <row r="408" spans="13:23" ht="12.75" hidden="1">
      <c r="M408" s="313"/>
      <c r="N408" s="143"/>
      <c r="O408" s="167"/>
      <c r="P408" s="167"/>
      <c r="Q408" s="167"/>
      <c r="U408" s="298"/>
      <c r="V408" s="298"/>
      <c r="W408" s="298"/>
    </row>
    <row r="409" spans="13:23" ht="12.75" hidden="1">
      <c r="M409" s="313"/>
      <c r="N409" s="143"/>
      <c r="O409" s="167"/>
      <c r="P409" s="167"/>
      <c r="Q409" s="167"/>
      <c r="U409" s="298"/>
      <c r="V409" s="298"/>
      <c r="W409" s="298"/>
    </row>
    <row r="410" spans="13:23" ht="12.75" hidden="1">
      <c r="M410" s="313"/>
      <c r="N410" s="143"/>
      <c r="O410" s="167"/>
      <c r="P410" s="167"/>
      <c r="Q410" s="167"/>
      <c r="U410" s="298"/>
      <c r="V410" s="298"/>
      <c r="W410" s="298"/>
    </row>
    <row r="411" spans="13:23" ht="12.75" hidden="1">
      <c r="M411" s="313"/>
      <c r="N411" s="143"/>
      <c r="O411" s="167"/>
      <c r="P411" s="167"/>
      <c r="Q411" s="167"/>
      <c r="U411" s="298"/>
      <c r="V411" s="298"/>
      <c r="W411" s="298"/>
    </row>
    <row r="412" spans="13:23" ht="12.75" hidden="1">
      <c r="M412" s="313"/>
      <c r="N412" s="143"/>
      <c r="O412" s="167"/>
      <c r="P412" s="167"/>
      <c r="Q412" s="167"/>
      <c r="U412" s="298"/>
      <c r="V412" s="298"/>
      <c r="W412" s="298"/>
    </row>
    <row r="413" spans="13:23" ht="12.75" hidden="1">
      <c r="M413" s="313"/>
      <c r="N413" s="143"/>
      <c r="O413" s="167"/>
      <c r="P413" s="167"/>
      <c r="Q413" s="167"/>
      <c r="U413" s="298"/>
      <c r="V413" s="298"/>
      <c r="W413" s="298"/>
    </row>
    <row r="414" spans="13:23" ht="12.75" hidden="1">
      <c r="M414" s="313"/>
      <c r="N414" s="143"/>
      <c r="O414" s="167"/>
      <c r="P414" s="167"/>
      <c r="Q414" s="167"/>
      <c r="U414" s="298"/>
      <c r="V414" s="298"/>
      <c r="W414" s="298"/>
    </row>
    <row r="415" spans="13:23" ht="12.75" hidden="1">
      <c r="M415" s="313"/>
      <c r="N415" s="143"/>
      <c r="O415" s="167"/>
      <c r="P415" s="167"/>
      <c r="Q415" s="167"/>
      <c r="U415" s="298"/>
      <c r="V415" s="298"/>
      <c r="W415" s="298"/>
    </row>
    <row r="416" spans="13:23" ht="12.75" hidden="1">
      <c r="M416" s="313"/>
      <c r="N416" s="143"/>
      <c r="O416" s="167"/>
      <c r="P416" s="167"/>
      <c r="Q416" s="167"/>
      <c r="U416" s="298"/>
      <c r="V416" s="298"/>
      <c r="W416" s="298"/>
    </row>
    <row r="417" spans="13:23" ht="12.75" hidden="1">
      <c r="M417" s="313"/>
      <c r="N417" s="143"/>
      <c r="O417" s="167"/>
      <c r="P417" s="167"/>
      <c r="Q417" s="167"/>
      <c r="U417" s="298"/>
      <c r="V417" s="298"/>
      <c r="W417" s="298"/>
    </row>
    <row r="418" spans="13:23" ht="12.75" hidden="1">
      <c r="M418" s="313"/>
      <c r="N418" s="143"/>
      <c r="O418" s="167"/>
      <c r="P418" s="167"/>
      <c r="Q418" s="167"/>
      <c r="U418" s="298"/>
      <c r="V418" s="298"/>
      <c r="W418" s="298"/>
    </row>
    <row r="419" spans="13:23" ht="12.75" hidden="1">
      <c r="M419" s="313"/>
      <c r="N419" s="143"/>
      <c r="O419" s="167"/>
      <c r="P419" s="167"/>
      <c r="Q419" s="167"/>
      <c r="U419" s="298"/>
      <c r="V419" s="298"/>
      <c r="W419" s="298"/>
    </row>
    <row r="420" spans="13:23" ht="12.75" hidden="1">
      <c r="M420" s="313"/>
      <c r="N420" s="143"/>
      <c r="O420" s="167"/>
      <c r="P420" s="167"/>
      <c r="Q420" s="167"/>
      <c r="U420" s="298"/>
      <c r="V420" s="298"/>
      <c r="W420" s="298"/>
    </row>
    <row r="421" spans="13:23" ht="12.75" hidden="1">
      <c r="M421" s="313"/>
      <c r="N421" s="143"/>
      <c r="O421" s="167"/>
      <c r="P421" s="167"/>
      <c r="Q421" s="167"/>
      <c r="U421" s="298"/>
      <c r="V421" s="298"/>
      <c r="W421" s="298"/>
    </row>
    <row r="422" spans="13:23" ht="12.75" hidden="1">
      <c r="M422" s="313"/>
      <c r="N422" s="143"/>
      <c r="O422" s="167"/>
      <c r="P422" s="167"/>
      <c r="Q422" s="167"/>
      <c r="U422" s="298"/>
      <c r="V422" s="298"/>
      <c r="W422" s="298"/>
    </row>
    <row r="423" spans="13:23" ht="12.75" hidden="1">
      <c r="M423" s="313"/>
      <c r="N423" s="143"/>
      <c r="O423" s="167"/>
      <c r="P423" s="167"/>
      <c r="Q423" s="167"/>
      <c r="U423" s="298"/>
      <c r="V423" s="298"/>
      <c r="W423" s="298"/>
    </row>
    <row r="424" spans="13:23" ht="12.75" hidden="1">
      <c r="M424" s="313"/>
      <c r="N424" s="143"/>
      <c r="O424" s="167"/>
      <c r="P424" s="167"/>
      <c r="Q424" s="167"/>
      <c r="U424" s="298"/>
      <c r="V424" s="298"/>
      <c r="W424" s="298"/>
    </row>
    <row r="425" spans="13:23" ht="12.75" hidden="1">
      <c r="M425" s="313"/>
      <c r="N425" s="143"/>
      <c r="O425" s="167"/>
      <c r="P425" s="167"/>
      <c r="Q425" s="167"/>
      <c r="U425" s="298"/>
      <c r="V425" s="298"/>
      <c r="W425" s="298"/>
    </row>
    <row r="426" spans="13:23" ht="12.75" hidden="1">
      <c r="M426" s="313"/>
      <c r="N426" s="143"/>
      <c r="O426" s="167"/>
      <c r="P426" s="167"/>
      <c r="Q426" s="167"/>
      <c r="U426" s="298"/>
      <c r="V426" s="298"/>
      <c r="W426" s="298"/>
    </row>
    <row r="427" spans="13:23" ht="12.75" hidden="1">
      <c r="M427" s="313"/>
      <c r="N427" s="143"/>
      <c r="O427" s="167"/>
      <c r="P427" s="167"/>
      <c r="Q427" s="167"/>
      <c r="U427" s="298"/>
      <c r="V427" s="298"/>
      <c r="W427" s="298"/>
    </row>
    <row r="428" spans="13:23" ht="12.75" hidden="1">
      <c r="M428" s="313"/>
      <c r="N428" s="143"/>
      <c r="O428" s="167"/>
      <c r="P428" s="167"/>
      <c r="Q428" s="167"/>
      <c r="U428" s="298"/>
      <c r="V428" s="298"/>
      <c r="W428" s="298"/>
    </row>
    <row r="429" spans="13:23" ht="12.75" hidden="1">
      <c r="M429" s="313"/>
      <c r="N429" s="143"/>
      <c r="O429" s="167"/>
      <c r="P429" s="167"/>
      <c r="Q429" s="167"/>
      <c r="U429" s="298"/>
      <c r="V429" s="298"/>
      <c r="W429" s="298"/>
    </row>
    <row r="430" spans="13:23" ht="12.75" hidden="1">
      <c r="M430" s="313"/>
      <c r="N430" s="143"/>
      <c r="O430" s="167"/>
      <c r="P430" s="167"/>
      <c r="Q430" s="167"/>
      <c r="U430" s="298"/>
      <c r="V430" s="298"/>
      <c r="W430" s="298"/>
    </row>
    <row r="431" spans="13:23" ht="12.75" hidden="1">
      <c r="M431" s="313"/>
      <c r="N431" s="143"/>
      <c r="O431" s="167"/>
      <c r="P431" s="167"/>
      <c r="Q431" s="167"/>
      <c r="U431" s="298"/>
      <c r="V431" s="298"/>
      <c r="W431" s="298"/>
    </row>
    <row r="432" spans="13:23" ht="12.75" hidden="1">
      <c r="M432" s="313"/>
      <c r="N432" s="143"/>
      <c r="O432" s="167"/>
      <c r="P432" s="167"/>
      <c r="Q432" s="167"/>
      <c r="U432" s="298"/>
      <c r="V432" s="298"/>
      <c r="W432" s="298"/>
    </row>
    <row r="433" spans="13:23" ht="12.75" hidden="1">
      <c r="M433" s="313"/>
      <c r="N433" s="143"/>
      <c r="O433" s="167"/>
      <c r="P433" s="167"/>
      <c r="Q433" s="167"/>
      <c r="U433" s="298"/>
      <c r="V433" s="298"/>
      <c r="W433" s="298"/>
    </row>
    <row r="434" spans="13:23" ht="12.75" hidden="1">
      <c r="M434" s="313"/>
      <c r="N434" s="143"/>
      <c r="O434" s="167"/>
      <c r="P434" s="167"/>
      <c r="Q434" s="167"/>
      <c r="U434" s="298"/>
      <c r="V434" s="298"/>
      <c r="W434" s="298"/>
    </row>
    <row r="435" spans="13:23" ht="12.75" hidden="1">
      <c r="M435" s="313"/>
      <c r="N435" s="143"/>
      <c r="O435" s="167"/>
      <c r="P435" s="167"/>
      <c r="Q435" s="167"/>
      <c r="U435" s="298"/>
      <c r="V435" s="298"/>
      <c r="W435" s="298"/>
    </row>
    <row r="436" spans="13:23" ht="12.75" hidden="1">
      <c r="M436" s="313"/>
      <c r="N436" s="143"/>
      <c r="O436" s="167"/>
      <c r="P436" s="167"/>
      <c r="Q436" s="167"/>
      <c r="U436" s="298"/>
      <c r="V436" s="298"/>
      <c r="W436" s="298"/>
    </row>
    <row r="437" spans="13:23" ht="12.75" hidden="1">
      <c r="M437" s="313"/>
      <c r="N437" s="143"/>
      <c r="O437" s="167"/>
      <c r="P437" s="167"/>
      <c r="Q437" s="167"/>
      <c r="U437" s="298"/>
      <c r="V437" s="298"/>
      <c r="W437" s="298"/>
    </row>
    <row r="438" spans="13:23" ht="12.75" hidden="1">
      <c r="M438" s="313"/>
      <c r="N438" s="143"/>
      <c r="O438" s="167"/>
      <c r="P438" s="167"/>
      <c r="Q438" s="167"/>
      <c r="U438" s="298"/>
      <c r="V438" s="298"/>
      <c r="W438" s="298"/>
    </row>
    <row r="439" spans="13:23" ht="12.75" hidden="1">
      <c r="M439" s="313"/>
      <c r="N439" s="143"/>
      <c r="O439" s="167"/>
      <c r="P439" s="167"/>
      <c r="Q439" s="167"/>
      <c r="U439" s="298"/>
      <c r="V439" s="298"/>
      <c r="W439" s="298"/>
    </row>
    <row r="440" spans="13:23" ht="12.75" hidden="1">
      <c r="M440" s="313"/>
      <c r="N440" s="143"/>
      <c r="O440" s="167"/>
      <c r="P440" s="167"/>
      <c r="Q440" s="167"/>
      <c r="U440" s="298"/>
      <c r="V440" s="298"/>
      <c r="W440" s="298"/>
    </row>
    <row r="441" spans="13:23" ht="12.75" hidden="1">
      <c r="M441" s="313"/>
      <c r="N441" s="143"/>
      <c r="O441" s="167"/>
      <c r="P441" s="167"/>
      <c r="Q441" s="167"/>
      <c r="U441" s="298"/>
      <c r="V441" s="298"/>
      <c r="W441" s="298"/>
    </row>
    <row r="442" spans="13:23" ht="12.75" hidden="1">
      <c r="M442" s="313"/>
      <c r="N442" s="143"/>
      <c r="O442" s="167"/>
      <c r="P442" s="167"/>
      <c r="Q442" s="167"/>
      <c r="U442" s="298"/>
      <c r="V442" s="298"/>
      <c r="W442" s="298"/>
    </row>
    <row r="443" spans="13:23" ht="12.75" hidden="1">
      <c r="M443" s="313"/>
      <c r="N443" s="143"/>
      <c r="O443" s="167"/>
      <c r="P443" s="167"/>
      <c r="Q443" s="167"/>
      <c r="U443" s="298"/>
      <c r="V443" s="298"/>
      <c r="W443" s="298"/>
    </row>
    <row r="444" spans="13:23" ht="12.75" hidden="1">
      <c r="M444" s="313"/>
      <c r="N444" s="143"/>
      <c r="O444" s="167"/>
      <c r="P444" s="167"/>
      <c r="Q444" s="167"/>
      <c r="U444" s="298"/>
      <c r="V444" s="298"/>
      <c r="W444" s="298"/>
    </row>
    <row r="445" spans="13:23" ht="12.75" hidden="1">
      <c r="M445" s="313"/>
      <c r="N445" s="143"/>
      <c r="O445" s="167"/>
      <c r="P445" s="167"/>
      <c r="Q445" s="167"/>
      <c r="U445" s="298"/>
      <c r="V445" s="298"/>
      <c r="W445" s="298"/>
    </row>
    <row r="446" spans="13:23" ht="12.75" hidden="1">
      <c r="M446" s="313"/>
      <c r="N446" s="143"/>
      <c r="O446" s="167"/>
      <c r="P446" s="167"/>
      <c r="Q446" s="167"/>
      <c r="U446" s="298"/>
      <c r="V446" s="298"/>
      <c r="W446" s="298"/>
    </row>
    <row r="447" spans="13:23" ht="12.75" hidden="1">
      <c r="M447" s="313"/>
      <c r="N447" s="143"/>
      <c r="O447" s="167"/>
      <c r="P447" s="167"/>
      <c r="Q447" s="167"/>
      <c r="U447" s="298"/>
      <c r="V447" s="298"/>
      <c r="W447" s="298"/>
    </row>
    <row r="448" spans="13:23" ht="12.75" hidden="1">
      <c r="M448" s="313"/>
      <c r="N448" s="143"/>
      <c r="O448" s="167"/>
      <c r="P448" s="167"/>
      <c r="Q448" s="167"/>
      <c r="U448" s="298"/>
      <c r="V448" s="298"/>
      <c r="W448" s="298"/>
    </row>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row r="670" ht="12.75" hidden="1"/>
    <row r="671" ht="12.75" hidden="1"/>
    <row r="672" ht="12.75" hidden="1"/>
    <row r="673" ht="12.75" hidden="1"/>
    <row r="674" ht="12.75" hidden="1"/>
    <row r="675" ht="12.75" hidden="1"/>
    <row r="676" ht="12.75" hidden="1"/>
    <row r="677" ht="12.75" hidden="1"/>
    <row r="678" ht="12.75" hidden="1"/>
    <row r="679" ht="12.75" hidden="1"/>
    <row r="680" ht="12.75" hidden="1"/>
    <row r="681" ht="12.75" hidden="1"/>
    <row r="682" ht="12.75" hidden="1"/>
    <row r="683" ht="12.75" hidden="1"/>
    <row r="684" ht="12.75" hidden="1"/>
    <row r="685" ht="12.75" hidden="1"/>
    <row r="686" ht="12.75" hidden="1"/>
    <row r="687" ht="12.75" hidden="1"/>
    <row r="688" ht="12.75" hidden="1"/>
    <row r="689" ht="12.75" hidden="1"/>
    <row r="690" ht="12.75" hidden="1"/>
    <row r="691" ht="12.75" hidden="1"/>
    <row r="692" ht="12.75" hidden="1"/>
    <row r="693" ht="12.75" hidden="1"/>
    <row r="694" ht="12.75" hidden="1"/>
    <row r="695" ht="12.75" hidden="1"/>
    <row r="696" ht="12.75" hidden="1"/>
    <row r="697" ht="12.75" hidden="1"/>
    <row r="698" ht="12.75" hidden="1"/>
    <row r="699" ht="12.75" hidden="1"/>
    <row r="700" ht="12.75" hidden="1"/>
    <row r="701" ht="12.75" hidden="1"/>
    <row r="702" ht="12.75" hidden="1"/>
    <row r="703" ht="12.75" hidden="1"/>
    <row r="704" ht="12.75" hidden="1"/>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row r="725" ht="12.75" hidden="1"/>
    <row r="726" ht="12.75" hidden="1"/>
    <row r="727" ht="12.75" hidden="1"/>
    <row r="728" ht="12.75" hidden="1"/>
    <row r="729" ht="12.75" hidden="1"/>
    <row r="730" ht="12.75" hidden="1"/>
    <row r="731" ht="12.75" hidden="1"/>
    <row r="732" ht="12.75" hidden="1"/>
    <row r="733" ht="12.75" hidden="1"/>
    <row r="734" ht="12.75" hidden="1"/>
    <row r="735" ht="12.75" hidden="1"/>
    <row r="736" ht="12.75" hidden="1"/>
    <row r="737" ht="12.75" hidden="1"/>
    <row r="738" ht="12.75" hidden="1"/>
    <row r="739" ht="12.75" hidden="1"/>
    <row r="740" ht="12.75" hidden="1"/>
    <row r="741" ht="12.75" hidden="1"/>
    <row r="742" ht="12.75" hidden="1"/>
    <row r="743" ht="12.75" hidden="1"/>
    <row r="744" ht="12.75" hidden="1"/>
  </sheetData>
  <sheetProtection password="C948" sheet="1" objects="1" scenarios="1"/>
  <mergeCells count="119">
    <mergeCell ref="B298:C298"/>
    <mergeCell ref="C283:D283"/>
    <mergeCell ref="B295:C295"/>
    <mergeCell ref="B290:C290"/>
    <mergeCell ref="B291:C291"/>
    <mergeCell ref="B294:C294"/>
    <mergeCell ref="F7:G7"/>
    <mergeCell ref="B88:C88"/>
    <mergeCell ref="B97:C97"/>
    <mergeCell ref="B106:C106"/>
    <mergeCell ref="B100:C100"/>
    <mergeCell ref="E67:F67"/>
    <mergeCell ref="E33:F33"/>
    <mergeCell ref="B105:C105"/>
    <mergeCell ref="B101:C101"/>
    <mergeCell ref="B102:C102"/>
    <mergeCell ref="B163:C163"/>
    <mergeCell ref="B107:C107"/>
    <mergeCell ref="B108:C108"/>
    <mergeCell ref="B121:C121"/>
    <mergeCell ref="B117:C117"/>
    <mergeCell ref="B118:C118"/>
    <mergeCell ref="B115:C115"/>
    <mergeCell ref="B109:C109"/>
    <mergeCell ref="B110:C110"/>
    <mergeCell ref="B111:C111"/>
    <mergeCell ref="B252:C252"/>
    <mergeCell ref="B184:C184"/>
    <mergeCell ref="B169:C169"/>
    <mergeCell ref="B239:F239"/>
    <mergeCell ref="B240:F240"/>
    <mergeCell ref="B241:F241"/>
    <mergeCell ref="B242:F242"/>
    <mergeCell ref="B243:F243"/>
    <mergeCell ref="B244:F244"/>
    <mergeCell ref="B87:C87"/>
    <mergeCell ref="B89:C89"/>
    <mergeCell ref="B94:C94"/>
    <mergeCell ref="B95:C95"/>
    <mergeCell ref="B158:C158"/>
    <mergeCell ref="B159:C159"/>
    <mergeCell ref="B124:C124"/>
    <mergeCell ref="B139:C139"/>
    <mergeCell ref="B157:C157"/>
    <mergeCell ref="B142:C142"/>
    <mergeCell ref="B248:F248"/>
    <mergeCell ref="B253:C253"/>
    <mergeCell ref="B96:C96"/>
    <mergeCell ref="B98:C98"/>
    <mergeCell ref="B104:C104"/>
    <mergeCell ref="B103:C103"/>
    <mergeCell ref="D162:D163"/>
    <mergeCell ref="B161:C161"/>
    <mergeCell ref="B160:C160"/>
    <mergeCell ref="B143:C143"/>
    <mergeCell ref="B79:C79"/>
    <mergeCell ref="B83:C83"/>
    <mergeCell ref="E259:G261"/>
    <mergeCell ref="E262:G263"/>
    <mergeCell ref="E264:G266"/>
    <mergeCell ref="F176:F177"/>
    <mergeCell ref="E257:G258"/>
    <mergeCell ref="B245:F245"/>
    <mergeCell ref="B246:F246"/>
    <mergeCell ref="B247:F247"/>
    <mergeCell ref="B112:C112"/>
    <mergeCell ref="B136:C136"/>
    <mergeCell ref="B128:C128"/>
    <mergeCell ref="E69:F69"/>
    <mergeCell ref="B84:C84"/>
    <mergeCell ref="B85:C85"/>
    <mergeCell ref="B86:C86"/>
    <mergeCell ref="B80:C80"/>
    <mergeCell ref="B81:C81"/>
    <mergeCell ref="B82:C82"/>
    <mergeCell ref="B156:C156"/>
    <mergeCell ref="B154:C154"/>
    <mergeCell ref="B155:C155"/>
    <mergeCell ref="AC78:AD78"/>
    <mergeCell ref="D125:D126"/>
    <mergeCell ref="B138:C138"/>
    <mergeCell ref="B127:C127"/>
    <mergeCell ref="B125:C125"/>
    <mergeCell ref="B123:C123"/>
    <mergeCell ref="B120:C120"/>
    <mergeCell ref="G125:G126"/>
    <mergeCell ref="G115:G116"/>
    <mergeCell ref="B130:C130"/>
    <mergeCell ref="F125:F126"/>
    <mergeCell ref="F115:F116"/>
    <mergeCell ref="B153:C153"/>
    <mergeCell ref="B151:C151"/>
    <mergeCell ref="B152:C152"/>
    <mergeCell ref="B132:C132"/>
    <mergeCell ref="B145:C145"/>
    <mergeCell ref="B141:C141"/>
    <mergeCell ref="B144:C144"/>
    <mergeCell ref="B146:C146"/>
    <mergeCell ref="B114:C114"/>
    <mergeCell ref="B135:C135"/>
    <mergeCell ref="D115:D116"/>
    <mergeCell ref="B148:C148"/>
    <mergeCell ref="B149:C149"/>
    <mergeCell ref="B129:C129"/>
    <mergeCell ref="B122:C122"/>
    <mergeCell ref="B133:C133"/>
    <mergeCell ref="B134:C134"/>
    <mergeCell ref="B147:C147"/>
    <mergeCell ref="B131:C131"/>
    <mergeCell ref="B119:C119"/>
    <mergeCell ref="B137:C137"/>
    <mergeCell ref="B150:C150"/>
    <mergeCell ref="B90:C90"/>
    <mergeCell ref="B91:C91"/>
    <mergeCell ref="B92:C92"/>
    <mergeCell ref="B93:C93"/>
    <mergeCell ref="B99:C99"/>
    <mergeCell ref="B140:C140"/>
    <mergeCell ref="B113:C113"/>
  </mergeCells>
  <conditionalFormatting sqref="H80:H87 H98:H105">
    <cfRule type="expression" priority="1" dxfId="43" stopIfTrue="1">
      <formula>G80="N"</formula>
    </cfRule>
    <cfRule type="expression" priority="2" dxfId="43" stopIfTrue="1">
      <formula>G80=""</formula>
    </cfRule>
  </conditionalFormatting>
  <conditionalFormatting sqref="M79">
    <cfRule type="expression" priority="3" dxfId="163" stopIfTrue="1">
      <formula>T80=1</formula>
    </cfRule>
  </conditionalFormatting>
  <conditionalFormatting sqref="G106:G114 H97 H79">
    <cfRule type="expression" priority="4" dxfId="43" stopIfTrue="1">
      <formula>P80=1</formula>
    </cfRule>
  </conditionalFormatting>
  <conditionalFormatting sqref="J80:J87 J89:J96 J98:J105">
    <cfRule type="expression" priority="5" dxfId="43" stopIfTrue="1">
      <formula>G80="N"</formula>
    </cfRule>
    <cfRule type="expression" priority="6" dxfId="43" stopIfTrue="1">
      <formula>G80=""</formula>
    </cfRule>
  </conditionalFormatting>
  <conditionalFormatting sqref="J88 J97 J79">
    <cfRule type="expression" priority="7" dxfId="163" stopIfTrue="1">
      <formula>U80=1</formula>
    </cfRule>
  </conditionalFormatting>
  <conditionalFormatting sqref="C2:E2 I2:J2">
    <cfRule type="expression" priority="8" dxfId="4" stopIfTrue="1">
      <formula>$J$3="NO"</formula>
    </cfRule>
    <cfRule type="expression" priority="9" dxfId="4" stopIfTrue="1">
      <formula>$J$3=0</formula>
    </cfRule>
  </conditionalFormatting>
  <dataValidations count="30">
    <dataValidation type="whole" allowBlank="1" showInputMessage="1" showErrorMessage="1" errorTitle="INPUT SHEET" error="Enter a negative whole number" sqref="D214:D218 D222:D230 D206:D209 D203:D204 D211:D212">
      <formula1>-9999999999999990000000000</formula1>
      <formula2>0</formula2>
    </dataValidation>
    <dataValidation type="whole" allowBlank="1" showInputMessage="1" showErrorMessage="1" errorTitle="INPUT SHEET" error="Enter a positive whole number&#10;" sqref="D286:D287 D280 D274 D271 D268 D277 D219:D221 D199:D200 D195:D197 F186:F187 D171:D175 D164:D168 F164:F168 D177:D184 F182:F183 F180 F178 D186:D193 D301">
      <formula1>0</formula1>
      <formula2>9999999999999990000</formula2>
    </dataValidation>
    <dataValidation allowBlank="1" showInputMessage="1" showErrorMessage="1" promptTitle="INPUT SHEET" prompt="Description of Investment (including number of shares/ units held)&#10;" sqref="B155:B161 B146:B152 B137:B143 B128:B134 B118:B124 B108:B116 B99:B105 B90:B96 B81:B87"/>
    <dataValidation allowBlank="1" showInputMessage="1" showErrorMessage="1" promptTitle="INPUT SHEET" prompt="Long Position: +ve Value&#10;Short Position: -ve Value&#10;" errorTitle="INPUT SHEET" error="Enter a positive whole number&#10;" sqref="D154:D161 F154:F161 D145:D152 F145:F152 D107:D124 D127:D134 F127:F134 F117:F124 F107:F114"/>
    <dataValidation type="whole" allowBlank="1" showInputMessage="1" showErrorMessage="1" promptTitle="INPUT SHEET" prompt="Trading Profit: -ve&#10;Trading Loss: +ve&#10;" sqref="D12:D13">
      <formula1>-9999999999999990000000000</formula1>
      <formula2>99999999999999900000</formula2>
    </dataValidation>
    <dataValidation type="whole" allowBlank="1" showInputMessage="1" showErrorMessage="1" promptTitle="INPUT SHEET" prompt="Enter a negative whole number" errorTitle="INPUT SHEET" error="Enter a negative whole number" sqref="D15 D17:D20 D22:D25 D27:D32">
      <formula1>-9999999999999990000000000</formula1>
      <formula2>0</formula2>
    </dataValidation>
    <dataValidation type="whole" allowBlank="1" showInputMessage="1" showErrorMessage="1" promptTitle="INPUT SHEET" prompt="Enter a positive whole number" errorTitle="INPUT SHEET" error="Enter a positive whole number&#10;" sqref="D75:D77 D71:D73 D44:D46 D49:D53 D35:D36 D38:D42">
      <formula1>0</formula1>
      <formula2>9999999999999990000</formula2>
    </dataValidation>
    <dataValidation type="whole" allowBlank="1" showInputMessage="1" sqref="D67:D68">
      <formula1>-9999999999999990000000000</formula1>
      <formula2>99999999999999900000</formula2>
    </dataValidation>
    <dataValidation type="whole" allowBlank="1" showInputMessage="1" showErrorMessage="1" promptTitle="INPUT SHEET" prompt="Extraordinary Gain: -ve&#10;Extraordinary Loss: +ve&#10;" sqref="D59:D61">
      <formula1>-9999999999999990000000000</formula1>
      <formula2>99999999999999900000</formula2>
    </dataValidation>
    <dataValidation type="whole" allowBlank="1" showInputMessage="1" showErrorMessage="1" promptTitle="INPUT SHEET" prompt="The amount included under (ii) should be that part of the total secured liabilities (under (i) above) which are secured by a charge on land and buildings." errorTitle="INPUT SHEET" error="Enter a positive whole number&#10;" sqref="D259">
      <formula1>0</formula1>
      <formula2>9999999999999990000</formula2>
    </dataValidation>
    <dataValidation type="whole" allowBlank="1" showInputMessage="1" showErrorMessage="1" promptTitle="INPUT SHEET" prompt="Insert the total amount of secured liabilities inlcuding those liabilities that are secured by a charge on land and buildings and which should be disclosed under (iv) below. " errorTitle="INPUT SHEET" error="Enter a positive whole number&#10;" sqref="D262">
      <formula1>0</formula1>
      <formula2>9999999999999990000</formula2>
    </dataValidation>
    <dataValidation type="whole" allowBlank="1" showInputMessage="1" showErrorMessage="1" promptTitle="INPUT SHEET" prompt="The amount included under (iv) should be that part of the total secured liabilities (under (iii) above) which are secured by a charge on land and buildings." errorTitle="INPUT SHEET" error="Enter a positive whole number&#10;" sqref="D264">
      <formula1>0</formula1>
      <formula2>9999999999999990000</formula2>
    </dataValidation>
    <dataValidation type="whole" allowBlank="1" showInputMessage="1" showErrorMessage="1" promptTitle="INPUT SHEET" prompt="Insert the total amount of secured liabilities inlcuding those liabilities that are secured by a charge on land and buildings and which should be disclosed under (ii) below. " errorTitle="INPUT SHEET" error="Enter a positive whole number&#10;" sqref="D257">
      <formula1>0</formula1>
      <formula2>9999999999999990000</formula2>
    </dataValidation>
    <dataValidation type="whole" allowBlank="1" showInputMessage="1" showErrorMessage="1" sqref="D58">
      <formula1>-9999999999999990000</formula1>
      <formula2>9999999999999990000</formula2>
    </dataValidation>
    <dataValidation allowBlank="1" showErrorMessage="1" promptTitle="INPUT SHEET" prompt="Long Position: +ve Value&#10;Short Position: -ve Value&#10;" errorTitle="INPUT SHEET" error="Enter a positive whole number&#10;" sqref="J107:J114 H98:H105 J98:J105 J89:J96 H89:H96 H80:H87 J80:J87"/>
    <dataValidation errorStyle="warning" type="list" showInputMessage="1" showErrorMessage="1" promptTitle="INPUT SHEET " prompt="If the answer is Yes, please input the relevant exposure in &quot;Sheet 10: Foreign Exchange Risk&quot;" errorTitle="Contents" error="Insert Y/ N " sqref="D253">
      <formula1>$V$89:$V$90</formula1>
    </dataValidation>
    <dataValidation errorStyle="warning" showInputMessage="1" showErrorMessage="1" promptTitle="INPUT SHEET" prompt="Refer to definition of Connected Company in the Glossary of Terms" errorTitle="Contents" error="Insert Y/ N " sqref="I136:I161"/>
    <dataValidation type="list" allowBlank="1" showErrorMessage="1" promptTitle="INPUT SHEET" prompt="Long Position: +ve Value&#10;Short Position: -ve Value&#10;" errorTitle="INPUT SHEET" error="Enter a positive whole number&#10;" sqref="I80:I87">
      <formula1>$V$80:$V$87</formula1>
    </dataValidation>
    <dataValidation type="list" allowBlank="1" showErrorMessage="1" promptTitle="INPUT SHEET" prompt="Long Position: +ve Value&#10;Short Position: -ve Value&#10;" errorTitle="INPUT SHEET" error="Enter a positive whole number&#10;" sqref="I98:I105 I89:I96 I107:I114">
      <formula1>$V$81:$V$87</formula1>
    </dataValidation>
    <dataValidation errorStyle="warning" showInputMessage="1" showErrorMessage="1" promptTitle="INPUT SHEET" prompt="Refer to definition of &quot;Trading Intent&quot; in the Glossary of Terms" errorTitle="Input" error="Insert Y/ N " sqref="G107:G114"/>
    <dataValidation errorStyle="warning" type="custom" allowBlank="1" showInputMessage="1" showErrorMessage="1" sqref="E80">
      <formula1>IF(AND(D80&lt;0,F80&lt;0,G80="N"),"Error Alert","")</formula1>
    </dataValidation>
    <dataValidation allowBlank="1" showInputMessage="1" showErrorMessage="1" promptTitle="INPUT SHEET" prompt="Long Position: +ve Value&#10;Short Position: -ve Value (Trading Book only)&#10;&#10;" errorTitle="INPUT SHEET" error="Enter a positive whole number&#10;" sqref="F136:F143 D136:D143 D98:D105 F98:F105 D89:D96 F89:F96 D80:D87 F80:F87"/>
    <dataValidation errorStyle="warning" type="list" showInputMessage="1" showErrorMessage="1" promptTitle="INPUT SHEET" prompt="Refer to definition of &quot;Trading Intent&quot; in Section 2.3.1 of Appendix 1" errorTitle="Input" error="Insert Y/ N " sqref="G117:G124 G145:G152 G136:G143 G127:G134 G98:G105 G89:G96 G80:G87">
      <formula1>$V$89:$V$90</formula1>
    </dataValidation>
    <dataValidation type="whole" allowBlank="1" showInputMessage="1" promptTitle="INPUT SHEET" prompt="Enter a positive whole number" errorTitle="INPUT SHEET" error="Enter a positive whole number&#10;" sqref="D63:D64">
      <formula1>0</formula1>
      <formula2>9999999999999990000</formula2>
    </dataValidation>
    <dataValidation errorStyle="information" type="custom" allowBlank="1" showInputMessage="1" showErrorMessage="1" promptTitle="INPUT SHEET" prompt="Description of th (including number of shares/ units held)&#10;" errorTitle="INPUT SHEET" error="INPUT THE BALANCE SHEET VALUE AND MARKET/ FAIR VALUE OF FINANCIAL INSTRUMENT AND ENTER THE RELEVANT DETAILS IN THE CELLS HIGHLIGHTED IN YELLOW" sqref="B154:C154 B145:C145 B136:C136 B107:C107 B117:C117 B127:C127 B98:C98 B89:C89 B80:C80">
      <formula1>"IF(+D88&lt;0,F88&lt;0,G88="""",""ERROR ALERT"")"</formula1>
    </dataValidation>
    <dataValidation errorStyle="warning" type="list" showInputMessage="1" showErrorMessage="1" promptTitle="INPUT SHEET " prompt="If the answer is Yes, please input the relevant exposure in &quot;Sheet 15: Capital Resources Requirementk&quot;" errorTitle="Contents" error="Insert Y/ N " sqref="D295 D291 D298">
      <formula1>$V$89:$V$90</formula1>
    </dataValidation>
    <dataValidation errorStyle="warning" promptTitle="INPUT SHEET" prompt="Refer to definition of Connected Company in the Glossary of Terms" errorTitle="Contents" error="Insert Y/ N " sqref="H115:K124"/>
    <dataValidation errorStyle="warning" type="list" showInputMessage="1" showErrorMessage="1" promptTitle="INPUT SHEET" prompt="Refer to definition of Connected Company in Appendix I Section 4.2.4 " errorTitle="Contents" error="Insert Y/ N " sqref="H136:H143 H145:H152 H154:H161">
      <formula1>$V$89:$V$90</formula1>
    </dataValidation>
    <dataValidation type="list" allowBlank="1" showInputMessage="1" showErrorMessage="1" sqref="C283:D283">
      <formula1>$P$282:$P$284</formula1>
    </dataValidation>
    <dataValidation errorStyle="warning" showErrorMessage="1" promptTitle="INPUT SHEET" prompt="Refer to definition of &quot;Trading Intent&quot; in Section 2.3.1 of Appendix 1" errorTitle="Input" error="Insert Y/ N " sqref="G154:G161"/>
  </dataValidations>
  <printOptions/>
  <pageMargins left="0.1968503937007874" right="0.2755905511811024" top="0.35433070866141736" bottom="1.1811023622047245" header="0.5118110236220472" footer="0.3937007874015748"/>
  <pageSetup fitToHeight="7" horizontalDpi="600" verticalDpi="600" orientation="portrait" paperSize="9" scale="80" r:id="rId2"/>
  <headerFooter alignWithMargins="0">
    <oddFooter>&amp;L&amp;"Times New Roman,Italic"&amp;8Investment Services Rules for Investment Services Providers
&amp;"Times New Roman,Regular"Part A: The Application Process
Schedule C: Financial Resources Statement&amp;R&amp;"Times New Roman,Regular"&amp;8&amp;A
&amp;P - &amp;N</oddFooter>
  </headerFooter>
  <rowBreaks count="1" manualBreakCount="1">
    <brk id="176" max="255" man="1"/>
  </rowBreaks>
  <ignoredErrors>
    <ignoredError sqref="A257 A262" formula="1"/>
  </ignoredErrors>
  <legacyDrawing r:id="rId1"/>
</worksheet>
</file>

<file path=xl/worksheets/sheet7.xml><?xml version="1.0" encoding="utf-8"?>
<worksheet xmlns="http://schemas.openxmlformats.org/spreadsheetml/2006/main" xmlns:r="http://schemas.openxmlformats.org/officeDocument/2006/relationships">
  <sheetPr codeName="Sheet5"/>
  <dimension ref="A1:L219"/>
  <sheetViews>
    <sheetView zoomScalePageLayoutView="0" workbookViewId="0" topLeftCell="A1">
      <selection activeCell="B1" sqref="B1"/>
    </sheetView>
  </sheetViews>
  <sheetFormatPr defaultColWidth="0" defaultRowHeight="12.75" customHeight="1" zeroHeight="1"/>
  <cols>
    <col min="1" max="1" width="5.8515625" style="53" customWidth="1"/>
    <col min="2" max="2" width="10.8515625" style="54" customWidth="1"/>
    <col min="3" max="3" width="10.00390625" style="54" customWidth="1"/>
    <col min="4" max="4" width="12.57421875" style="54" customWidth="1"/>
    <col min="5" max="5" width="12.140625" style="54" customWidth="1"/>
    <col min="6" max="6" width="12.421875" style="54" customWidth="1"/>
    <col min="7" max="7" width="14.28125" style="54" customWidth="1"/>
    <col min="8" max="8" width="8.00390625" style="54" customWidth="1"/>
    <col min="9" max="9" width="10.7109375" style="54" customWidth="1"/>
    <col min="10" max="10" width="8.421875" style="54" customWidth="1"/>
    <col min="11" max="11" width="12.00390625" style="54" bestFit="1" customWidth="1"/>
    <col min="12" max="12" width="1.421875" style="54" customWidth="1"/>
    <col min="13" max="16384" width="9.140625" style="2" hidden="1" customWidth="1"/>
  </cols>
  <sheetData>
    <row r="1" spans="1:12" s="3" customFormat="1" ht="12.75">
      <c r="A1" s="1"/>
      <c r="B1" s="2"/>
      <c r="C1" s="2"/>
      <c r="D1" s="2"/>
      <c r="E1" s="2"/>
      <c r="F1" s="2"/>
      <c r="G1" s="2"/>
      <c r="H1" s="2"/>
      <c r="I1" s="2"/>
      <c r="J1" s="2"/>
      <c r="K1" s="2"/>
      <c r="L1" s="2"/>
    </row>
    <row r="2" spans="1:12" s="3" customFormat="1" ht="12.75">
      <c r="A2" s="1"/>
      <c r="B2" s="2"/>
      <c r="C2" s="2"/>
      <c r="D2" s="2"/>
      <c r="E2" s="2"/>
      <c r="F2" s="2"/>
      <c r="G2" s="536"/>
      <c r="H2" s="536"/>
      <c r="I2" s="536"/>
      <c r="J2" s="536" t="s">
        <v>771</v>
      </c>
      <c r="K2" s="366"/>
      <c r="L2" s="2"/>
    </row>
    <row r="3" spans="1:12" s="3" customFormat="1" ht="12.75">
      <c r="A3" s="1"/>
      <c r="B3" s="2"/>
      <c r="C3" s="2"/>
      <c r="D3" s="2"/>
      <c r="E3" s="2"/>
      <c r="F3" s="2"/>
      <c r="G3" s="2"/>
      <c r="H3" s="2"/>
      <c r="I3" s="2"/>
      <c r="J3" s="2"/>
      <c r="K3" s="368">
        <f>+IF('COVER SHEET'!$B$14="",0,IF('COVER SHEET'!$B$14="Interim Financial Return",0,IF(#REF!="",0,#REF!)))</f>
        <v>0</v>
      </c>
      <c r="L3" s="2"/>
    </row>
    <row r="4" spans="1:12" s="3" customFormat="1" ht="16.5" thickBot="1">
      <c r="A4" s="1"/>
      <c r="B4" s="514" t="s">
        <v>619</v>
      </c>
      <c r="C4" s="4"/>
      <c r="D4" s="4"/>
      <c r="E4" s="4"/>
      <c r="F4" s="4"/>
      <c r="G4" s="4"/>
      <c r="H4" s="4"/>
      <c r="I4" s="4"/>
      <c r="J4" s="4"/>
      <c r="K4" s="497" t="s">
        <v>23</v>
      </c>
      <c r="L4" s="2"/>
    </row>
    <row r="5" spans="1:12" s="3" customFormat="1" ht="12.75">
      <c r="A5" s="1"/>
      <c r="B5" s="2"/>
      <c r="C5" s="2"/>
      <c r="D5" s="2"/>
      <c r="E5" s="2"/>
      <c r="F5" s="2"/>
      <c r="G5" s="2"/>
      <c r="H5" s="2"/>
      <c r="I5" s="2"/>
      <c r="J5" s="2"/>
      <c r="K5" s="2"/>
      <c r="L5" s="2"/>
    </row>
    <row r="6" spans="1:12" s="3" customFormat="1" ht="12.75">
      <c r="A6" s="1"/>
      <c r="B6" s="5" t="s">
        <v>73</v>
      </c>
      <c r="C6" s="2"/>
      <c r="D6" s="7">
        <f>IF('Details Applicant'!C21="","",'Details Applicant'!C21)</f>
      </c>
      <c r="E6" s="6" t="s">
        <v>618</v>
      </c>
      <c r="F6" s="7">
        <f>IF('Details Applicant'!C22="","",'Details Applicant'!C22)</f>
      </c>
      <c r="G6" s="8"/>
      <c r="H6" s="2"/>
      <c r="I6" s="2"/>
      <c r="J6" s="9"/>
      <c r="K6" s="2"/>
      <c r="L6" s="2"/>
    </row>
    <row r="7" spans="1:12" s="3" customFormat="1" ht="12.75">
      <c r="A7" s="1"/>
      <c r="B7" s="2"/>
      <c r="C7" s="2"/>
      <c r="D7" s="2"/>
      <c r="E7" s="2"/>
      <c r="F7" s="2"/>
      <c r="G7" s="10"/>
      <c r="H7" s="2"/>
      <c r="I7" s="10"/>
      <c r="J7" s="2"/>
      <c r="K7" s="2"/>
      <c r="L7" s="2"/>
    </row>
    <row r="8" spans="1:12" s="3" customFormat="1" ht="12.75">
      <c r="A8" s="1"/>
      <c r="B8" s="2"/>
      <c r="C8" s="2"/>
      <c r="D8" s="2"/>
      <c r="E8" s="2"/>
      <c r="F8" s="2"/>
      <c r="G8" s="2"/>
      <c r="H8" s="2"/>
      <c r="I8" s="2"/>
      <c r="J8" s="2"/>
      <c r="K8" s="2"/>
      <c r="L8" s="2"/>
    </row>
    <row r="9" spans="1:12" s="3" customFormat="1" ht="15.75">
      <c r="A9" s="1"/>
      <c r="B9" s="57" t="s">
        <v>74</v>
      </c>
      <c r="C9" s="2"/>
      <c r="D9" s="2"/>
      <c r="E9" s="2"/>
      <c r="F9" s="2"/>
      <c r="G9" s="2"/>
      <c r="H9" s="2"/>
      <c r="I9" s="2"/>
      <c r="J9" s="2"/>
      <c r="K9" s="12"/>
      <c r="L9" s="2"/>
    </row>
    <row r="10" spans="1:12" s="3" customFormat="1" ht="15.75">
      <c r="A10" s="1"/>
      <c r="B10" s="11"/>
      <c r="C10" s="2"/>
      <c r="D10" s="2"/>
      <c r="E10" s="2"/>
      <c r="F10" s="2"/>
      <c r="G10" s="255"/>
      <c r="H10" s="2"/>
      <c r="I10" s="2"/>
      <c r="J10" s="2"/>
      <c r="K10" s="255">
        <f>+IF('Details Applicant'!$C$29="","",'Details Applicant'!$C$29)</f>
      </c>
      <c r="L10" s="2"/>
    </row>
    <row r="11" spans="1:12" s="3" customFormat="1" ht="12.75">
      <c r="A11" s="1">
        <v>1</v>
      </c>
      <c r="B11" s="13" t="s">
        <v>75</v>
      </c>
      <c r="C11" s="9"/>
      <c r="D11" s="9"/>
      <c r="E11" s="2"/>
      <c r="F11" s="2"/>
      <c r="G11" s="14"/>
      <c r="H11" s="2"/>
      <c r="I11" s="2"/>
      <c r="J11" s="2"/>
      <c r="K11" s="14"/>
      <c r="L11" s="2"/>
    </row>
    <row r="12" spans="1:12" s="3" customFormat="1" ht="12.75">
      <c r="A12" s="15"/>
      <c r="B12" s="16" t="s">
        <v>76</v>
      </c>
      <c r="C12" s="17"/>
      <c r="D12" s="17"/>
      <c r="E12" s="17"/>
      <c r="F12" s="18"/>
      <c r="G12" s="109">
        <f>-'Sheet 1'!D12</f>
        <v>0</v>
      </c>
      <c r="H12" s="2"/>
      <c r="I12" s="2"/>
      <c r="J12" s="2"/>
      <c r="K12" s="9"/>
      <c r="L12" s="2"/>
    </row>
    <row r="13" spans="1:12" s="3" customFormat="1" ht="12.75">
      <c r="A13" s="15"/>
      <c r="B13" s="19" t="s">
        <v>627</v>
      </c>
      <c r="C13" s="20"/>
      <c r="D13" s="20"/>
      <c r="E13" s="20"/>
      <c r="F13" s="21"/>
      <c r="G13" s="109">
        <f>-'Sheet 1'!D13</f>
        <v>0</v>
      </c>
      <c r="H13" s="23" t="s">
        <v>98</v>
      </c>
      <c r="I13" s="23"/>
      <c r="J13" s="22"/>
      <c r="K13" s="109">
        <f>+G12+G13</f>
        <v>0</v>
      </c>
      <c r="L13" s="2"/>
    </row>
    <row r="14" spans="1:12" s="3" customFormat="1" ht="12.75">
      <c r="A14" s="1"/>
      <c r="B14" s="2"/>
      <c r="C14" s="2"/>
      <c r="D14" s="2"/>
      <c r="E14" s="2"/>
      <c r="F14" s="2"/>
      <c r="G14" s="2"/>
      <c r="H14" s="2"/>
      <c r="I14" s="2"/>
      <c r="J14" s="24"/>
      <c r="K14" s="2"/>
      <c r="L14" s="2"/>
    </row>
    <row r="15" spans="1:12" s="3" customFormat="1" ht="12.75">
      <c r="A15" s="1"/>
      <c r="B15" s="2"/>
      <c r="C15" s="2"/>
      <c r="D15" s="2"/>
      <c r="E15" s="2"/>
      <c r="F15" s="2"/>
      <c r="G15" s="2"/>
      <c r="H15" s="2"/>
      <c r="I15" s="2"/>
      <c r="J15" s="2"/>
      <c r="K15" s="2"/>
      <c r="L15" s="2"/>
    </row>
    <row r="16" spans="1:12" s="3" customFormat="1" ht="15.75">
      <c r="A16" s="1"/>
      <c r="B16" s="57" t="s">
        <v>99</v>
      </c>
      <c r="C16" s="2"/>
      <c r="D16" s="2"/>
      <c r="E16" s="2"/>
      <c r="F16" s="2"/>
      <c r="G16" s="2"/>
      <c r="H16" s="26"/>
      <c r="I16" s="2"/>
      <c r="J16" s="2"/>
      <c r="K16" s="2"/>
      <c r="L16" s="2"/>
    </row>
    <row r="17" spans="1:12" s="3" customFormat="1" ht="14.25">
      <c r="A17" s="1"/>
      <c r="B17" s="27" t="s">
        <v>100</v>
      </c>
      <c r="C17" s="2"/>
      <c r="D17" s="2"/>
      <c r="E17" s="2"/>
      <c r="F17" s="2"/>
      <c r="G17" s="2"/>
      <c r="H17" s="2"/>
      <c r="I17" s="2"/>
      <c r="J17" s="2"/>
      <c r="K17" s="2"/>
      <c r="L17" s="2"/>
    </row>
    <row r="18" spans="1:12" s="3" customFormat="1" ht="12.75">
      <c r="A18" s="1"/>
      <c r="B18" s="2"/>
      <c r="C18" s="2"/>
      <c r="D18" s="2"/>
      <c r="E18" s="2"/>
      <c r="F18" s="2"/>
      <c r="G18" s="2"/>
      <c r="H18" s="2"/>
      <c r="I18" s="2"/>
      <c r="J18" s="2"/>
      <c r="K18" s="2"/>
      <c r="L18" s="2"/>
    </row>
    <row r="19" spans="1:12" s="3" customFormat="1" ht="12.75">
      <c r="A19" s="1">
        <v>2</v>
      </c>
      <c r="B19" s="28" t="s">
        <v>101</v>
      </c>
      <c r="C19" s="2"/>
      <c r="D19" s="2"/>
      <c r="E19" s="2"/>
      <c r="F19" s="2"/>
      <c r="G19" s="2"/>
      <c r="H19" s="2"/>
      <c r="I19" s="2"/>
      <c r="J19" s="2"/>
      <c r="K19" s="2"/>
      <c r="L19" s="2"/>
    </row>
    <row r="20" spans="1:12" s="3" customFormat="1" ht="12.75">
      <c r="A20" s="15"/>
      <c r="B20" s="16" t="s">
        <v>102</v>
      </c>
      <c r="C20" s="17"/>
      <c r="D20" s="17"/>
      <c r="E20" s="17"/>
      <c r="F20" s="18"/>
      <c r="G20" s="29"/>
      <c r="H20" s="9"/>
      <c r="I20" s="9"/>
      <c r="J20" s="9"/>
      <c r="K20" s="2"/>
      <c r="L20" s="2"/>
    </row>
    <row r="21" spans="1:12" s="3" customFormat="1" ht="12.75">
      <c r="A21" s="1"/>
      <c r="B21" s="30" t="s">
        <v>103</v>
      </c>
      <c r="C21" s="9"/>
      <c r="D21" s="9"/>
      <c r="E21" s="9"/>
      <c r="F21" s="31"/>
      <c r="G21" s="109">
        <f>-'Sheet 1'!D15</f>
        <v>0</v>
      </c>
      <c r="H21" s="9"/>
      <c r="I21" s="9"/>
      <c r="J21" s="9"/>
      <c r="K21" s="2"/>
      <c r="L21" s="2"/>
    </row>
    <row r="22" spans="1:12" s="3" customFormat="1" ht="12.75">
      <c r="A22" s="1"/>
      <c r="B22" s="30" t="s">
        <v>104</v>
      </c>
      <c r="C22" s="9"/>
      <c r="D22" s="9"/>
      <c r="E22" s="9"/>
      <c r="F22" s="31"/>
      <c r="G22" s="109"/>
      <c r="H22" s="9"/>
      <c r="I22" s="9"/>
      <c r="J22" s="9"/>
      <c r="K22" s="2"/>
      <c r="L22" s="2"/>
    </row>
    <row r="23" spans="1:12" s="3" customFormat="1" ht="12.75">
      <c r="A23" s="1"/>
      <c r="B23" s="370" t="s">
        <v>633</v>
      </c>
      <c r="C23" s="9"/>
      <c r="D23" s="9"/>
      <c r="E23" s="9"/>
      <c r="G23" s="109"/>
      <c r="H23" s="9"/>
      <c r="I23" s="9"/>
      <c r="J23" s="9"/>
      <c r="K23" s="2"/>
      <c r="L23" s="2"/>
    </row>
    <row r="24" spans="1:12" s="3" customFormat="1" ht="12.75">
      <c r="A24" s="1"/>
      <c r="B24" s="458" t="s">
        <v>632</v>
      </c>
      <c r="C24" s="9"/>
      <c r="D24" s="9"/>
      <c r="E24" s="9"/>
      <c r="F24" s="109">
        <f>-'Sheet 1'!D17</f>
        <v>0</v>
      </c>
      <c r="G24" s="109"/>
      <c r="H24" s="9"/>
      <c r="I24" s="9"/>
      <c r="J24" s="9"/>
      <c r="K24" s="2"/>
      <c r="L24" s="2"/>
    </row>
    <row r="25" spans="1:12" s="3" customFormat="1" ht="12.75">
      <c r="A25" s="1"/>
      <c r="B25" s="370" t="s">
        <v>628</v>
      </c>
      <c r="C25" s="9"/>
      <c r="D25" s="9"/>
      <c r="E25" s="9"/>
      <c r="F25" s="109">
        <f>-'Sheet 1'!D18</f>
        <v>0</v>
      </c>
      <c r="G25" s="109">
        <f>+F25+F24</f>
        <v>0</v>
      </c>
      <c r="H25" s="9"/>
      <c r="I25" s="9"/>
      <c r="J25" s="9"/>
      <c r="K25" s="2"/>
      <c r="L25" s="2"/>
    </row>
    <row r="26" spans="1:12" s="3" customFormat="1" ht="12.75">
      <c r="A26" s="1"/>
      <c r="B26" s="30" t="s">
        <v>105</v>
      </c>
      <c r="C26" s="9"/>
      <c r="D26" s="9"/>
      <c r="E26" s="9"/>
      <c r="F26" s="31"/>
      <c r="G26" s="109">
        <f>-'Sheet 1'!D19</f>
        <v>0</v>
      </c>
      <c r="H26" s="9"/>
      <c r="I26" s="9"/>
      <c r="J26" s="9"/>
      <c r="K26" s="2"/>
      <c r="L26" s="2"/>
    </row>
    <row r="27" spans="1:12" s="3" customFormat="1" ht="12.75">
      <c r="A27" s="15"/>
      <c r="B27" s="19" t="s">
        <v>634</v>
      </c>
      <c r="C27" s="20"/>
      <c r="D27" s="20"/>
      <c r="E27" s="20"/>
      <c r="F27" s="21"/>
      <c r="G27" s="109">
        <f>-'Sheet 1'!D20</f>
        <v>0</v>
      </c>
      <c r="H27" s="23" t="s">
        <v>106</v>
      </c>
      <c r="I27" s="23"/>
      <c r="J27" s="20"/>
      <c r="K27" s="109">
        <f>SUM(G21:G27)</f>
        <v>0</v>
      </c>
      <c r="L27" s="2"/>
    </row>
    <row r="28" spans="1:12" s="3" customFormat="1" ht="12.75">
      <c r="A28" s="1"/>
      <c r="B28" s="2"/>
      <c r="C28" s="9"/>
      <c r="D28" s="9"/>
      <c r="E28" s="9"/>
      <c r="F28" s="9"/>
      <c r="G28" s="2"/>
      <c r="H28" s="9"/>
      <c r="I28" s="2"/>
      <c r="J28" s="9"/>
      <c r="K28" s="2"/>
      <c r="L28" s="2"/>
    </row>
    <row r="29" spans="1:12" s="3" customFormat="1" ht="12.75">
      <c r="A29" s="1"/>
      <c r="B29" s="9"/>
      <c r="C29" s="9"/>
      <c r="D29" s="9"/>
      <c r="E29" s="9"/>
      <c r="F29" s="9"/>
      <c r="G29" s="9"/>
      <c r="H29" s="9"/>
      <c r="I29" s="9"/>
      <c r="J29" s="9"/>
      <c r="K29" s="2"/>
      <c r="L29" s="2"/>
    </row>
    <row r="30" spans="1:12" s="3" customFormat="1" ht="12.75">
      <c r="A30" s="1">
        <v>3</v>
      </c>
      <c r="B30" s="32" t="s">
        <v>107</v>
      </c>
      <c r="C30" s="9"/>
      <c r="D30" s="9"/>
      <c r="E30" s="33"/>
      <c r="F30" s="33"/>
      <c r="G30" s="9"/>
      <c r="H30" s="9"/>
      <c r="I30" s="9"/>
      <c r="J30" s="9"/>
      <c r="K30" s="2"/>
      <c r="L30" s="2"/>
    </row>
    <row r="31" spans="1:12" s="3" customFormat="1" ht="12.75">
      <c r="A31" s="15"/>
      <c r="B31" s="16" t="s">
        <v>108</v>
      </c>
      <c r="C31" s="17"/>
      <c r="D31" s="17"/>
      <c r="E31" s="17"/>
      <c r="F31" s="18"/>
      <c r="G31" s="109">
        <f>-'Sheet 1'!D22</f>
        <v>0</v>
      </c>
      <c r="H31" s="2"/>
      <c r="I31" s="2"/>
      <c r="J31" s="2"/>
      <c r="K31" s="2"/>
      <c r="L31" s="2"/>
    </row>
    <row r="32" spans="1:12" s="3" customFormat="1" ht="12.75">
      <c r="A32" s="15"/>
      <c r="B32" s="30" t="s">
        <v>109</v>
      </c>
      <c r="C32" s="9"/>
      <c r="D32" s="9"/>
      <c r="E32" s="9"/>
      <c r="F32" s="31"/>
      <c r="G32" s="109">
        <f>-'Sheet 1'!D23</f>
        <v>0</v>
      </c>
      <c r="H32" s="9"/>
      <c r="I32" s="34"/>
      <c r="J32" s="9"/>
      <c r="K32" s="2"/>
      <c r="L32" s="2"/>
    </row>
    <row r="33" spans="1:12" s="3" customFormat="1" ht="12.75">
      <c r="A33" s="15"/>
      <c r="B33" s="30" t="s">
        <v>110</v>
      </c>
      <c r="C33" s="9"/>
      <c r="D33" s="9"/>
      <c r="E33" s="9"/>
      <c r="F33" s="31"/>
      <c r="G33" s="109">
        <f>-'Sheet 1'!D24</f>
        <v>0</v>
      </c>
      <c r="H33" s="9"/>
      <c r="I33" s="9"/>
      <c r="J33" s="9"/>
      <c r="K33" s="2"/>
      <c r="L33" s="2"/>
    </row>
    <row r="34" spans="1:12" s="3" customFormat="1" ht="12.75">
      <c r="A34" s="15"/>
      <c r="B34" s="19" t="s">
        <v>111</v>
      </c>
      <c r="C34" s="20"/>
      <c r="D34" s="20"/>
      <c r="E34" s="20"/>
      <c r="F34" s="21"/>
      <c r="G34" s="109">
        <f>-'Sheet 1'!D25</f>
        <v>0</v>
      </c>
      <c r="H34" s="23" t="s">
        <v>112</v>
      </c>
      <c r="I34" s="23"/>
      <c r="J34" s="20"/>
      <c r="K34" s="109">
        <f>SUM(G31:G34)</f>
        <v>0</v>
      </c>
      <c r="L34" s="2"/>
    </row>
    <row r="35" spans="1:12" s="3" customFormat="1" ht="12.75">
      <c r="A35" s="1"/>
      <c r="B35" s="2"/>
      <c r="C35" s="2"/>
      <c r="D35" s="2"/>
      <c r="E35" s="2"/>
      <c r="F35" s="2"/>
      <c r="G35" s="9"/>
      <c r="H35" s="9"/>
      <c r="I35" s="2"/>
      <c r="J35" s="9"/>
      <c r="K35" s="2"/>
      <c r="L35" s="2"/>
    </row>
    <row r="36" spans="1:12" s="3" customFormat="1" ht="12.75">
      <c r="A36" s="1"/>
      <c r="B36" s="9"/>
      <c r="C36" s="9"/>
      <c r="D36" s="9"/>
      <c r="E36" s="9"/>
      <c r="F36" s="9"/>
      <c r="G36" s="9"/>
      <c r="H36" s="9"/>
      <c r="I36" s="9"/>
      <c r="J36" s="9"/>
      <c r="K36" s="2"/>
      <c r="L36" s="2"/>
    </row>
    <row r="37" spans="1:12" s="3" customFormat="1" ht="12.75">
      <c r="A37" s="1">
        <v>4</v>
      </c>
      <c r="B37" s="32" t="s">
        <v>113</v>
      </c>
      <c r="C37" s="9"/>
      <c r="D37" s="9"/>
      <c r="E37" s="9"/>
      <c r="F37" s="9"/>
      <c r="G37" s="9"/>
      <c r="H37" s="2"/>
      <c r="I37" s="2"/>
      <c r="J37" s="2"/>
      <c r="K37" s="2"/>
      <c r="L37" s="2"/>
    </row>
    <row r="38" spans="1:12" s="3" customFormat="1" ht="12.75">
      <c r="A38" s="15"/>
      <c r="B38" s="16" t="s">
        <v>108</v>
      </c>
      <c r="C38" s="17"/>
      <c r="D38" s="17"/>
      <c r="E38" s="17"/>
      <c r="F38" s="18"/>
      <c r="G38" s="109">
        <f>-'Sheet 1'!D27</f>
        <v>0</v>
      </c>
      <c r="H38" s="9"/>
      <c r="I38" s="2"/>
      <c r="J38" s="35"/>
      <c r="K38" s="36"/>
      <c r="L38" s="2"/>
    </row>
    <row r="39" spans="1:12" s="3" customFormat="1" ht="12.75">
      <c r="A39" s="15"/>
      <c r="B39" s="30" t="s">
        <v>109</v>
      </c>
      <c r="C39" s="9"/>
      <c r="D39" s="9"/>
      <c r="E39" s="9"/>
      <c r="F39" s="31"/>
      <c r="G39" s="109">
        <f>-'Sheet 1'!D28</f>
        <v>0</v>
      </c>
      <c r="H39" s="9"/>
      <c r="I39" s="32"/>
      <c r="J39" s="35"/>
      <c r="K39" s="36"/>
      <c r="L39" s="2"/>
    </row>
    <row r="40" spans="1:12" s="3" customFormat="1" ht="12.75">
      <c r="A40" s="15"/>
      <c r="B40" s="30" t="s">
        <v>110</v>
      </c>
      <c r="C40" s="9"/>
      <c r="D40" s="9"/>
      <c r="E40" s="9"/>
      <c r="F40" s="31"/>
      <c r="G40" s="109">
        <f>-'Sheet 1'!D29</f>
        <v>0</v>
      </c>
      <c r="H40" s="9"/>
      <c r="I40" s="9"/>
      <c r="J40" s="9"/>
      <c r="K40" s="2"/>
      <c r="L40" s="2"/>
    </row>
    <row r="41" spans="1:12" s="3" customFormat="1" ht="12.75">
      <c r="A41" s="15"/>
      <c r="B41" s="19" t="s">
        <v>111</v>
      </c>
      <c r="C41" s="20"/>
      <c r="D41" s="20"/>
      <c r="E41" s="20"/>
      <c r="F41" s="21"/>
      <c r="G41" s="109">
        <f>-'Sheet 1'!D30</f>
        <v>0</v>
      </c>
      <c r="H41" s="23" t="s">
        <v>114</v>
      </c>
      <c r="I41" s="23"/>
      <c r="J41" s="20"/>
      <c r="K41" s="109">
        <f>SUM(G38:G41)</f>
        <v>0</v>
      </c>
      <c r="L41" s="2"/>
    </row>
    <row r="42" spans="1:12" s="3" customFormat="1" ht="12.75">
      <c r="A42" s="1"/>
      <c r="B42" s="2"/>
      <c r="C42" s="2"/>
      <c r="D42" s="2"/>
      <c r="E42" s="2"/>
      <c r="F42" s="2"/>
      <c r="G42" s="2"/>
      <c r="H42" s="9"/>
      <c r="I42" s="2"/>
      <c r="J42" s="9"/>
      <c r="K42" s="2"/>
      <c r="L42" s="2"/>
    </row>
    <row r="43" spans="1:12" s="3" customFormat="1" ht="12.75">
      <c r="A43" s="1"/>
      <c r="B43" s="9"/>
      <c r="C43" s="9"/>
      <c r="D43" s="9"/>
      <c r="E43" s="9"/>
      <c r="F43" s="9"/>
      <c r="G43" s="9"/>
      <c r="H43" s="9"/>
      <c r="I43" s="9"/>
      <c r="J43" s="9"/>
      <c r="K43" s="2"/>
      <c r="L43" s="2"/>
    </row>
    <row r="44" spans="1:12" s="3" customFormat="1" ht="12.75">
      <c r="A44" s="1">
        <v>5</v>
      </c>
      <c r="B44" s="23" t="s">
        <v>115</v>
      </c>
      <c r="C44" s="20"/>
      <c r="D44" s="20"/>
      <c r="E44" s="20"/>
      <c r="F44" s="20"/>
      <c r="G44" s="20"/>
      <c r="H44" s="20"/>
      <c r="I44" s="22"/>
      <c r="J44" s="20"/>
      <c r="K44" s="109">
        <f>-'Sheet 1'!D31</f>
        <v>0</v>
      </c>
      <c r="L44" s="2"/>
    </row>
    <row r="45" spans="1:12" s="3" customFormat="1" ht="12.75">
      <c r="A45" s="1"/>
      <c r="B45" s="9"/>
      <c r="C45" s="9"/>
      <c r="D45" s="9"/>
      <c r="E45" s="9"/>
      <c r="F45" s="9"/>
      <c r="G45" s="9"/>
      <c r="H45" s="9"/>
      <c r="I45" s="2"/>
      <c r="J45" s="9"/>
      <c r="K45" s="9"/>
      <c r="L45" s="2"/>
    </row>
    <row r="46" spans="1:12" s="3" customFormat="1" ht="12.75">
      <c r="A46" s="1"/>
      <c r="B46" s="9"/>
      <c r="C46" s="9"/>
      <c r="D46" s="9"/>
      <c r="E46" s="9"/>
      <c r="F46" s="9"/>
      <c r="G46" s="9"/>
      <c r="H46" s="9"/>
      <c r="I46" s="9"/>
      <c r="J46" s="9"/>
      <c r="K46" s="9"/>
      <c r="L46" s="2"/>
    </row>
    <row r="47" spans="1:12" s="3" customFormat="1" ht="13.5">
      <c r="A47" s="1">
        <v>6</v>
      </c>
      <c r="B47" s="459" t="s">
        <v>116</v>
      </c>
      <c r="C47" s="20"/>
      <c r="D47" s="20"/>
      <c r="E47" s="20"/>
      <c r="F47" s="20"/>
      <c r="G47" s="20"/>
      <c r="H47" s="20"/>
      <c r="I47" s="22"/>
      <c r="J47" s="20"/>
      <c r="K47" s="109">
        <f>-'Sheet 1'!D32</f>
        <v>0</v>
      </c>
      <c r="L47" s="2"/>
    </row>
    <row r="48" spans="1:12" s="3" customFormat="1" ht="12.75">
      <c r="A48" s="1"/>
      <c r="B48" s="9"/>
      <c r="C48" s="9"/>
      <c r="D48" s="9"/>
      <c r="E48" s="9"/>
      <c r="F48" s="9"/>
      <c r="G48" s="9"/>
      <c r="H48" s="9"/>
      <c r="I48" s="34"/>
      <c r="J48" s="9"/>
      <c r="K48" s="37"/>
      <c r="L48" s="2"/>
    </row>
    <row r="49" spans="1:12" s="3" customFormat="1" ht="12.75">
      <c r="A49" s="1"/>
      <c r="B49" s="9"/>
      <c r="C49" s="9"/>
      <c r="D49" s="9"/>
      <c r="E49" s="9"/>
      <c r="F49" s="9"/>
      <c r="G49" s="9"/>
      <c r="H49" s="2"/>
      <c r="I49" s="2"/>
      <c r="J49" s="2"/>
      <c r="K49" s="9"/>
      <c r="L49" s="2"/>
    </row>
    <row r="50" spans="1:12" s="3" customFormat="1" ht="12.75">
      <c r="A50" s="1">
        <v>7</v>
      </c>
      <c r="B50" s="38" t="s">
        <v>117</v>
      </c>
      <c r="C50" s="20"/>
      <c r="D50" s="20"/>
      <c r="E50" s="20"/>
      <c r="F50" s="20"/>
      <c r="G50" s="20"/>
      <c r="H50" s="39"/>
      <c r="I50" s="22"/>
      <c r="J50" s="22"/>
      <c r="K50" s="240">
        <f>SUM(K13:K47)</f>
        <v>0</v>
      </c>
      <c r="L50" s="2"/>
    </row>
    <row r="51" spans="1:12" s="3" customFormat="1" ht="12.75">
      <c r="A51" s="1"/>
      <c r="B51" s="9"/>
      <c r="C51" s="9"/>
      <c r="D51" s="9"/>
      <c r="E51" s="9"/>
      <c r="F51" s="9"/>
      <c r="G51" s="9"/>
      <c r="H51" s="13"/>
      <c r="I51" s="34"/>
      <c r="J51" s="9"/>
      <c r="K51" s="40"/>
      <c r="L51" s="2"/>
    </row>
    <row r="52" spans="1:12" s="3" customFormat="1" ht="12.75">
      <c r="A52" s="1"/>
      <c r="B52" s="2"/>
      <c r="C52" s="2"/>
      <c r="D52" s="2"/>
      <c r="E52" s="2"/>
      <c r="F52" s="2"/>
      <c r="G52" s="2"/>
      <c r="H52" s="2"/>
      <c r="I52" s="2"/>
      <c r="J52" s="2"/>
      <c r="K52" s="2"/>
      <c r="L52" s="2"/>
    </row>
    <row r="53" spans="1:12" s="3" customFormat="1" ht="12.75">
      <c r="A53" s="1">
        <v>8</v>
      </c>
      <c r="B53" s="13" t="s">
        <v>118</v>
      </c>
      <c r="C53" s="2"/>
      <c r="D53" s="2"/>
      <c r="E53" s="2"/>
      <c r="F53" s="2"/>
      <c r="G53" s="2"/>
      <c r="H53" s="2"/>
      <c r="I53" s="2"/>
      <c r="J53" s="2"/>
      <c r="K53" s="2"/>
      <c r="L53" s="2"/>
    </row>
    <row r="54" spans="1:12" s="3" customFormat="1" ht="12.75">
      <c r="A54" s="1"/>
      <c r="B54" s="41"/>
      <c r="C54" s="42"/>
      <c r="D54" s="42"/>
      <c r="E54" s="42"/>
      <c r="F54" s="42"/>
      <c r="G54" s="42"/>
      <c r="H54" s="42"/>
      <c r="I54" s="42"/>
      <c r="J54" s="42"/>
      <c r="K54" s="43"/>
      <c r="L54" s="2"/>
    </row>
    <row r="55" spans="1:12" s="3" customFormat="1" ht="12.75">
      <c r="A55" s="1"/>
      <c r="B55" s="41"/>
      <c r="C55" s="42"/>
      <c r="D55" s="42"/>
      <c r="E55" s="42"/>
      <c r="F55" s="42"/>
      <c r="G55" s="42"/>
      <c r="H55" s="42"/>
      <c r="I55" s="42"/>
      <c r="J55" s="42"/>
      <c r="K55" s="43"/>
      <c r="L55" s="2"/>
    </row>
    <row r="56" spans="1:12" s="3" customFormat="1" ht="12.75">
      <c r="A56" s="1"/>
      <c r="B56" s="41"/>
      <c r="C56" s="42"/>
      <c r="D56" s="42"/>
      <c r="E56" s="42"/>
      <c r="F56" s="42"/>
      <c r="G56" s="42"/>
      <c r="H56" s="42"/>
      <c r="I56" s="42"/>
      <c r="J56" s="42"/>
      <c r="K56" s="43"/>
      <c r="L56" s="2"/>
    </row>
    <row r="57" spans="1:12" s="3" customFormat="1" ht="12.75">
      <c r="A57" s="1"/>
      <c r="B57" s="41"/>
      <c r="C57" s="42"/>
      <c r="D57" s="42"/>
      <c r="E57" s="42"/>
      <c r="F57" s="42"/>
      <c r="G57" s="42"/>
      <c r="H57" s="42"/>
      <c r="I57" s="42"/>
      <c r="J57" s="42"/>
      <c r="K57" s="43"/>
      <c r="L57" s="2"/>
    </row>
    <row r="58" spans="1:12" s="3" customFormat="1" ht="12.75">
      <c r="A58" s="1"/>
      <c r="B58" s="126"/>
      <c r="C58" s="68"/>
      <c r="D58" s="68"/>
      <c r="E58" s="68"/>
      <c r="F58" s="68"/>
      <c r="G58" s="68"/>
      <c r="H58" s="68"/>
      <c r="I58" s="68"/>
      <c r="J58" s="68"/>
      <c r="K58" s="127"/>
      <c r="L58" s="2"/>
    </row>
    <row r="59" spans="1:12" s="3" customFormat="1" ht="12.75">
      <c r="A59" s="1"/>
      <c r="B59" s="2"/>
      <c r="C59" s="2"/>
      <c r="D59" s="2"/>
      <c r="E59" s="2"/>
      <c r="F59" s="2"/>
      <c r="G59" s="2"/>
      <c r="H59" s="2"/>
      <c r="I59" s="2"/>
      <c r="J59" s="2"/>
      <c r="K59" s="2"/>
      <c r="L59" s="2"/>
    </row>
    <row r="60" spans="1:12" s="3" customFormat="1" ht="15.75">
      <c r="A60" s="1"/>
      <c r="B60" s="57" t="s">
        <v>119</v>
      </c>
      <c r="C60" s="2"/>
      <c r="D60" s="2"/>
      <c r="E60" s="2"/>
      <c r="F60" s="2"/>
      <c r="G60" s="2"/>
      <c r="H60" s="2"/>
      <c r="I60" s="2"/>
      <c r="J60" s="2"/>
      <c r="K60" s="44"/>
      <c r="L60" s="2"/>
    </row>
    <row r="61" spans="1:12" s="3" customFormat="1" ht="15.75">
      <c r="A61" s="1"/>
      <c r="B61" s="25"/>
      <c r="C61" s="2"/>
      <c r="D61" s="2"/>
      <c r="E61" s="2"/>
      <c r="F61" s="2"/>
      <c r="G61" s="2"/>
      <c r="H61" s="2"/>
      <c r="I61" s="2"/>
      <c r="J61" s="2"/>
      <c r="K61" s="2"/>
      <c r="L61" s="2"/>
    </row>
    <row r="62" spans="1:12" s="3" customFormat="1" ht="12.75">
      <c r="A62" s="1">
        <v>9</v>
      </c>
      <c r="B62" s="34" t="s">
        <v>120</v>
      </c>
      <c r="C62" s="2"/>
      <c r="D62" s="2"/>
      <c r="E62" s="2"/>
      <c r="F62" s="2"/>
      <c r="G62" s="2"/>
      <c r="H62" s="2"/>
      <c r="I62" s="2"/>
      <c r="J62" s="2"/>
      <c r="K62" s="14"/>
      <c r="L62" s="2"/>
    </row>
    <row r="63" spans="1:12" s="3" customFormat="1" ht="12.75">
      <c r="A63" s="1"/>
      <c r="B63" s="16" t="s">
        <v>121</v>
      </c>
      <c r="C63" s="17"/>
      <c r="D63" s="17"/>
      <c r="E63" s="17"/>
      <c r="F63" s="18"/>
      <c r="G63" s="109">
        <f>'Sheet 1'!D35</f>
        <v>0</v>
      </c>
      <c r="H63" s="9"/>
      <c r="I63" s="2"/>
      <c r="J63" s="9"/>
      <c r="K63" s="37"/>
      <c r="L63" s="2"/>
    </row>
    <row r="64" spans="1:12" s="3" customFormat="1" ht="12.75">
      <c r="A64" s="1"/>
      <c r="B64" s="19" t="s">
        <v>122</v>
      </c>
      <c r="C64" s="20"/>
      <c r="D64" s="20"/>
      <c r="E64" s="20"/>
      <c r="F64" s="21"/>
      <c r="G64" s="109">
        <f>'Sheet 1'!D36</f>
        <v>0</v>
      </c>
      <c r="H64" s="23" t="s">
        <v>123</v>
      </c>
      <c r="I64" s="23"/>
      <c r="J64" s="20"/>
      <c r="K64" s="109">
        <f>SUM(G63:G64)</f>
        <v>0</v>
      </c>
      <c r="L64" s="2"/>
    </row>
    <row r="65" spans="1:12" s="3" customFormat="1" ht="12.75">
      <c r="A65" s="1"/>
      <c r="B65" s="9"/>
      <c r="C65" s="9"/>
      <c r="D65" s="9"/>
      <c r="E65" s="9"/>
      <c r="F65" s="9"/>
      <c r="G65" s="72"/>
      <c r="H65" s="9"/>
      <c r="I65" s="9"/>
      <c r="J65" s="9"/>
      <c r="K65" s="9"/>
      <c r="L65" s="2"/>
    </row>
    <row r="66" spans="1:12" s="3" customFormat="1" ht="12.75">
      <c r="A66" s="1"/>
      <c r="B66" s="9"/>
      <c r="C66" s="9"/>
      <c r="D66" s="9"/>
      <c r="E66" s="9"/>
      <c r="F66" s="9"/>
      <c r="G66" s="72"/>
      <c r="H66" s="9"/>
      <c r="I66" s="9"/>
      <c r="J66" s="9"/>
      <c r="K66" s="9"/>
      <c r="L66" s="2"/>
    </row>
    <row r="67" spans="1:12" s="3" customFormat="1" ht="12.75">
      <c r="A67" s="1">
        <v>10</v>
      </c>
      <c r="B67" s="13" t="s">
        <v>124</v>
      </c>
      <c r="C67" s="2"/>
      <c r="D67" s="2"/>
      <c r="E67" s="2"/>
      <c r="F67" s="2"/>
      <c r="G67" s="75"/>
      <c r="H67" s="2"/>
      <c r="I67" s="2"/>
      <c r="J67" s="2"/>
      <c r="K67" s="2"/>
      <c r="L67" s="2"/>
    </row>
    <row r="68" spans="1:12" s="3" customFormat="1" ht="12.75">
      <c r="A68" s="1"/>
      <c r="B68" s="16" t="s">
        <v>674</v>
      </c>
      <c r="C68" s="45"/>
      <c r="D68" s="45"/>
      <c r="E68" s="45"/>
      <c r="F68" s="46"/>
      <c r="G68" s="109">
        <f>'Sheet 1'!D38</f>
        <v>0</v>
      </c>
      <c r="H68" s="2"/>
      <c r="I68" s="2"/>
      <c r="J68" s="2"/>
      <c r="K68" s="40"/>
      <c r="L68" s="2"/>
    </row>
    <row r="69" spans="1:12" s="3" customFormat="1" ht="12.75">
      <c r="A69" s="1"/>
      <c r="B69" s="19" t="s">
        <v>122</v>
      </c>
      <c r="C69" s="20"/>
      <c r="D69" s="20"/>
      <c r="E69" s="20"/>
      <c r="F69" s="21"/>
      <c r="G69" s="109">
        <f>'Sheet 1'!D39</f>
        <v>0</v>
      </c>
      <c r="H69" s="23" t="s">
        <v>125</v>
      </c>
      <c r="I69" s="23"/>
      <c r="J69" s="20"/>
      <c r="K69" s="109">
        <f>SUM(G68:G69)</f>
        <v>0</v>
      </c>
      <c r="L69" s="2"/>
    </row>
    <row r="70" spans="1:12" s="3" customFormat="1" ht="12.75">
      <c r="A70" s="1"/>
      <c r="B70" s="2"/>
      <c r="C70" s="9"/>
      <c r="D70" s="9"/>
      <c r="E70" s="9"/>
      <c r="F70" s="9"/>
      <c r="G70" s="2"/>
      <c r="H70" s="9"/>
      <c r="I70" s="9"/>
      <c r="J70" s="9"/>
      <c r="K70" s="9"/>
      <c r="L70" s="2"/>
    </row>
    <row r="71" spans="1:12" s="3" customFormat="1" ht="12.75">
      <c r="A71" s="1"/>
      <c r="B71" s="2"/>
      <c r="C71" s="9"/>
      <c r="D71" s="9"/>
      <c r="E71" s="9"/>
      <c r="F71" s="9"/>
      <c r="G71" s="2"/>
      <c r="H71" s="9"/>
      <c r="I71" s="9"/>
      <c r="J71" s="9"/>
      <c r="K71" s="9"/>
      <c r="L71" s="2"/>
    </row>
    <row r="72" spans="1:12" s="3" customFormat="1" ht="12.75">
      <c r="A72" s="1">
        <v>11</v>
      </c>
      <c r="B72" s="34" t="s">
        <v>126</v>
      </c>
      <c r="C72" s="2"/>
      <c r="D72" s="2"/>
      <c r="E72" s="2"/>
      <c r="F72" s="2"/>
      <c r="G72" s="2"/>
      <c r="H72" s="9"/>
      <c r="I72" s="9"/>
      <c r="J72" s="9"/>
      <c r="K72" s="9"/>
      <c r="L72" s="2"/>
    </row>
    <row r="73" spans="1:12" s="3" customFormat="1" ht="12.75">
      <c r="A73" s="1"/>
      <c r="B73" s="16" t="s">
        <v>127</v>
      </c>
      <c r="C73" s="17"/>
      <c r="D73" s="17"/>
      <c r="E73" s="17"/>
      <c r="F73" s="18"/>
      <c r="G73" s="109">
        <f>'Sheet 1'!D40</f>
        <v>0</v>
      </c>
      <c r="H73" s="9"/>
      <c r="I73" s="2"/>
      <c r="J73" s="9"/>
      <c r="K73" s="37"/>
      <c r="L73" s="2"/>
    </row>
    <row r="74" spans="1:12" s="3" customFormat="1" ht="12.75">
      <c r="A74" s="1"/>
      <c r="B74" s="30" t="s">
        <v>805</v>
      </c>
      <c r="C74" s="9"/>
      <c r="D74" s="9"/>
      <c r="E74" s="9"/>
      <c r="F74" s="31"/>
      <c r="G74" s="109">
        <f>'Sheet 1'!D41</f>
        <v>0</v>
      </c>
      <c r="H74" s="9"/>
      <c r="I74" s="2"/>
      <c r="J74" s="9"/>
      <c r="K74" s="37"/>
      <c r="L74" s="2"/>
    </row>
    <row r="75" spans="1:12" s="3" customFormat="1" ht="12.75">
      <c r="A75" s="1"/>
      <c r="B75" s="30" t="s">
        <v>806</v>
      </c>
      <c r="C75" s="9"/>
      <c r="D75" s="9"/>
      <c r="E75" s="9"/>
      <c r="F75" s="31"/>
      <c r="G75" s="109">
        <f>'Sheet 1'!D42</f>
        <v>0</v>
      </c>
      <c r="H75" s="9"/>
      <c r="I75" s="2"/>
      <c r="J75" s="9"/>
      <c r="K75" s="37"/>
      <c r="L75" s="2"/>
    </row>
    <row r="76" spans="1:12" s="3" customFormat="1" ht="12.75">
      <c r="A76" s="1"/>
      <c r="B76" s="30" t="s">
        <v>686</v>
      </c>
      <c r="C76" s="9"/>
      <c r="D76" s="9"/>
      <c r="E76" s="9"/>
      <c r="F76" s="9"/>
      <c r="G76" s="31"/>
      <c r="H76" s="9"/>
      <c r="I76" s="2"/>
      <c r="J76" s="9"/>
      <c r="K76" s="37"/>
      <c r="L76" s="2"/>
    </row>
    <row r="77" spans="1:12" s="3" customFormat="1" ht="12.75">
      <c r="A77" s="1"/>
      <c r="B77" s="55" t="s">
        <v>796</v>
      </c>
      <c r="C77" s="9"/>
      <c r="D77" s="9"/>
      <c r="E77" s="9"/>
      <c r="F77" s="31"/>
      <c r="G77" s="109">
        <f>+'Sheet 1'!D44</f>
        <v>0</v>
      </c>
      <c r="H77" s="9"/>
      <c r="I77" s="2"/>
      <c r="J77" s="9"/>
      <c r="K77" s="37"/>
      <c r="L77" s="2"/>
    </row>
    <row r="78" spans="1:12" s="3" customFormat="1" ht="12.75">
      <c r="A78" s="1"/>
      <c r="B78" s="30" t="s">
        <v>630</v>
      </c>
      <c r="C78" s="9"/>
      <c r="D78" s="9"/>
      <c r="E78" s="9"/>
      <c r="F78" s="31"/>
      <c r="G78" s="109">
        <f>'Sheet 1'!D45</f>
        <v>0</v>
      </c>
      <c r="H78" s="9"/>
      <c r="I78" s="2"/>
      <c r="J78" s="9"/>
      <c r="K78" s="37"/>
      <c r="L78" s="2"/>
    </row>
    <row r="79" spans="1:12" s="3" customFormat="1" ht="12.75">
      <c r="A79" s="1"/>
      <c r="B79" s="30" t="s">
        <v>807</v>
      </c>
      <c r="C79" s="9"/>
      <c r="D79" s="9"/>
      <c r="E79" s="9"/>
      <c r="F79" s="31"/>
      <c r="G79" s="109">
        <f>'Sheet 1'!D46</f>
        <v>0</v>
      </c>
      <c r="H79" s="9"/>
      <c r="I79" s="2"/>
      <c r="J79" s="9"/>
      <c r="K79" s="37"/>
      <c r="L79" s="2"/>
    </row>
    <row r="80" spans="1:12" s="3" customFormat="1" ht="12.75">
      <c r="A80" s="1"/>
      <c r="B80" s="30" t="s">
        <v>687</v>
      </c>
      <c r="C80" s="9"/>
      <c r="D80" s="9"/>
      <c r="E80" s="9"/>
      <c r="F80" s="9"/>
      <c r="G80" s="74"/>
      <c r="H80" s="9"/>
      <c r="I80" s="2"/>
      <c r="J80" s="9"/>
      <c r="K80" s="37"/>
      <c r="L80" s="2"/>
    </row>
    <row r="81" spans="1:12" s="3" customFormat="1" ht="12.75">
      <c r="A81" s="1"/>
      <c r="B81" s="55" t="s">
        <v>166</v>
      </c>
      <c r="C81" s="9"/>
      <c r="D81" s="9"/>
      <c r="E81" s="9"/>
      <c r="F81" s="9"/>
      <c r="G81" s="74"/>
      <c r="H81" s="9"/>
      <c r="I81" s="2"/>
      <c r="J81" s="9"/>
      <c r="K81" s="37"/>
      <c r="L81" s="2"/>
    </row>
    <row r="82" spans="1:12" s="3" customFormat="1" ht="12.75">
      <c r="A82" s="1"/>
      <c r="B82" s="55" t="s">
        <v>799</v>
      </c>
      <c r="C82" s="9"/>
      <c r="D82" s="9"/>
      <c r="E82" s="9"/>
      <c r="F82" s="31"/>
      <c r="G82" s="109">
        <f>+'Sheet 1'!D49</f>
        <v>0</v>
      </c>
      <c r="H82" s="9"/>
      <c r="I82" s="2"/>
      <c r="J82" s="9"/>
      <c r="K82" s="37"/>
      <c r="L82" s="2"/>
    </row>
    <row r="83" spans="1:12" s="3" customFormat="1" ht="12.75">
      <c r="A83" s="1"/>
      <c r="B83" s="30" t="s">
        <v>808</v>
      </c>
      <c r="C83" s="9"/>
      <c r="D83" s="9"/>
      <c r="E83" s="9"/>
      <c r="F83" s="31"/>
      <c r="G83" s="109">
        <f>'Sheet 1'!D50</f>
        <v>0</v>
      </c>
      <c r="H83" s="9"/>
      <c r="I83" s="2"/>
      <c r="J83" s="9"/>
      <c r="K83" s="37"/>
      <c r="L83" s="2"/>
    </row>
    <row r="84" spans="1:12" s="3" customFormat="1" ht="12.75">
      <c r="A84" s="1"/>
      <c r="B84" s="30" t="s">
        <v>809</v>
      </c>
      <c r="C84" s="9"/>
      <c r="D84" s="9"/>
      <c r="E84" s="9"/>
      <c r="F84" s="31"/>
      <c r="G84" s="109">
        <f>'Sheet 1'!D51</f>
        <v>0</v>
      </c>
      <c r="H84" s="9"/>
      <c r="I84" s="9"/>
      <c r="J84" s="9"/>
      <c r="K84" s="9"/>
      <c r="L84" s="2"/>
    </row>
    <row r="85" spans="1:12" s="3" customFormat="1" ht="12.75">
      <c r="A85" s="1"/>
      <c r="B85" s="30" t="s">
        <v>327</v>
      </c>
      <c r="C85" s="9"/>
      <c r="D85" s="9"/>
      <c r="E85" s="9"/>
      <c r="F85" s="31"/>
      <c r="G85" s="109">
        <f>'Sheet 1'!D52</f>
        <v>0</v>
      </c>
      <c r="H85" s="9"/>
      <c r="I85" s="9"/>
      <c r="J85" s="9"/>
      <c r="K85" s="9"/>
      <c r="L85" s="2"/>
    </row>
    <row r="86" spans="1:12" s="3" customFormat="1" ht="12.75">
      <c r="A86" s="1"/>
      <c r="B86" s="19" t="s">
        <v>328</v>
      </c>
      <c r="C86" s="20"/>
      <c r="D86" s="20"/>
      <c r="E86" s="20"/>
      <c r="F86" s="21"/>
      <c r="G86" s="109">
        <f>'Sheet 1'!D53</f>
        <v>0</v>
      </c>
      <c r="H86" s="23" t="s">
        <v>128</v>
      </c>
      <c r="I86" s="23"/>
      <c r="J86" s="20"/>
      <c r="K86" s="109">
        <f>SUM(G73:G86)</f>
        <v>0</v>
      </c>
      <c r="L86" s="2"/>
    </row>
    <row r="87" spans="1:12" s="3" customFormat="1" ht="12.75">
      <c r="A87" s="1"/>
      <c r="B87" s="2"/>
      <c r="C87" s="2"/>
      <c r="D87" s="2"/>
      <c r="E87" s="2"/>
      <c r="F87" s="2"/>
      <c r="G87" s="2"/>
      <c r="H87" s="2"/>
      <c r="I87" s="2"/>
      <c r="J87" s="2"/>
      <c r="K87" s="123"/>
      <c r="L87" s="2"/>
    </row>
    <row r="88" spans="1:12" s="3" customFormat="1" ht="12.75">
      <c r="A88" s="1"/>
      <c r="B88" s="9"/>
      <c r="C88" s="9"/>
      <c r="D88" s="9"/>
      <c r="E88" s="9"/>
      <c r="F88" s="9"/>
      <c r="G88" s="37"/>
      <c r="H88" s="9"/>
      <c r="I88" s="34"/>
      <c r="J88" s="9"/>
      <c r="K88" s="123"/>
      <c r="L88" s="2"/>
    </row>
    <row r="89" spans="1:12" s="3" customFormat="1" ht="12.75">
      <c r="A89" s="1">
        <v>12</v>
      </c>
      <c r="B89" s="38" t="s">
        <v>631</v>
      </c>
      <c r="C89" s="20"/>
      <c r="D89" s="20"/>
      <c r="E89" s="20"/>
      <c r="F89" s="20"/>
      <c r="G89" s="20"/>
      <c r="H89" s="20"/>
      <c r="I89" s="22"/>
      <c r="J89" s="20"/>
      <c r="K89" s="109">
        <f>SUM(K63:K88)</f>
        <v>0</v>
      </c>
      <c r="L89" s="2"/>
    </row>
    <row r="90" spans="1:12" s="3" customFormat="1" ht="12.75">
      <c r="A90" s="1"/>
      <c r="B90" s="47"/>
      <c r="C90" s="9"/>
      <c r="D90" s="9"/>
      <c r="E90" s="9"/>
      <c r="F90" s="9"/>
      <c r="G90" s="9"/>
      <c r="H90" s="9"/>
      <c r="I90" s="48"/>
      <c r="J90" s="9"/>
      <c r="K90" s="124"/>
      <c r="L90" s="2"/>
    </row>
    <row r="91" spans="1:12" s="3" customFormat="1" ht="12.75">
      <c r="A91" s="1"/>
      <c r="B91" s="47"/>
      <c r="C91" s="9"/>
      <c r="D91" s="9"/>
      <c r="E91" s="9"/>
      <c r="F91" s="9"/>
      <c r="G91" s="9"/>
      <c r="H91" s="9"/>
      <c r="I91" s="48"/>
      <c r="J91" s="9"/>
      <c r="K91" s="124"/>
      <c r="L91" s="2"/>
    </row>
    <row r="92" spans="1:12" s="3" customFormat="1" ht="15.75">
      <c r="A92" s="1"/>
      <c r="B92" s="57" t="s">
        <v>131</v>
      </c>
      <c r="C92" s="9"/>
      <c r="D92" s="9"/>
      <c r="E92" s="9"/>
      <c r="F92" s="9"/>
      <c r="G92" s="9"/>
      <c r="H92" s="9"/>
      <c r="I92" s="48"/>
      <c r="J92" s="9"/>
      <c r="K92" s="124"/>
      <c r="L92" s="2"/>
    </row>
    <row r="93" spans="1:12" s="3" customFormat="1" ht="12.75">
      <c r="A93" s="1"/>
      <c r="B93" s="47"/>
      <c r="C93" s="9"/>
      <c r="D93" s="9"/>
      <c r="E93" s="9"/>
      <c r="F93" s="9"/>
      <c r="G93" s="9"/>
      <c r="H93" s="9"/>
      <c r="I93" s="48"/>
      <c r="J93" s="9"/>
      <c r="K93" s="124"/>
      <c r="L93" s="2"/>
    </row>
    <row r="94" spans="1:12" s="3" customFormat="1" ht="12.75">
      <c r="A94" s="1">
        <v>13</v>
      </c>
      <c r="B94" s="153" t="s">
        <v>136</v>
      </c>
      <c r="C94" s="165"/>
      <c r="D94" s="461"/>
      <c r="E94" s="17"/>
      <c r="F94" s="18"/>
      <c r="G94" s="109"/>
      <c r="H94" s="9"/>
      <c r="I94" s="2"/>
      <c r="J94" s="9"/>
      <c r="K94" s="37"/>
      <c r="L94" s="2"/>
    </row>
    <row r="95" spans="1:12" s="3" customFormat="1" ht="12.75">
      <c r="A95" s="1"/>
      <c r="B95" s="161" t="s">
        <v>132</v>
      </c>
      <c r="C95" s="164"/>
      <c r="D95" s="460"/>
      <c r="E95" s="20"/>
      <c r="F95" s="21"/>
      <c r="G95" s="109">
        <f>'Sheet 1'!D56</f>
        <v>0</v>
      </c>
      <c r="H95" s="9"/>
      <c r="I95" s="2"/>
      <c r="J95" s="9"/>
      <c r="K95" s="37"/>
      <c r="L95" s="2"/>
    </row>
    <row r="96" spans="1:12" s="3" customFormat="1" ht="12.75">
      <c r="A96" s="1"/>
      <c r="B96" s="153" t="s">
        <v>137</v>
      </c>
      <c r="C96" s="165"/>
      <c r="D96" s="564"/>
      <c r="E96" s="17"/>
      <c r="F96" s="18"/>
      <c r="G96" s="109"/>
      <c r="H96" s="9"/>
      <c r="I96" s="2"/>
      <c r="J96" s="9"/>
      <c r="K96" s="37"/>
      <c r="L96" s="2"/>
    </row>
    <row r="97" spans="1:12" s="3" customFormat="1" ht="12.75">
      <c r="A97" s="1"/>
      <c r="B97" s="155" t="s">
        <v>133</v>
      </c>
      <c r="C97" s="156"/>
      <c r="D97" s="20"/>
      <c r="E97" s="20"/>
      <c r="F97" s="21"/>
      <c r="G97" s="109">
        <f>'Sheet 1'!D57</f>
        <v>0</v>
      </c>
      <c r="H97" s="23"/>
      <c r="I97" s="23"/>
      <c r="J97" s="20"/>
      <c r="K97" s="109">
        <f>SUM(G95+G97)</f>
        <v>0</v>
      </c>
      <c r="L97" s="2"/>
    </row>
    <row r="98" spans="1:12" s="3" customFormat="1" ht="12.75">
      <c r="A98" s="1"/>
      <c r="B98" s="47"/>
      <c r="C98" s="9"/>
      <c r="D98" s="9"/>
      <c r="E98" s="9"/>
      <c r="F98" s="9"/>
      <c r="G98" s="9"/>
      <c r="H98" s="9"/>
      <c r="I98" s="48"/>
      <c r="J98" s="9"/>
      <c r="K98" s="124"/>
      <c r="L98" s="2"/>
    </row>
    <row r="99" spans="1:12" s="3" customFormat="1" ht="12.75">
      <c r="A99" s="1"/>
      <c r="B99" s="9"/>
      <c r="C99" s="9"/>
      <c r="D99" s="9"/>
      <c r="E99" s="9"/>
      <c r="F99" s="9"/>
      <c r="G99" s="9"/>
      <c r="H99" s="9"/>
      <c r="I99" s="9"/>
      <c r="J99" s="9"/>
      <c r="K99" s="123"/>
      <c r="L99" s="2"/>
    </row>
    <row r="100" spans="1:12" s="3" customFormat="1" ht="12.75">
      <c r="A100" s="1">
        <v>14</v>
      </c>
      <c r="B100" s="38" t="s">
        <v>129</v>
      </c>
      <c r="C100" s="38"/>
      <c r="D100" s="20"/>
      <c r="E100" s="20"/>
      <c r="F100" s="20"/>
      <c r="G100" s="20"/>
      <c r="H100" s="20"/>
      <c r="I100" s="22"/>
      <c r="J100" s="22"/>
      <c r="K100" s="240">
        <f>K50-K89-K97</f>
        <v>0</v>
      </c>
      <c r="L100" s="2"/>
    </row>
    <row r="101" spans="1:12" s="3" customFormat="1" ht="12.75">
      <c r="A101" s="1"/>
      <c r="B101" s="9"/>
      <c r="C101" s="9"/>
      <c r="D101" s="9"/>
      <c r="E101" s="9"/>
      <c r="F101" s="9"/>
      <c r="G101" s="9"/>
      <c r="H101" s="9"/>
      <c r="I101" s="48"/>
      <c r="J101" s="48"/>
      <c r="K101" s="124"/>
      <c r="L101" s="2"/>
    </row>
    <row r="102" spans="1:12" s="3" customFormat="1" ht="12.75">
      <c r="A102" s="1"/>
      <c r="B102" s="9"/>
      <c r="C102" s="9"/>
      <c r="D102" s="9"/>
      <c r="E102" s="9"/>
      <c r="F102" s="9"/>
      <c r="G102" s="9"/>
      <c r="H102" s="9"/>
      <c r="I102" s="2"/>
      <c r="J102" s="2"/>
      <c r="K102" s="123"/>
      <c r="L102" s="2"/>
    </row>
    <row r="103" spans="1:12" s="3" customFormat="1" ht="12.75">
      <c r="A103" s="1">
        <v>15</v>
      </c>
      <c r="B103" s="23" t="s">
        <v>130</v>
      </c>
      <c r="C103" s="20"/>
      <c r="D103" s="20"/>
      <c r="E103" s="20"/>
      <c r="F103" s="20"/>
      <c r="G103" s="20"/>
      <c r="H103" s="20"/>
      <c r="I103" s="22"/>
      <c r="J103" s="20"/>
      <c r="K103" s="109">
        <f>'Sheet 1'!D58</f>
        <v>0</v>
      </c>
      <c r="L103" s="2"/>
    </row>
    <row r="104" spans="1:12" s="3" customFormat="1" ht="12.75">
      <c r="A104" s="1"/>
      <c r="B104" s="9"/>
      <c r="C104" s="9"/>
      <c r="D104" s="9"/>
      <c r="E104" s="9"/>
      <c r="F104" s="9"/>
      <c r="G104" s="9"/>
      <c r="H104" s="9"/>
      <c r="I104" s="34"/>
      <c r="J104" s="9"/>
      <c r="K104" s="123"/>
      <c r="L104" s="2"/>
    </row>
    <row r="105" spans="1:12" s="3" customFormat="1" ht="12.75">
      <c r="A105" s="1"/>
      <c r="B105" s="9"/>
      <c r="C105" s="9"/>
      <c r="D105" s="9"/>
      <c r="E105" s="9"/>
      <c r="F105" s="9"/>
      <c r="G105" s="9"/>
      <c r="H105" s="9"/>
      <c r="I105" s="34"/>
      <c r="J105" s="9"/>
      <c r="K105" s="123"/>
      <c r="L105" s="2"/>
    </row>
    <row r="106" spans="1:12" s="3" customFormat="1" ht="12.75">
      <c r="A106" s="1">
        <v>16</v>
      </c>
      <c r="B106" s="23" t="s">
        <v>461</v>
      </c>
      <c r="C106" s="20"/>
      <c r="D106" s="20"/>
      <c r="E106" s="20"/>
      <c r="F106" s="20"/>
      <c r="G106" s="20"/>
      <c r="H106" s="20"/>
      <c r="I106" s="22"/>
      <c r="J106" s="20"/>
      <c r="K106" s="109">
        <f>'Sheet 1'!D59</f>
        <v>0</v>
      </c>
      <c r="L106" s="2"/>
    </row>
    <row r="107" spans="1:12" s="3" customFormat="1" ht="12.75">
      <c r="A107" s="1"/>
      <c r="B107" s="9"/>
      <c r="C107" s="9"/>
      <c r="D107" s="9"/>
      <c r="E107" s="9"/>
      <c r="F107" s="9"/>
      <c r="G107" s="9"/>
      <c r="H107" s="9"/>
      <c r="I107" s="34"/>
      <c r="J107" s="9"/>
      <c r="K107" s="123"/>
      <c r="L107" s="2"/>
    </row>
    <row r="108" spans="1:12" s="3" customFormat="1" ht="12.75">
      <c r="A108" s="1"/>
      <c r="B108" s="9"/>
      <c r="C108" s="9"/>
      <c r="D108" s="9"/>
      <c r="E108" s="9"/>
      <c r="F108" s="9"/>
      <c r="G108" s="9"/>
      <c r="H108" s="9"/>
      <c r="I108" s="9"/>
      <c r="J108" s="9"/>
      <c r="K108" s="123"/>
      <c r="L108" s="2"/>
    </row>
    <row r="109" spans="1:12" s="3" customFormat="1" ht="12.75">
      <c r="A109" s="1">
        <v>17</v>
      </c>
      <c r="B109" s="38" t="s">
        <v>463</v>
      </c>
      <c r="C109" s="20"/>
      <c r="D109" s="20"/>
      <c r="E109" s="20"/>
      <c r="F109" s="20"/>
      <c r="G109" s="20"/>
      <c r="H109" s="20"/>
      <c r="I109" s="22"/>
      <c r="J109" s="38"/>
      <c r="K109" s="240">
        <f>K100-SUM(K103:K106)</f>
        <v>0</v>
      </c>
      <c r="L109" s="2"/>
    </row>
    <row r="110" spans="1:12" s="3" customFormat="1" ht="12.75">
      <c r="A110" s="1"/>
      <c r="B110" s="9"/>
      <c r="C110" s="9"/>
      <c r="D110" s="9"/>
      <c r="E110" s="9"/>
      <c r="F110" s="9"/>
      <c r="G110" s="9"/>
      <c r="H110" s="9"/>
      <c r="I110" s="48"/>
      <c r="J110" s="48"/>
      <c r="K110" s="124"/>
      <c r="L110" s="2"/>
    </row>
    <row r="111" spans="1:12" s="3" customFormat="1" ht="12.75">
      <c r="A111" s="1"/>
      <c r="B111" s="9"/>
      <c r="C111" s="9"/>
      <c r="D111" s="9"/>
      <c r="E111" s="9"/>
      <c r="F111" s="9"/>
      <c r="G111" s="9"/>
      <c r="H111" s="9"/>
      <c r="I111" s="48"/>
      <c r="J111" s="48"/>
      <c r="K111" s="124"/>
      <c r="L111" s="2"/>
    </row>
    <row r="112" spans="1:12" s="3" customFormat="1" ht="15.75">
      <c r="A112" s="1">
        <v>18</v>
      </c>
      <c r="B112" s="57" t="s">
        <v>620</v>
      </c>
      <c r="C112" s="9"/>
      <c r="D112" s="9"/>
      <c r="E112" s="9"/>
      <c r="F112" s="9"/>
      <c r="G112" s="9"/>
      <c r="H112" s="9"/>
      <c r="I112" s="48"/>
      <c r="J112" s="48"/>
      <c r="K112" s="124"/>
      <c r="L112" s="2"/>
    </row>
    <row r="113" spans="1:12" s="3" customFormat="1" ht="12.75">
      <c r="A113" s="1"/>
      <c r="B113" s="9"/>
      <c r="C113" s="9"/>
      <c r="D113" s="9"/>
      <c r="E113" s="9"/>
      <c r="F113" s="9"/>
      <c r="G113" s="9"/>
      <c r="H113" s="9"/>
      <c r="I113" s="48"/>
      <c r="J113" s="48"/>
      <c r="K113" s="124"/>
      <c r="L113" s="2"/>
    </row>
    <row r="114" spans="1:12" s="3" customFormat="1" ht="12.75">
      <c r="A114" s="1"/>
      <c r="B114" s="16" t="s">
        <v>458</v>
      </c>
      <c r="C114" s="17"/>
      <c r="D114" s="17" t="s">
        <v>164</v>
      </c>
      <c r="E114" s="17"/>
      <c r="F114" s="18"/>
      <c r="G114" s="109">
        <f>+'Sheet 1'!D63</f>
        <v>0</v>
      </c>
      <c r="H114" s="2"/>
      <c r="I114" s="2"/>
      <c r="J114" s="2"/>
      <c r="K114" s="123"/>
      <c r="L114" s="2"/>
    </row>
    <row r="115" spans="1:12" s="3" customFormat="1" ht="12.75">
      <c r="A115" s="1"/>
      <c r="B115" s="30" t="s">
        <v>165</v>
      </c>
      <c r="C115" s="9"/>
      <c r="D115" s="9" t="s">
        <v>459</v>
      </c>
      <c r="E115" s="9"/>
      <c r="F115" s="31"/>
      <c r="G115" s="109">
        <f>+'Sheet 1'!D64</f>
        <v>0</v>
      </c>
      <c r="H115" s="9"/>
      <c r="I115" s="9"/>
      <c r="J115" s="9"/>
      <c r="K115" s="9"/>
      <c r="L115" s="2"/>
    </row>
    <row r="116" spans="1:12" s="3" customFormat="1" ht="12.75">
      <c r="A116" s="1"/>
      <c r="B116" s="30" t="s">
        <v>138</v>
      </c>
      <c r="C116" s="9"/>
      <c r="D116" s="9"/>
      <c r="E116" s="9"/>
      <c r="F116" s="31"/>
      <c r="G116" s="109"/>
      <c r="H116" s="9"/>
      <c r="I116" s="9"/>
      <c r="J116" s="9"/>
      <c r="K116" s="9"/>
      <c r="L116" s="2"/>
    </row>
    <row r="117" spans="1:12" s="3" customFormat="1" ht="12.75">
      <c r="A117" s="1"/>
      <c r="B117" s="30" t="s">
        <v>134</v>
      </c>
      <c r="C117" s="9"/>
      <c r="D117" s="9"/>
      <c r="E117" s="9"/>
      <c r="F117" s="31"/>
      <c r="G117" s="109">
        <f>'Sheet 1'!D65</f>
        <v>0</v>
      </c>
      <c r="H117" s="9"/>
      <c r="I117" s="9"/>
      <c r="J117" s="9"/>
      <c r="K117" s="9"/>
      <c r="L117" s="2"/>
    </row>
    <row r="118" spans="1:12" s="3" customFormat="1" ht="12.75">
      <c r="A118" s="1"/>
      <c r="B118" s="30" t="s">
        <v>139</v>
      </c>
      <c r="C118" s="9"/>
      <c r="D118" s="9"/>
      <c r="E118" s="9"/>
      <c r="F118" s="31"/>
      <c r="G118" s="109">
        <f>'Sheet 1'!D66</f>
        <v>0</v>
      </c>
      <c r="H118" s="9"/>
      <c r="I118" s="9"/>
      <c r="J118" s="9"/>
      <c r="K118" s="9"/>
      <c r="L118" s="2"/>
    </row>
    <row r="119" spans="1:12" s="3" customFormat="1" ht="12.75">
      <c r="A119" s="1"/>
      <c r="B119" s="19" t="s">
        <v>140</v>
      </c>
      <c r="C119" s="20"/>
      <c r="D119" s="20"/>
      <c r="E119" s="20"/>
      <c r="F119" s="21"/>
      <c r="G119" s="109">
        <f>'Sheet 1'!D67</f>
        <v>0</v>
      </c>
      <c r="H119" s="23"/>
      <c r="I119" s="23"/>
      <c r="J119" s="23"/>
      <c r="K119" s="109">
        <f>SUM(G114:G119)</f>
        <v>0</v>
      </c>
      <c r="L119" s="2"/>
    </row>
    <row r="120" spans="1:12" s="3" customFormat="1" ht="12.75">
      <c r="A120" s="1"/>
      <c r="B120" s="2"/>
      <c r="C120" s="2"/>
      <c r="D120" s="2"/>
      <c r="E120" s="2"/>
      <c r="F120" s="2"/>
      <c r="G120" s="2"/>
      <c r="H120" s="2"/>
      <c r="I120" s="2"/>
      <c r="J120" s="2"/>
      <c r="K120" s="2"/>
      <c r="L120" s="2"/>
    </row>
    <row r="121" spans="1:12" s="3" customFormat="1" ht="12.75">
      <c r="A121" s="1"/>
      <c r="B121" s="9"/>
      <c r="C121" s="9"/>
      <c r="D121" s="9"/>
      <c r="E121" s="9"/>
      <c r="F121" s="9"/>
      <c r="G121" s="9"/>
      <c r="H121" s="9"/>
      <c r="I121" s="9"/>
      <c r="J121" s="9"/>
      <c r="K121" s="9"/>
      <c r="L121" s="2"/>
    </row>
    <row r="122" spans="1:12" s="3" customFormat="1" ht="12.75">
      <c r="A122" s="1">
        <v>19</v>
      </c>
      <c r="B122" s="38" t="s">
        <v>135</v>
      </c>
      <c r="C122" s="20"/>
      <c r="D122" s="20"/>
      <c r="E122" s="20"/>
      <c r="F122" s="20"/>
      <c r="G122" s="20"/>
      <c r="H122" s="20"/>
      <c r="I122" s="22"/>
      <c r="J122" s="49"/>
      <c r="K122" s="240">
        <f>K109-K119</f>
        <v>0</v>
      </c>
      <c r="L122" s="2"/>
    </row>
    <row r="123" spans="1:12" s="3" customFormat="1" ht="12.75">
      <c r="A123" s="1"/>
      <c r="B123" s="2"/>
      <c r="C123" s="2"/>
      <c r="D123" s="2"/>
      <c r="E123" s="2"/>
      <c r="F123" s="2"/>
      <c r="G123" s="2"/>
      <c r="H123" s="2"/>
      <c r="I123" s="50"/>
      <c r="J123" s="50"/>
      <c r="K123" s="2"/>
      <c r="L123" s="2"/>
    </row>
    <row r="124" spans="1:12" s="3" customFormat="1" ht="12.75">
      <c r="A124" s="1"/>
      <c r="B124" s="2"/>
      <c r="C124" s="2"/>
      <c r="D124" s="2"/>
      <c r="E124" s="2"/>
      <c r="F124" s="2"/>
      <c r="G124" s="2"/>
      <c r="H124" s="245"/>
      <c r="I124" s="247"/>
      <c r="J124" s="248" t="s">
        <v>453</v>
      </c>
      <c r="K124" s="245">
        <f>-SUM('Sheet 1'!D12:D67)</f>
        <v>0</v>
      </c>
      <c r="L124" s="245"/>
    </row>
    <row r="125" spans="1:12" s="3" customFormat="1" ht="12.75">
      <c r="A125" s="1">
        <v>20</v>
      </c>
      <c r="B125" s="13" t="s">
        <v>621</v>
      </c>
      <c r="C125" s="2"/>
      <c r="D125" s="2"/>
      <c r="E125" s="2"/>
      <c r="F125" s="2"/>
      <c r="G125" s="2"/>
      <c r="H125" s="2"/>
      <c r="I125" s="50"/>
      <c r="J125" s="50"/>
      <c r="K125" s="2"/>
      <c r="L125" s="2"/>
    </row>
    <row r="126" spans="1:12" s="3" customFormat="1" ht="12.75">
      <c r="A126" s="1"/>
      <c r="B126" s="13" t="s">
        <v>329</v>
      </c>
      <c r="C126" s="2"/>
      <c r="D126" s="2"/>
      <c r="E126" s="2"/>
      <c r="F126" s="2"/>
      <c r="G126" s="2"/>
      <c r="H126" s="2"/>
      <c r="I126" s="50"/>
      <c r="J126" s="50"/>
      <c r="K126" s="2"/>
      <c r="L126" s="2"/>
    </row>
    <row r="127" spans="1:12" s="3" customFormat="1" ht="12.75">
      <c r="A127" s="1"/>
      <c r="B127" s="41"/>
      <c r="C127" s="42"/>
      <c r="D127" s="42"/>
      <c r="E127" s="42"/>
      <c r="F127" s="42"/>
      <c r="G127" s="42"/>
      <c r="H127" s="42"/>
      <c r="I127" s="42"/>
      <c r="J127" s="42"/>
      <c r="K127" s="43"/>
      <c r="L127" s="2"/>
    </row>
    <row r="128" spans="1:12" s="3" customFormat="1" ht="12.75">
      <c r="A128" s="1"/>
      <c r="B128" s="41"/>
      <c r="C128" s="42"/>
      <c r="D128" s="42"/>
      <c r="E128" s="42"/>
      <c r="F128" s="42"/>
      <c r="G128" s="42"/>
      <c r="H128" s="42"/>
      <c r="I128" s="42"/>
      <c r="J128" s="42"/>
      <c r="K128" s="43"/>
      <c r="L128" s="2"/>
    </row>
    <row r="129" spans="1:12" s="3" customFormat="1" ht="12.75">
      <c r="A129" s="1"/>
      <c r="B129" s="41"/>
      <c r="C129" s="42"/>
      <c r="D129" s="42"/>
      <c r="E129" s="42"/>
      <c r="F129" s="42"/>
      <c r="G129" s="42"/>
      <c r="H129" s="42"/>
      <c r="I129" s="42"/>
      <c r="J129" s="42"/>
      <c r="K129" s="43"/>
      <c r="L129" s="2"/>
    </row>
    <row r="130" spans="1:12" s="3" customFormat="1" ht="12.75">
      <c r="A130" s="1"/>
      <c r="B130" s="41"/>
      <c r="C130" s="42"/>
      <c r="D130" s="42"/>
      <c r="E130" s="42"/>
      <c r="F130" s="42"/>
      <c r="G130" s="42"/>
      <c r="H130" s="42"/>
      <c r="I130" s="42"/>
      <c r="J130" s="42"/>
      <c r="K130" s="43"/>
      <c r="L130" s="2"/>
    </row>
    <row r="131" spans="1:12" s="3" customFormat="1" ht="12.75">
      <c r="A131" s="1"/>
      <c r="B131" s="41"/>
      <c r="C131" s="42"/>
      <c r="D131" s="42"/>
      <c r="E131" s="42"/>
      <c r="F131" s="42"/>
      <c r="G131" s="42"/>
      <c r="H131" s="42"/>
      <c r="I131" s="42"/>
      <c r="J131" s="42"/>
      <c r="K131" s="43"/>
      <c r="L131" s="2"/>
    </row>
    <row r="132" spans="1:12" s="3" customFormat="1" ht="12.75">
      <c r="A132" s="1"/>
      <c r="B132" s="51"/>
      <c r="C132" s="51"/>
      <c r="D132" s="51"/>
      <c r="E132" s="51"/>
      <c r="F132" s="51"/>
      <c r="G132" s="51"/>
      <c r="H132" s="51"/>
      <c r="I132" s="51"/>
      <c r="J132" s="51"/>
      <c r="K132" s="51"/>
      <c r="L132" s="2"/>
    </row>
    <row r="133" s="54" customFormat="1" ht="12.75" hidden="1">
      <c r="A133" s="53"/>
    </row>
    <row r="134" s="54" customFormat="1" ht="12.75" hidden="1">
      <c r="A134" s="53"/>
    </row>
    <row r="135" s="54" customFormat="1" ht="12.75" hidden="1">
      <c r="A135" s="53"/>
    </row>
    <row r="136" s="54" customFormat="1" ht="12.75" hidden="1">
      <c r="A136" s="53"/>
    </row>
    <row r="137" s="54" customFormat="1" ht="12.75" hidden="1">
      <c r="A137" s="53"/>
    </row>
    <row r="138" s="54" customFormat="1" ht="12.75" hidden="1">
      <c r="A138" s="53"/>
    </row>
    <row r="139" s="54" customFormat="1" ht="12.75" hidden="1">
      <c r="A139" s="53"/>
    </row>
    <row r="140" spans="1:12" s="3" customFormat="1" ht="12.75" hidden="1">
      <c r="A140" s="53"/>
      <c r="B140" s="54"/>
      <c r="C140" s="54"/>
      <c r="D140" s="54"/>
      <c r="E140" s="54"/>
      <c r="F140" s="54"/>
      <c r="G140" s="54"/>
      <c r="H140" s="54"/>
      <c r="I140" s="54"/>
      <c r="J140" s="54"/>
      <c r="K140" s="54"/>
      <c r="L140" s="54"/>
    </row>
    <row r="141" spans="1:12" s="3" customFormat="1" ht="12.75" hidden="1">
      <c r="A141" s="53"/>
      <c r="B141" s="54"/>
      <c r="C141" s="54"/>
      <c r="D141" s="54"/>
      <c r="E141" s="54"/>
      <c r="F141" s="54"/>
      <c r="G141" s="54"/>
      <c r="H141" s="54"/>
      <c r="I141" s="54"/>
      <c r="J141" s="54"/>
      <c r="K141" s="54"/>
      <c r="L141" s="54"/>
    </row>
    <row r="142" spans="1:12" s="3" customFormat="1" ht="12.75" hidden="1">
      <c r="A142" s="53"/>
      <c r="B142" s="54"/>
      <c r="C142" s="54"/>
      <c r="D142" s="54"/>
      <c r="E142" s="54"/>
      <c r="F142" s="54"/>
      <c r="G142" s="54"/>
      <c r="H142" s="54"/>
      <c r="I142" s="54"/>
      <c r="J142" s="54"/>
      <c r="K142" s="54"/>
      <c r="L142" s="54"/>
    </row>
    <row r="143" spans="1:12" s="3" customFormat="1" ht="12.75" hidden="1">
      <c r="A143" s="53"/>
      <c r="B143" s="54"/>
      <c r="C143" s="54"/>
      <c r="D143" s="54"/>
      <c r="E143" s="54"/>
      <c r="F143" s="54"/>
      <c r="G143" s="54"/>
      <c r="H143" s="54"/>
      <c r="I143" s="54"/>
      <c r="J143" s="54"/>
      <c r="K143" s="54"/>
      <c r="L143" s="54"/>
    </row>
    <row r="144" spans="1:12" s="3" customFormat="1" ht="12.75" hidden="1">
      <c r="A144" s="53"/>
      <c r="B144" s="54"/>
      <c r="C144" s="54"/>
      <c r="D144" s="54"/>
      <c r="E144" s="54"/>
      <c r="F144" s="54"/>
      <c r="G144" s="54"/>
      <c r="H144" s="54"/>
      <c r="I144" s="54"/>
      <c r="J144" s="54"/>
      <c r="K144" s="54"/>
      <c r="L144" s="54"/>
    </row>
    <row r="145" spans="1:12" s="3" customFormat="1" ht="12.75" hidden="1">
      <c r="A145" s="53"/>
      <c r="B145" s="54"/>
      <c r="C145" s="54"/>
      <c r="D145" s="54"/>
      <c r="E145" s="54"/>
      <c r="F145" s="54"/>
      <c r="G145" s="54"/>
      <c r="H145" s="54"/>
      <c r="I145" s="54"/>
      <c r="J145" s="54"/>
      <c r="K145" s="54"/>
      <c r="L145" s="54"/>
    </row>
    <row r="146" spans="1:12" s="3" customFormat="1" ht="12.75" hidden="1">
      <c r="A146" s="53"/>
      <c r="B146" s="54"/>
      <c r="C146" s="54"/>
      <c r="D146" s="54"/>
      <c r="E146" s="54"/>
      <c r="F146" s="54"/>
      <c r="G146" s="54"/>
      <c r="H146" s="54"/>
      <c r="I146" s="54"/>
      <c r="J146" s="54"/>
      <c r="K146" s="54"/>
      <c r="L146" s="54"/>
    </row>
    <row r="147" spans="1:12" s="3" customFormat="1" ht="12.75" hidden="1">
      <c r="A147" s="53"/>
      <c r="B147" s="54"/>
      <c r="C147" s="54"/>
      <c r="D147" s="54"/>
      <c r="E147" s="54"/>
      <c r="F147" s="54"/>
      <c r="G147" s="54"/>
      <c r="H147" s="54"/>
      <c r="I147" s="54"/>
      <c r="J147" s="54"/>
      <c r="K147" s="54"/>
      <c r="L147" s="54"/>
    </row>
    <row r="148" spans="1:12" s="3" customFormat="1" ht="12.75" hidden="1">
      <c r="A148" s="53"/>
      <c r="B148" s="54"/>
      <c r="C148" s="54"/>
      <c r="D148" s="54"/>
      <c r="E148" s="54"/>
      <c r="F148" s="54"/>
      <c r="G148" s="54"/>
      <c r="H148" s="54"/>
      <c r="I148" s="54"/>
      <c r="J148" s="54"/>
      <c r="K148" s="54"/>
      <c r="L148" s="54"/>
    </row>
    <row r="149" spans="1:12" s="3" customFormat="1" ht="12.75" hidden="1">
      <c r="A149" s="53"/>
      <c r="B149" s="54"/>
      <c r="C149" s="54"/>
      <c r="D149" s="54"/>
      <c r="E149" s="54"/>
      <c r="F149" s="54"/>
      <c r="G149" s="54"/>
      <c r="H149" s="54"/>
      <c r="I149" s="54"/>
      <c r="J149" s="54"/>
      <c r="K149" s="54"/>
      <c r="L149" s="54"/>
    </row>
    <row r="150" spans="1:12" s="3" customFormat="1" ht="12.75" hidden="1">
      <c r="A150" s="53"/>
      <c r="B150" s="54"/>
      <c r="C150" s="54"/>
      <c r="D150" s="54"/>
      <c r="E150" s="54"/>
      <c r="F150" s="54"/>
      <c r="G150" s="54"/>
      <c r="H150" s="54"/>
      <c r="I150" s="54"/>
      <c r="J150" s="54"/>
      <c r="K150" s="54"/>
      <c r="L150" s="54"/>
    </row>
    <row r="151" spans="1:12" s="3" customFormat="1" ht="12.75" hidden="1">
      <c r="A151" s="53"/>
      <c r="B151" s="54"/>
      <c r="C151" s="54"/>
      <c r="D151" s="54"/>
      <c r="E151" s="54"/>
      <c r="F151" s="54"/>
      <c r="G151" s="54"/>
      <c r="H151" s="54"/>
      <c r="I151" s="54"/>
      <c r="J151" s="54"/>
      <c r="K151" s="54"/>
      <c r="L151" s="54"/>
    </row>
    <row r="152" spans="1:12" s="3" customFormat="1" ht="12.75" hidden="1">
      <c r="A152" s="53"/>
      <c r="B152" s="54"/>
      <c r="C152" s="54"/>
      <c r="D152" s="54"/>
      <c r="E152" s="54"/>
      <c r="F152" s="54"/>
      <c r="G152" s="54"/>
      <c r="H152" s="54"/>
      <c r="I152" s="54"/>
      <c r="J152" s="54"/>
      <c r="K152" s="54"/>
      <c r="L152" s="54"/>
    </row>
    <row r="153" spans="1:12" s="3" customFormat="1" ht="12.75" hidden="1">
      <c r="A153" s="53"/>
      <c r="B153" s="54"/>
      <c r="C153" s="54"/>
      <c r="D153" s="54"/>
      <c r="E153" s="54"/>
      <c r="F153" s="54"/>
      <c r="G153" s="54"/>
      <c r="H153" s="54"/>
      <c r="I153" s="54"/>
      <c r="J153" s="54"/>
      <c r="K153" s="54"/>
      <c r="L153" s="54"/>
    </row>
    <row r="154" spans="1:12" s="3" customFormat="1" ht="12.75" hidden="1">
      <c r="A154" s="53"/>
      <c r="B154" s="56"/>
      <c r="C154" s="56"/>
      <c r="D154" s="56"/>
      <c r="E154" s="56"/>
      <c r="F154" s="56"/>
      <c r="G154" s="56"/>
      <c r="H154" s="56"/>
      <c r="I154" s="56"/>
      <c r="J154" s="56"/>
      <c r="K154" s="56"/>
      <c r="L154" s="54"/>
    </row>
    <row r="155" spans="1:12" s="3" customFormat="1" ht="12.75" hidden="1">
      <c r="A155" s="53"/>
      <c r="B155" s="56"/>
      <c r="C155" s="56"/>
      <c r="D155" s="56"/>
      <c r="E155" s="56"/>
      <c r="F155" s="56"/>
      <c r="G155" s="56"/>
      <c r="H155" s="56"/>
      <c r="I155" s="56"/>
      <c r="J155" s="56"/>
      <c r="K155" s="56"/>
      <c r="L155" s="54"/>
    </row>
    <row r="156" spans="1:12" s="3" customFormat="1" ht="12.75" hidden="1">
      <c r="A156" s="53"/>
      <c r="B156" s="56"/>
      <c r="C156" s="56"/>
      <c r="D156" s="56"/>
      <c r="E156" s="56"/>
      <c r="F156" s="56"/>
      <c r="G156" s="56"/>
      <c r="H156" s="56"/>
      <c r="I156" s="56"/>
      <c r="J156" s="56"/>
      <c r="K156" s="56"/>
      <c r="L156" s="54"/>
    </row>
    <row r="157" spans="1:12" s="3" customFormat="1" ht="12.75" hidden="1">
      <c r="A157" s="53"/>
      <c r="B157" s="56"/>
      <c r="C157" s="56"/>
      <c r="D157" s="56"/>
      <c r="E157" s="56"/>
      <c r="F157" s="56"/>
      <c r="G157" s="56"/>
      <c r="H157" s="56"/>
      <c r="I157" s="56"/>
      <c r="J157" s="56"/>
      <c r="K157" s="56"/>
      <c r="L157" s="54"/>
    </row>
    <row r="158" spans="1:12" s="3" customFormat="1" ht="12.75" hidden="1">
      <c r="A158" s="53"/>
      <c r="B158" s="56"/>
      <c r="C158" s="56"/>
      <c r="D158" s="56"/>
      <c r="E158" s="56"/>
      <c r="F158" s="56"/>
      <c r="G158" s="56"/>
      <c r="H158" s="56"/>
      <c r="I158" s="56"/>
      <c r="J158" s="56"/>
      <c r="K158" s="56"/>
      <c r="L158" s="54"/>
    </row>
    <row r="159" spans="1:12" s="3" customFormat="1" ht="12.75" hidden="1">
      <c r="A159" s="53"/>
      <c r="B159" s="56"/>
      <c r="C159" s="56"/>
      <c r="D159" s="56"/>
      <c r="E159" s="56"/>
      <c r="F159" s="56"/>
      <c r="G159" s="56"/>
      <c r="H159" s="56"/>
      <c r="I159" s="56"/>
      <c r="J159" s="56"/>
      <c r="K159" s="56"/>
      <c r="L159" s="54"/>
    </row>
    <row r="160" spans="1:12" s="3" customFormat="1" ht="12.75" hidden="1">
      <c r="A160" s="53"/>
      <c r="B160" s="56"/>
      <c r="C160" s="56"/>
      <c r="D160" s="56"/>
      <c r="E160" s="56"/>
      <c r="F160" s="56"/>
      <c r="G160" s="56"/>
      <c r="H160" s="56"/>
      <c r="I160" s="56"/>
      <c r="J160" s="56"/>
      <c r="K160" s="56"/>
      <c r="L160" s="54"/>
    </row>
    <row r="161" spans="1:12" s="3" customFormat="1" ht="12.75" hidden="1">
      <c r="A161" s="53"/>
      <c r="B161" s="56"/>
      <c r="C161" s="56"/>
      <c r="D161" s="56"/>
      <c r="E161" s="56"/>
      <c r="F161" s="56"/>
      <c r="G161" s="56"/>
      <c r="H161" s="56"/>
      <c r="I161" s="56"/>
      <c r="J161" s="56"/>
      <c r="K161" s="56"/>
      <c r="L161" s="54"/>
    </row>
    <row r="162" spans="1:12" s="3" customFormat="1" ht="12.75" hidden="1">
      <c r="A162" s="53"/>
      <c r="B162" s="56"/>
      <c r="C162" s="56"/>
      <c r="D162" s="56"/>
      <c r="E162" s="56"/>
      <c r="F162" s="56"/>
      <c r="G162" s="56"/>
      <c r="H162" s="56"/>
      <c r="I162" s="56"/>
      <c r="J162" s="56"/>
      <c r="K162" s="56"/>
      <c r="L162" s="54"/>
    </row>
    <row r="163" spans="1:12" s="3" customFormat="1" ht="12.75" hidden="1">
      <c r="A163" s="53"/>
      <c r="B163" s="56"/>
      <c r="C163" s="56"/>
      <c r="D163" s="56"/>
      <c r="E163" s="56"/>
      <c r="F163" s="56"/>
      <c r="G163" s="56"/>
      <c r="H163" s="56"/>
      <c r="I163" s="56"/>
      <c r="J163" s="56"/>
      <c r="K163" s="56"/>
      <c r="L163" s="54"/>
    </row>
    <row r="164" spans="1:12" s="3" customFormat="1" ht="12.75" hidden="1">
      <c r="A164" s="53"/>
      <c r="B164" s="56"/>
      <c r="C164" s="56"/>
      <c r="D164" s="56"/>
      <c r="E164" s="56"/>
      <c r="F164" s="56"/>
      <c r="G164" s="56"/>
      <c r="H164" s="56"/>
      <c r="I164" s="56"/>
      <c r="J164" s="56"/>
      <c r="K164" s="56"/>
      <c r="L164" s="54"/>
    </row>
    <row r="165" spans="1:12" s="3" customFormat="1" ht="12.75" hidden="1">
      <c r="A165" s="53"/>
      <c r="B165" s="56"/>
      <c r="C165" s="56"/>
      <c r="D165" s="56"/>
      <c r="E165" s="56"/>
      <c r="F165" s="56"/>
      <c r="G165" s="56"/>
      <c r="H165" s="56"/>
      <c r="I165" s="56"/>
      <c r="J165" s="56"/>
      <c r="K165" s="56"/>
      <c r="L165" s="54"/>
    </row>
    <row r="166" spans="1:12" s="3" customFormat="1" ht="12.75" hidden="1">
      <c r="A166" s="53"/>
      <c r="B166" s="56"/>
      <c r="C166" s="56"/>
      <c r="D166" s="56"/>
      <c r="E166" s="56"/>
      <c r="F166" s="56"/>
      <c r="G166" s="56"/>
      <c r="H166" s="56"/>
      <c r="I166" s="56"/>
      <c r="J166" s="56"/>
      <c r="K166" s="56"/>
      <c r="L166" s="54"/>
    </row>
    <row r="167" spans="1:12" s="3" customFormat="1" ht="12.75" hidden="1">
      <c r="A167" s="53"/>
      <c r="B167" s="56"/>
      <c r="C167" s="56"/>
      <c r="D167" s="56"/>
      <c r="E167" s="56"/>
      <c r="F167" s="56"/>
      <c r="G167" s="56"/>
      <c r="H167" s="56"/>
      <c r="I167" s="56"/>
      <c r="J167" s="56"/>
      <c r="K167" s="56"/>
      <c r="L167" s="54"/>
    </row>
    <row r="168" spans="1:12" s="3" customFormat="1" ht="12.75" hidden="1">
      <c r="A168" s="53"/>
      <c r="B168" s="56"/>
      <c r="C168" s="56"/>
      <c r="D168" s="56"/>
      <c r="E168" s="56"/>
      <c r="F168" s="56"/>
      <c r="G168" s="56"/>
      <c r="H168" s="56"/>
      <c r="I168" s="56"/>
      <c r="J168" s="56"/>
      <c r="K168" s="56"/>
      <c r="L168" s="54"/>
    </row>
    <row r="169" spans="1:12" s="3" customFormat="1" ht="12.75" hidden="1">
      <c r="A169" s="53"/>
      <c r="B169" s="56"/>
      <c r="C169" s="56"/>
      <c r="D169" s="56"/>
      <c r="E169" s="56"/>
      <c r="F169" s="56"/>
      <c r="G169" s="56"/>
      <c r="H169" s="56"/>
      <c r="I169" s="56"/>
      <c r="J169" s="56"/>
      <c r="K169" s="56"/>
      <c r="L169" s="54"/>
    </row>
    <row r="170" spans="1:12" s="3" customFormat="1" ht="12.75" hidden="1">
      <c r="A170" s="53"/>
      <c r="B170" s="56"/>
      <c r="C170" s="56"/>
      <c r="D170" s="56"/>
      <c r="E170" s="56"/>
      <c r="F170" s="56"/>
      <c r="G170" s="56"/>
      <c r="H170" s="56"/>
      <c r="I170" s="56"/>
      <c r="J170" s="56"/>
      <c r="K170" s="56"/>
      <c r="L170" s="54"/>
    </row>
    <row r="171" spans="1:12" s="3" customFormat="1" ht="12.75" hidden="1">
      <c r="A171" s="53"/>
      <c r="B171" s="56"/>
      <c r="C171" s="56"/>
      <c r="D171" s="56"/>
      <c r="E171" s="56"/>
      <c r="F171" s="56"/>
      <c r="G171" s="56"/>
      <c r="H171" s="56"/>
      <c r="I171" s="56"/>
      <c r="J171" s="56"/>
      <c r="K171" s="56"/>
      <c r="L171" s="54"/>
    </row>
    <row r="172" spans="1:12" s="3" customFormat="1" ht="12.75" hidden="1">
      <c r="A172" s="53"/>
      <c r="B172" s="56"/>
      <c r="C172" s="56"/>
      <c r="D172" s="56"/>
      <c r="E172" s="56"/>
      <c r="F172" s="56"/>
      <c r="G172" s="56"/>
      <c r="H172" s="56"/>
      <c r="I172" s="56"/>
      <c r="J172" s="56"/>
      <c r="K172" s="56"/>
      <c r="L172" s="54"/>
    </row>
    <row r="173" spans="1:12" s="3" customFormat="1" ht="12.75" hidden="1">
      <c r="A173" s="53"/>
      <c r="B173" s="56"/>
      <c r="C173" s="56"/>
      <c r="D173" s="56"/>
      <c r="E173" s="56"/>
      <c r="F173" s="56"/>
      <c r="G173" s="56"/>
      <c r="H173" s="56"/>
      <c r="I173" s="56"/>
      <c r="J173" s="56"/>
      <c r="K173" s="56"/>
      <c r="L173" s="54"/>
    </row>
    <row r="174" spans="1:12" s="3" customFormat="1" ht="12.75" hidden="1">
      <c r="A174" s="53"/>
      <c r="B174" s="56"/>
      <c r="C174" s="56"/>
      <c r="D174" s="56"/>
      <c r="E174" s="56"/>
      <c r="F174" s="56"/>
      <c r="G174" s="56"/>
      <c r="H174" s="56"/>
      <c r="I174" s="56"/>
      <c r="J174" s="56"/>
      <c r="K174" s="56"/>
      <c r="L174" s="54"/>
    </row>
    <row r="175" spans="1:12" s="3" customFormat="1" ht="12.75" hidden="1">
      <c r="A175" s="53"/>
      <c r="B175" s="56"/>
      <c r="C175" s="56"/>
      <c r="D175" s="56"/>
      <c r="E175" s="56"/>
      <c r="F175" s="56"/>
      <c r="G175" s="56"/>
      <c r="H175" s="56"/>
      <c r="I175" s="56"/>
      <c r="J175" s="56"/>
      <c r="K175" s="56"/>
      <c r="L175" s="54"/>
    </row>
    <row r="176" spans="1:12" s="3" customFormat="1" ht="12.75" hidden="1">
      <c r="A176" s="53"/>
      <c r="B176" s="56"/>
      <c r="C176" s="56"/>
      <c r="D176" s="56"/>
      <c r="E176" s="56"/>
      <c r="F176" s="56"/>
      <c r="G176" s="56"/>
      <c r="H176" s="56"/>
      <c r="I176" s="56"/>
      <c r="J176" s="56"/>
      <c r="K176" s="56"/>
      <c r="L176" s="54"/>
    </row>
    <row r="177" spans="1:12" s="3" customFormat="1" ht="12.75" hidden="1">
      <c r="A177" s="53"/>
      <c r="B177" s="56"/>
      <c r="C177" s="56"/>
      <c r="D177" s="56"/>
      <c r="E177" s="56"/>
      <c r="F177" s="56"/>
      <c r="G177" s="56"/>
      <c r="H177" s="56"/>
      <c r="I177" s="56"/>
      <c r="J177" s="56"/>
      <c r="K177" s="56"/>
      <c r="L177" s="54"/>
    </row>
    <row r="178" spans="1:12" s="3" customFormat="1" ht="12.75" hidden="1">
      <c r="A178" s="53"/>
      <c r="B178" s="56"/>
      <c r="C178" s="56"/>
      <c r="D178" s="56"/>
      <c r="E178" s="56"/>
      <c r="F178" s="56"/>
      <c r="G178" s="56"/>
      <c r="H178" s="56"/>
      <c r="I178" s="56"/>
      <c r="J178" s="56"/>
      <c r="K178" s="56"/>
      <c r="L178" s="54"/>
    </row>
    <row r="179" spans="1:12" s="3" customFormat="1" ht="12.75" hidden="1">
      <c r="A179" s="53"/>
      <c r="B179" s="56"/>
      <c r="C179" s="56"/>
      <c r="D179" s="56"/>
      <c r="E179" s="56"/>
      <c r="F179" s="56"/>
      <c r="G179" s="56"/>
      <c r="H179" s="56"/>
      <c r="I179" s="56"/>
      <c r="J179" s="56"/>
      <c r="K179" s="56"/>
      <c r="L179" s="54"/>
    </row>
    <row r="180" spans="1:12" s="3" customFormat="1" ht="12.75" hidden="1">
      <c r="A180" s="53"/>
      <c r="B180" s="56"/>
      <c r="C180" s="56"/>
      <c r="D180" s="56"/>
      <c r="E180" s="56"/>
      <c r="F180" s="56"/>
      <c r="G180" s="56"/>
      <c r="H180" s="56"/>
      <c r="I180" s="56"/>
      <c r="J180" s="56"/>
      <c r="K180" s="56"/>
      <c r="L180" s="54"/>
    </row>
    <row r="181" spans="1:12" s="3" customFormat="1" ht="12.75" hidden="1">
      <c r="A181" s="53"/>
      <c r="B181" s="56"/>
      <c r="C181" s="56"/>
      <c r="D181" s="56"/>
      <c r="E181" s="56"/>
      <c r="F181" s="56"/>
      <c r="G181" s="56"/>
      <c r="H181" s="56"/>
      <c r="I181" s="56"/>
      <c r="J181" s="56"/>
      <c r="K181" s="56"/>
      <c r="L181" s="54"/>
    </row>
    <row r="182" spans="1:12" s="3" customFormat="1" ht="12.75" hidden="1">
      <c r="A182" s="53"/>
      <c r="B182" s="56"/>
      <c r="C182" s="56"/>
      <c r="D182" s="56"/>
      <c r="E182" s="56"/>
      <c r="F182" s="56"/>
      <c r="G182" s="56"/>
      <c r="H182" s="56"/>
      <c r="I182" s="56"/>
      <c r="J182" s="56"/>
      <c r="K182" s="56"/>
      <c r="L182" s="54"/>
    </row>
    <row r="183" spans="1:12" s="3" customFormat="1" ht="12.75" hidden="1">
      <c r="A183" s="53"/>
      <c r="B183" s="56"/>
      <c r="C183" s="56"/>
      <c r="D183" s="56"/>
      <c r="E183" s="56"/>
      <c r="F183" s="56"/>
      <c r="G183" s="56"/>
      <c r="H183" s="56"/>
      <c r="I183" s="56"/>
      <c r="J183" s="56"/>
      <c r="K183" s="56"/>
      <c r="L183" s="54"/>
    </row>
    <row r="184" spans="1:12" s="3" customFormat="1" ht="12.75" hidden="1">
      <c r="A184" s="53"/>
      <c r="B184" s="56"/>
      <c r="C184" s="56"/>
      <c r="D184" s="56"/>
      <c r="E184" s="56"/>
      <c r="F184" s="56"/>
      <c r="G184" s="56"/>
      <c r="H184" s="56"/>
      <c r="I184" s="56"/>
      <c r="J184" s="56"/>
      <c r="K184" s="56"/>
      <c r="L184" s="54"/>
    </row>
    <row r="185" spans="1:12" s="3" customFormat="1" ht="12.75" hidden="1">
      <c r="A185" s="53"/>
      <c r="B185" s="56"/>
      <c r="C185" s="56"/>
      <c r="D185" s="56"/>
      <c r="E185" s="56"/>
      <c r="F185" s="56"/>
      <c r="G185" s="56"/>
      <c r="H185" s="56"/>
      <c r="I185" s="56"/>
      <c r="J185" s="56"/>
      <c r="K185" s="56"/>
      <c r="L185" s="54"/>
    </row>
    <row r="186" spans="1:12" s="3" customFormat="1" ht="12.75" hidden="1">
      <c r="A186" s="53"/>
      <c r="B186" s="56"/>
      <c r="C186" s="56"/>
      <c r="D186" s="56"/>
      <c r="E186" s="56"/>
      <c r="F186" s="56"/>
      <c r="G186" s="56"/>
      <c r="H186" s="56"/>
      <c r="I186" s="56"/>
      <c r="J186" s="56"/>
      <c r="K186" s="56"/>
      <c r="L186" s="54"/>
    </row>
    <row r="187" spans="1:12" s="3" customFormat="1" ht="12.75" hidden="1">
      <c r="A187" s="53"/>
      <c r="B187" s="56"/>
      <c r="C187" s="56"/>
      <c r="D187" s="56"/>
      <c r="E187" s="56"/>
      <c r="F187" s="56"/>
      <c r="G187" s="56"/>
      <c r="H187" s="56"/>
      <c r="I187" s="56"/>
      <c r="J187" s="56"/>
      <c r="K187" s="56"/>
      <c r="L187" s="54"/>
    </row>
    <row r="188" spans="1:12" s="3" customFormat="1" ht="12.75" hidden="1">
      <c r="A188" s="53"/>
      <c r="B188" s="56"/>
      <c r="C188" s="56"/>
      <c r="D188" s="56"/>
      <c r="E188" s="56"/>
      <c r="F188" s="56"/>
      <c r="G188" s="56"/>
      <c r="H188" s="56"/>
      <c r="I188" s="56"/>
      <c r="J188" s="56"/>
      <c r="K188" s="56"/>
      <c r="L188" s="54"/>
    </row>
    <row r="189" spans="1:12" s="3" customFormat="1" ht="12.75" hidden="1">
      <c r="A189" s="53"/>
      <c r="B189" s="56"/>
      <c r="C189" s="56"/>
      <c r="D189" s="56"/>
      <c r="E189" s="56"/>
      <c r="F189" s="56"/>
      <c r="G189" s="56"/>
      <c r="H189" s="56"/>
      <c r="I189" s="56"/>
      <c r="J189" s="56"/>
      <c r="K189" s="56"/>
      <c r="L189" s="54"/>
    </row>
    <row r="190" ht="12.75" hidden="1"/>
    <row r="191" ht="12.75" hidden="1"/>
    <row r="192" ht="12.75" hidden="1"/>
    <row r="193" ht="12.75" hidden="1"/>
    <row r="194" ht="12.75"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spans="1:12" s="3" customFormat="1" ht="12.75" hidden="1">
      <c r="A219" s="1"/>
      <c r="B219" s="2"/>
      <c r="C219" s="2"/>
      <c r="D219" s="2"/>
      <c r="E219" s="2"/>
      <c r="F219" s="2"/>
      <c r="G219" s="2"/>
      <c r="H219" s="2"/>
      <c r="I219" s="50"/>
      <c r="J219" s="50"/>
      <c r="K219" s="2"/>
      <c r="L219" s="2"/>
    </row>
    <row r="220" ht="12.75" customHeight="1" hidden="1"/>
    <row r="221" ht="12.75" customHeight="1" hidden="1"/>
    <row r="222" ht="12.75" customHeight="1" hidden="1"/>
    <row r="223" ht="12.75" customHeight="1"/>
    <row r="224" ht="12.75" customHeight="1"/>
    <row r="225" ht="12.75" customHeight="1"/>
    <row r="226" ht="12.75" customHeight="1"/>
    <row r="227" ht="12.75" customHeight="1"/>
    <row r="228" ht="12.75" customHeight="1"/>
    <row r="229" ht="12.75" customHeight="1"/>
    <row r="230" ht="12.75" customHeight="1"/>
    <row r="231" ht="12.75" customHeight="1"/>
  </sheetData>
  <sheetProtection password="C948" sheet="1" objects="1" scenarios="1"/>
  <conditionalFormatting sqref="G2:K2">
    <cfRule type="expression" priority="1" dxfId="4" stopIfTrue="1">
      <formula>$K$3="NO"</formula>
    </cfRule>
    <cfRule type="expression" priority="2" dxfId="4" stopIfTrue="1">
      <formula>$K$3=0</formula>
    </cfRule>
  </conditionalFormatting>
  <printOptions/>
  <pageMargins left="0.1968503937007874" right="0.2755905511811024" top="0.35433070866141736" bottom="1.1811023622047245" header="0.5118110236220472" footer="0.3937007874015748"/>
  <pageSetup fitToHeight="2" horizontalDpi="600" verticalDpi="600" orientation="portrait" paperSize="9" scale="85" r:id="rId2"/>
  <headerFooter alignWithMargins="0">
    <oddFooter>&amp;L&amp;"Times New Roman,Italic"&amp;8Investment Services Rules for Investment Services Providers
&amp;"Times New Roman,Regular"Part A: The Application Process
Schedule C: Financial Resources Statement&amp;R&amp;"Times New Roman,Regular"&amp;8&amp;A
&amp;P - &amp;N</oddFooter>
  </headerFooter>
  <rowBreaks count="2" manualBreakCount="2">
    <brk id="59" max="255" man="1"/>
    <brk id="111" max="11" man="1"/>
  </rowBreaks>
  <legacyDrawing r:id="rId1"/>
</worksheet>
</file>

<file path=xl/worksheets/sheet8.xml><?xml version="1.0" encoding="utf-8"?>
<worksheet xmlns="http://schemas.openxmlformats.org/spreadsheetml/2006/main" xmlns:r="http://schemas.openxmlformats.org/officeDocument/2006/relationships">
  <sheetPr codeName="Sheet4"/>
  <dimension ref="A1:K148"/>
  <sheetViews>
    <sheetView zoomScalePageLayoutView="0" workbookViewId="0" topLeftCell="A1">
      <selection activeCell="B1" sqref="B1"/>
    </sheetView>
  </sheetViews>
  <sheetFormatPr defaultColWidth="0" defaultRowHeight="0" customHeight="1" zeroHeight="1"/>
  <cols>
    <col min="1" max="1" width="6.00390625" style="273" customWidth="1"/>
    <col min="2" max="2" width="8.00390625" style="54" customWidth="1"/>
    <col min="3" max="3" width="11.421875" style="54" customWidth="1"/>
    <col min="4" max="4" width="6.28125" style="54" customWidth="1"/>
    <col min="5" max="5" width="9.00390625" style="54" customWidth="1"/>
    <col min="6" max="6" width="20.421875" style="54" customWidth="1"/>
    <col min="7" max="7" width="18.00390625" style="75" customWidth="1"/>
    <col min="8" max="8" width="5.421875" style="92" customWidth="1"/>
    <col min="9" max="9" width="21.57421875" style="92" customWidth="1"/>
    <col min="10" max="10" width="13.421875" style="92" bestFit="1" customWidth="1"/>
    <col min="11" max="11" width="0.9921875" style="54" customWidth="1"/>
    <col min="12" max="16384" width="9.140625" style="54" hidden="1" customWidth="1"/>
  </cols>
  <sheetData>
    <row r="1" spans="1:11" s="52" customFormat="1" ht="12.75">
      <c r="A1" s="271"/>
      <c r="B1" s="2"/>
      <c r="C1" s="2"/>
      <c r="D1" s="2"/>
      <c r="E1" s="2"/>
      <c r="F1" s="2"/>
      <c r="G1" s="75"/>
      <c r="H1" s="75"/>
      <c r="I1" s="75"/>
      <c r="J1" s="75"/>
      <c r="K1" s="2"/>
    </row>
    <row r="2" spans="1:11" s="52" customFormat="1" ht="12.75">
      <c r="A2" s="271"/>
      <c r="B2" s="2"/>
      <c r="C2" s="2"/>
      <c r="D2" s="2"/>
      <c r="E2" s="2"/>
      <c r="F2" s="367"/>
      <c r="G2" s="536"/>
      <c r="H2" s="536"/>
      <c r="I2" s="536" t="s">
        <v>771</v>
      </c>
      <c r="J2" s="366"/>
      <c r="K2" s="2"/>
    </row>
    <row r="3" spans="1:11" s="52" customFormat="1" ht="12.75">
      <c r="A3" s="271"/>
      <c r="B3" s="2"/>
      <c r="C3" s="2"/>
      <c r="D3" s="2"/>
      <c r="E3" s="2"/>
      <c r="F3" s="2"/>
      <c r="G3" s="75"/>
      <c r="H3" s="75"/>
      <c r="I3" s="75"/>
      <c r="J3" s="368">
        <f>+IF('COVER SHEET'!$B$14="",0,IF('COVER SHEET'!$B$14="Interim Financial Return",0,IF(#REF!="",0,#REF!)))</f>
        <v>0</v>
      </c>
      <c r="K3" s="2"/>
    </row>
    <row r="4" spans="1:11" s="52" customFormat="1" ht="16.5" thickBot="1">
      <c r="A4" s="271"/>
      <c r="B4" s="514" t="s">
        <v>274</v>
      </c>
      <c r="C4" s="4"/>
      <c r="D4" s="4"/>
      <c r="E4" s="4"/>
      <c r="F4" s="4"/>
      <c r="G4" s="76"/>
      <c r="H4" s="76"/>
      <c r="I4" s="76"/>
      <c r="J4" s="497" t="s">
        <v>24</v>
      </c>
      <c r="K4" s="2"/>
    </row>
    <row r="5" spans="1:11" s="52" customFormat="1" ht="12.75">
      <c r="A5" s="271"/>
      <c r="B5" s="9"/>
      <c r="C5" s="9"/>
      <c r="D5" s="9"/>
      <c r="E5" s="9"/>
      <c r="F5" s="9"/>
      <c r="G5" s="72"/>
      <c r="H5" s="72"/>
      <c r="I5" s="72"/>
      <c r="J5" s="72"/>
      <c r="K5" s="2"/>
    </row>
    <row r="6" spans="1:11" s="52" customFormat="1" ht="12.75">
      <c r="A6" s="271"/>
      <c r="B6" s="8" t="s">
        <v>275</v>
      </c>
      <c r="C6" s="7">
        <f>IF('Details Applicant'!C24="","",'Details Applicant'!C24)</f>
      </c>
      <c r="D6" s="9"/>
      <c r="E6" s="2"/>
      <c r="F6" s="9"/>
      <c r="G6" s="72"/>
      <c r="H6" s="72"/>
      <c r="I6" s="72"/>
      <c r="J6" s="72"/>
      <c r="K6" s="2"/>
    </row>
    <row r="7" spans="1:11" s="52" customFormat="1" ht="12.75">
      <c r="A7" s="271"/>
      <c r="B7" s="9"/>
      <c r="C7" s="9"/>
      <c r="D7" s="9"/>
      <c r="E7" s="9"/>
      <c r="F7" s="9"/>
      <c r="G7" s="72"/>
      <c r="H7" s="72"/>
      <c r="I7" s="72"/>
      <c r="J7" s="77"/>
      <c r="K7" s="2"/>
    </row>
    <row r="8" spans="1:11" s="52" customFormat="1" ht="12.75">
      <c r="A8" s="271"/>
      <c r="B8" s="9"/>
      <c r="C8" s="9"/>
      <c r="D8" s="9"/>
      <c r="E8" s="9"/>
      <c r="F8" s="9"/>
      <c r="G8" s="255">
        <f>+IF('Details Applicant'!$C$29="","",'Details Applicant'!$C$29)</f>
      </c>
      <c r="H8" s="72"/>
      <c r="I8" s="72"/>
      <c r="J8" s="255">
        <f>+IF('Details Applicant'!$C$29="","",'Details Applicant'!$C$29)</f>
      </c>
      <c r="K8" s="2"/>
    </row>
    <row r="9" spans="1:11" s="52" customFormat="1" ht="12.75">
      <c r="A9" s="271">
        <v>1</v>
      </c>
      <c r="B9" s="34" t="s">
        <v>276</v>
      </c>
      <c r="C9" s="9"/>
      <c r="D9" s="9"/>
      <c r="E9" s="9"/>
      <c r="F9" s="14"/>
      <c r="G9" s="78"/>
      <c r="H9" s="72"/>
      <c r="I9" s="72"/>
      <c r="J9" s="78"/>
      <c r="K9" s="2"/>
    </row>
    <row r="10" spans="1:11" s="52" customFormat="1" ht="12.75">
      <c r="A10" s="271"/>
      <c r="B10" s="16" t="s">
        <v>277</v>
      </c>
      <c r="C10" s="17"/>
      <c r="D10" s="17"/>
      <c r="E10" s="17"/>
      <c r="F10" s="18"/>
      <c r="G10" s="109">
        <f>'Sheet 1'!D72+'Sheet 1'!D73</f>
        <v>0</v>
      </c>
      <c r="H10" s="72"/>
      <c r="I10" s="72"/>
      <c r="J10" s="72"/>
      <c r="K10" s="2"/>
    </row>
    <row r="11" spans="1:11" s="52" customFormat="1" ht="12.75">
      <c r="A11" s="271"/>
      <c r="B11" s="19" t="s">
        <v>278</v>
      </c>
      <c r="C11" s="20"/>
      <c r="D11" s="20"/>
      <c r="E11" s="20"/>
      <c r="F11" s="21"/>
      <c r="G11" s="109">
        <f>+'Sheet 1'!D75+'Sheet 1'!D76</f>
        <v>0</v>
      </c>
      <c r="H11" s="79" t="s">
        <v>279</v>
      </c>
      <c r="I11" s="80"/>
      <c r="J11" s="109">
        <f>SUM(G9:G11)</f>
        <v>0</v>
      </c>
      <c r="K11" s="2"/>
    </row>
    <row r="12" spans="1:11" s="52" customFormat="1" ht="12.75">
      <c r="A12" s="271"/>
      <c r="B12" s="2"/>
      <c r="C12" s="9"/>
      <c r="D12" s="9"/>
      <c r="E12" s="9"/>
      <c r="F12" s="9"/>
      <c r="G12" s="75"/>
      <c r="H12" s="72"/>
      <c r="I12" s="72"/>
      <c r="J12" s="72"/>
      <c r="K12" s="2"/>
    </row>
    <row r="13" spans="1:11" s="52" customFormat="1" ht="12.75">
      <c r="A13" s="271">
        <v>2.03</v>
      </c>
      <c r="B13" s="23" t="s">
        <v>298</v>
      </c>
      <c r="C13" s="20"/>
      <c r="D13" s="20"/>
      <c r="E13" s="20"/>
      <c r="F13" s="66"/>
      <c r="G13" s="81"/>
      <c r="H13" s="72"/>
      <c r="I13" s="72"/>
      <c r="J13" s="78"/>
      <c r="K13" s="2"/>
    </row>
    <row r="14" spans="1:11" s="52" customFormat="1" ht="12.75">
      <c r="A14" s="271"/>
      <c r="B14" s="19" t="s">
        <v>296</v>
      </c>
      <c r="C14" s="20"/>
      <c r="D14" s="20"/>
      <c r="E14" s="20"/>
      <c r="F14" s="61"/>
      <c r="G14" s="109">
        <f>+'Sheet 1'!D77</f>
        <v>0</v>
      </c>
      <c r="H14" s="82" t="s">
        <v>297</v>
      </c>
      <c r="I14" s="80"/>
      <c r="J14" s="109">
        <f>+G14</f>
        <v>0</v>
      </c>
      <c r="K14" s="2"/>
    </row>
    <row r="15" spans="1:11" s="52" customFormat="1" ht="12.75">
      <c r="A15" s="271"/>
      <c r="B15" s="2"/>
      <c r="C15" s="9"/>
      <c r="D15" s="9"/>
      <c r="E15" s="9"/>
      <c r="F15" s="9"/>
      <c r="G15" s="75"/>
      <c r="H15" s="72"/>
      <c r="I15" s="72"/>
      <c r="J15" s="72"/>
      <c r="K15" s="2"/>
    </row>
    <row r="16" spans="1:11" s="52" customFormat="1" ht="12.75">
      <c r="A16" s="271">
        <v>3</v>
      </c>
      <c r="B16" s="34" t="s">
        <v>280</v>
      </c>
      <c r="C16" s="9"/>
      <c r="D16" s="9"/>
      <c r="E16" s="9"/>
      <c r="F16" s="9"/>
      <c r="G16" s="72"/>
      <c r="H16" s="72"/>
      <c r="I16" s="72"/>
      <c r="J16" s="72"/>
      <c r="K16" s="2"/>
    </row>
    <row r="17" spans="1:11" s="52" customFormat="1" ht="12.75">
      <c r="A17" s="271"/>
      <c r="B17" s="16" t="s">
        <v>623</v>
      </c>
      <c r="C17" s="17"/>
      <c r="D17" s="17"/>
      <c r="E17" s="17"/>
      <c r="F17" s="59"/>
      <c r="G17" s="562">
        <f>'Sheet 1'!AC163</f>
        <v>0</v>
      </c>
      <c r="H17" s="72"/>
      <c r="I17" s="72"/>
      <c r="J17" s="72"/>
      <c r="K17" s="2"/>
    </row>
    <row r="18" spans="1:11" s="52" customFormat="1" ht="12.75">
      <c r="A18" s="271"/>
      <c r="B18" s="30" t="s">
        <v>144</v>
      </c>
      <c r="C18" s="9"/>
      <c r="D18" s="9"/>
      <c r="E18" s="9"/>
      <c r="F18" s="60"/>
      <c r="G18" s="109">
        <f>SUM('Sheet 1'!D164:D182)</f>
        <v>0</v>
      </c>
      <c r="H18" s="72"/>
      <c r="I18" s="72"/>
      <c r="J18" s="72"/>
      <c r="K18" s="2"/>
    </row>
    <row r="19" spans="1:11" s="52" customFormat="1" ht="12.75">
      <c r="A19" s="271"/>
      <c r="B19" s="30" t="s">
        <v>145</v>
      </c>
      <c r="C19" s="9"/>
      <c r="D19" s="9"/>
      <c r="E19" s="9"/>
      <c r="F19" s="60"/>
      <c r="G19" s="109">
        <f>'Sheet 1'!D188+'Sheet 1'!D184</f>
        <v>0</v>
      </c>
      <c r="H19" s="72"/>
      <c r="I19" s="72"/>
      <c r="J19" s="72"/>
      <c r="K19" s="2"/>
    </row>
    <row r="20" spans="1:11" s="52" customFormat="1" ht="12.75">
      <c r="A20" s="271"/>
      <c r="B20" s="30" t="s">
        <v>775</v>
      </c>
      <c r="C20" s="9"/>
      <c r="D20" s="9"/>
      <c r="E20" s="9"/>
      <c r="F20" s="60"/>
      <c r="G20" s="109">
        <f>+'Sheet 1'!D186</f>
        <v>0</v>
      </c>
      <c r="H20" s="72"/>
      <c r="I20" s="72"/>
      <c r="J20" s="72"/>
      <c r="K20" s="2"/>
    </row>
    <row r="21" spans="1:11" s="52" customFormat="1" ht="12.75">
      <c r="A21" s="271"/>
      <c r="B21" s="30" t="s">
        <v>776</v>
      </c>
      <c r="C21" s="9"/>
      <c r="D21" s="9"/>
      <c r="E21" s="9"/>
      <c r="F21" s="60"/>
      <c r="G21" s="109">
        <f>+'Sheet 1'!D187</f>
        <v>0</v>
      </c>
      <c r="H21" s="72"/>
      <c r="I21" s="72"/>
      <c r="J21" s="72"/>
      <c r="K21" s="2"/>
    </row>
    <row r="22" spans="1:11" s="52" customFormat="1" ht="12.75">
      <c r="A22" s="271"/>
      <c r="B22" s="30" t="s">
        <v>714</v>
      </c>
      <c r="C22" s="9"/>
      <c r="D22" s="9"/>
      <c r="E22" s="9"/>
      <c r="F22" s="60"/>
      <c r="G22" s="109">
        <f>'Sheet 1'!D189</f>
        <v>0</v>
      </c>
      <c r="H22" s="72"/>
      <c r="I22" s="72"/>
      <c r="J22" s="72"/>
      <c r="K22" s="2"/>
    </row>
    <row r="23" spans="1:11" s="52" customFormat="1" ht="12.75">
      <c r="A23" s="271"/>
      <c r="B23" s="30" t="s">
        <v>777</v>
      </c>
      <c r="C23" s="9"/>
      <c r="D23" s="9"/>
      <c r="E23" s="9"/>
      <c r="F23" s="60"/>
      <c r="G23" s="109">
        <f>'Sheet 1'!D190</f>
        <v>0</v>
      </c>
      <c r="H23" s="72"/>
      <c r="I23" s="72"/>
      <c r="J23" s="72"/>
      <c r="K23" s="2"/>
    </row>
    <row r="24" spans="1:11" s="52" customFormat="1" ht="12.75">
      <c r="A24" s="271"/>
      <c r="B24" s="219" t="s">
        <v>778</v>
      </c>
      <c r="C24" s="9"/>
      <c r="D24" s="9"/>
      <c r="E24" s="9"/>
      <c r="F24" s="9"/>
      <c r="G24" s="109">
        <f>'Sheet 1'!D192+'Sheet 1'!D193</f>
        <v>0</v>
      </c>
      <c r="H24" s="72"/>
      <c r="I24" s="72"/>
      <c r="J24" s="72"/>
      <c r="K24" s="2"/>
    </row>
    <row r="25" spans="1:11" s="52" customFormat="1" ht="12.75">
      <c r="A25" s="271"/>
      <c r="B25" s="463" t="s">
        <v>786</v>
      </c>
      <c r="C25" s="9"/>
      <c r="D25" s="9"/>
      <c r="E25" s="9"/>
      <c r="F25" s="9"/>
      <c r="G25" s="109">
        <f>SUM('Sheet 1'!D195:D196)</f>
        <v>0</v>
      </c>
      <c r="H25" s="72"/>
      <c r="I25" s="72"/>
      <c r="J25" s="72"/>
      <c r="K25" s="2"/>
    </row>
    <row r="26" spans="1:11" s="52" customFormat="1" ht="12.75">
      <c r="A26" s="271"/>
      <c r="B26" s="30" t="s">
        <v>787</v>
      </c>
      <c r="C26" s="9"/>
      <c r="D26" s="9"/>
      <c r="E26" s="9"/>
      <c r="F26" s="60"/>
      <c r="G26" s="109">
        <f>+SUM('Sheet 1'!D199:D200)</f>
        <v>0</v>
      </c>
      <c r="H26" s="72"/>
      <c r="I26" s="72"/>
      <c r="J26" s="72"/>
      <c r="K26" s="2"/>
    </row>
    <row r="27" spans="1:11" s="52" customFormat="1" ht="12.75">
      <c r="A27" s="271"/>
      <c r="B27" s="19" t="s">
        <v>788</v>
      </c>
      <c r="C27" s="20"/>
      <c r="D27" s="20"/>
      <c r="E27" s="20"/>
      <c r="F27" s="61"/>
      <c r="G27" s="109">
        <f>'Sheet 1'!D197</f>
        <v>0</v>
      </c>
      <c r="H27" s="82" t="s">
        <v>282</v>
      </c>
      <c r="I27" s="80"/>
      <c r="J27" s="109">
        <f>SUM(G17:G27)</f>
        <v>0</v>
      </c>
      <c r="K27" s="2"/>
    </row>
    <row r="28" spans="1:11" s="52" customFormat="1" ht="12.75">
      <c r="A28" s="271"/>
      <c r="B28" s="9"/>
      <c r="C28" s="9"/>
      <c r="D28" s="9"/>
      <c r="E28" s="9"/>
      <c r="F28" s="9"/>
      <c r="G28" s="72"/>
      <c r="H28" s="83"/>
      <c r="I28" s="72"/>
      <c r="J28" s="72"/>
      <c r="K28" s="2"/>
    </row>
    <row r="29" spans="1:11" s="52" customFormat="1" ht="12.75">
      <c r="A29" s="271">
        <v>4</v>
      </c>
      <c r="B29" s="34" t="s">
        <v>283</v>
      </c>
      <c r="C29" s="9"/>
      <c r="D29" s="9"/>
      <c r="E29" s="9"/>
      <c r="F29" s="9"/>
      <c r="G29" s="72"/>
      <c r="H29" s="72"/>
      <c r="I29" s="72"/>
      <c r="J29" s="72"/>
      <c r="K29" s="2"/>
    </row>
    <row r="30" spans="1:11" s="52" customFormat="1" ht="12.75">
      <c r="A30" s="271"/>
      <c r="B30" s="16" t="s">
        <v>613</v>
      </c>
      <c r="C30" s="17"/>
      <c r="D30" s="17"/>
      <c r="E30" s="17"/>
      <c r="F30" s="18"/>
      <c r="G30" s="109">
        <f>-'Sheet 1'!D204</f>
        <v>0</v>
      </c>
      <c r="H30" s="72"/>
      <c r="I30" s="72"/>
      <c r="J30" s="72"/>
      <c r="K30" s="2"/>
    </row>
    <row r="31" spans="1:11" s="52" customFormat="1" ht="12.75">
      <c r="A31" s="271"/>
      <c r="B31" s="30" t="s">
        <v>614</v>
      </c>
      <c r="C31" s="9"/>
      <c r="D31" s="9"/>
      <c r="E31" s="9"/>
      <c r="F31" s="9"/>
      <c r="G31" s="109">
        <f>-'Sheet 1'!D203</f>
        <v>0</v>
      </c>
      <c r="H31" s="72"/>
      <c r="I31" s="72"/>
      <c r="J31" s="72"/>
      <c r="K31" s="2"/>
    </row>
    <row r="32" spans="1:11" s="52" customFormat="1" ht="12.75">
      <c r="A32" s="271"/>
      <c r="B32" s="30" t="s">
        <v>615</v>
      </c>
      <c r="C32" s="9"/>
      <c r="D32" s="9"/>
      <c r="E32" s="9"/>
      <c r="F32" s="9"/>
      <c r="G32" s="109">
        <f>-'Sheet 1'!D206</f>
        <v>0</v>
      </c>
      <c r="H32" s="72"/>
      <c r="I32" s="72"/>
      <c r="J32" s="72"/>
      <c r="K32" s="2"/>
    </row>
    <row r="33" spans="1:11" s="52" customFormat="1" ht="12.75">
      <c r="A33" s="271"/>
      <c r="B33" s="30" t="s">
        <v>616</v>
      </c>
      <c r="C33" s="9"/>
      <c r="D33" s="9"/>
      <c r="E33" s="9"/>
      <c r="F33" s="9"/>
      <c r="G33" s="109">
        <f>-'Sheet 1'!D207</f>
        <v>0</v>
      </c>
      <c r="H33" s="72"/>
      <c r="I33" s="72"/>
      <c r="J33" s="72"/>
      <c r="K33" s="2"/>
    </row>
    <row r="34" spans="1:11" s="52" customFormat="1" ht="12.75">
      <c r="A34" s="271"/>
      <c r="B34" s="30" t="s">
        <v>617</v>
      </c>
      <c r="C34" s="9"/>
      <c r="D34" s="9"/>
      <c r="E34" s="9"/>
      <c r="F34" s="9"/>
      <c r="G34" s="109">
        <f>-'Sheet 1'!D208</f>
        <v>0</v>
      </c>
      <c r="H34" s="72"/>
      <c r="I34" s="72"/>
      <c r="J34" s="72"/>
      <c r="K34" s="2"/>
    </row>
    <row r="35" spans="1:11" s="52" customFormat="1" ht="12.75">
      <c r="A35" s="271"/>
      <c r="B35" s="30" t="s">
        <v>622</v>
      </c>
      <c r="C35" s="9"/>
      <c r="D35" s="9"/>
      <c r="E35" s="9"/>
      <c r="F35" s="9"/>
      <c r="G35" s="562">
        <f>'Sheet 1'!AD163</f>
        <v>0</v>
      </c>
      <c r="H35" s="72"/>
      <c r="I35" s="72"/>
      <c r="J35" s="72"/>
      <c r="K35" s="2"/>
    </row>
    <row r="36" spans="1:11" s="52" customFormat="1" ht="12.75">
      <c r="A36" s="271"/>
      <c r="B36" s="19" t="s">
        <v>864</v>
      </c>
      <c r="C36" s="20"/>
      <c r="D36" s="20"/>
      <c r="E36" s="20"/>
      <c r="F36" s="20"/>
      <c r="G36" s="109">
        <f>-'Sheet 1'!D209</f>
        <v>0</v>
      </c>
      <c r="H36" s="82" t="s">
        <v>284</v>
      </c>
      <c r="I36" s="80"/>
      <c r="J36" s="109">
        <f>SUM(G30:G36)</f>
        <v>0</v>
      </c>
      <c r="K36" s="2"/>
    </row>
    <row r="37" spans="1:11" s="52" customFormat="1" ht="12.75">
      <c r="A37" s="271"/>
      <c r="B37" s="9"/>
      <c r="C37" s="9"/>
      <c r="D37" s="9"/>
      <c r="E37" s="9"/>
      <c r="F37" s="9"/>
      <c r="G37" s="72"/>
      <c r="H37" s="75"/>
      <c r="I37" s="72"/>
      <c r="J37" s="75"/>
      <c r="K37" s="2"/>
    </row>
    <row r="38" spans="1:11" s="52" customFormat="1" ht="12.75">
      <c r="A38" s="271">
        <v>5</v>
      </c>
      <c r="B38" s="62" t="s">
        <v>285</v>
      </c>
      <c r="C38" s="20"/>
      <c r="D38" s="20"/>
      <c r="E38" s="20"/>
      <c r="F38" s="20"/>
      <c r="G38" s="80"/>
      <c r="H38" s="80"/>
      <c r="I38" s="80"/>
      <c r="J38" s="84">
        <f>+J27-J36</f>
        <v>0</v>
      </c>
      <c r="K38" s="2"/>
    </row>
    <row r="39" spans="1:11" s="52" customFormat="1" ht="12.75">
      <c r="A39" s="271"/>
      <c r="B39" s="63"/>
      <c r="C39" s="9"/>
      <c r="D39" s="9"/>
      <c r="E39" s="9"/>
      <c r="F39" s="9"/>
      <c r="G39" s="72"/>
      <c r="H39" s="72"/>
      <c r="I39" s="72"/>
      <c r="J39" s="72"/>
      <c r="K39" s="2"/>
    </row>
    <row r="40" spans="1:11" s="52" customFormat="1" ht="12.75">
      <c r="A40" s="271">
        <v>6</v>
      </c>
      <c r="B40" s="62" t="s">
        <v>286</v>
      </c>
      <c r="C40" s="20"/>
      <c r="D40" s="20"/>
      <c r="E40" s="20"/>
      <c r="F40" s="20"/>
      <c r="G40" s="80"/>
      <c r="H40" s="80"/>
      <c r="I40" s="80"/>
      <c r="J40" s="240">
        <f>+J38+J14+J11</f>
        <v>0</v>
      </c>
      <c r="K40" s="2"/>
    </row>
    <row r="41" spans="1:11" s="52" customFormat="1" ht="12.75">
      <c r="A41" s="271"/>
      <c r="B41" s="63"/>
      <c r="C41" s="9"/>
      <c r="D41" s="9"/>
      <c r="E41" s="9"/>
      <c r="F41" s="9"/>
      <c r="G41" s="72"/>
      <c r="H41" s="72"/>
      <c r="I41" s="72"/>
      <c r="J41" s="72"/>
      <c r="K41" s="2"/>
    </row>
    <row r="42" spans="1:11" s="52" customFormat="1" ht="12.75">
      <c r="A42" s="271">
        <v>7</v>
      </c>
      <c r="B42" s="34" t="s">
        <v>287</v>
      </c>
      <c r="C42" s="9"/>
      <c r="D42" s="9"/>
      <c r="E42" s="9"/>
      <c r="F42" s="9"/>
      <c r="G42" s="72"/>
      <c r="H42" s="72"/>
      <c r="I42" s="72"/>
      <c r="J42" s="72"/>
      <c r="K42" s="2"/>
    </row>
    <row r="43" spans="1:11" s="52" customFormat="1" ht="12.75">
      <c r="A43" s="271"/>
      <c r="B43" s="16" t="s">
        <v>288</v>
      </c>
      <c r="C43" s="17" t="s">
        <v>289</v>
      </c>
      <c r="D43" s="17"/>
      <c r="E43" s="17"/>
      <c r="F43" s="109">
        <f>-'Sheet 1'!D211</f>
        <v>0</v>
      </c>
      <c r="G43" s="73"/>
      <c r="H43" s="72"/>
      <c r="I43" s="72"/>
      <c r="J43" s="72"/>
      <c r="K43" s="2"/>
    </row>
    <row r="44" spans="1:11" s="52" customFormat="1" ht="12.75">
      <c r="A44" s="271"/>
      <c r="B44" s="30" t="s">
        <v>290</v>
      </c>
      <c r="C44" s="9" t="s">
        <v>281</v>
      </c>
      <c r="D44" s="9"/>
      <c r="E44" s="9"/>
      <c r="F44" s="109">
        <f>-'Sheet 1'!D212</f>
        <v>0</v>
      </c>
      <c r="G44" s="109">
        <f>+F43+F44</f>
        <v>0</v>
      </c>
      <c r="H44" s="72"/>
      <c r="I44" s="72"/>
      <c r="J44" s="72"/>
      <c r="K44" s="2"/>
    </row>
    <row r="45" spans="1:11" s="52" customFormat="1" ht="12.75">
      <c r="A45" s="271"/>
      <c r="B45" s="30" t="s">
        <v>810</v>
      </c>
      <c r="C45" s="9"/>
      <c r="D45" s="9"/>
      <c r="E45" s="9"/>
      <c r="F45" s="9"/>
      <c r="G45" s="109">
        <f>-'Sheet 1'!D214</f>
        <v>0</v>
      </c>
      <c r="H45" s="72"/>
      <c r="I45" s="72"/>
      <c r="J45" s="72"/>
      <c r="K45" s="2"/>
    </row>
    <row r="46" spans="1:11" s="52" customFormat="1" ht="12.75">
      <c r="A46" s="271"/>
      <c r="B46" s="30" t="s">
        <v>748</v>
      </c>
      <c r="C46" s="9"/>
      <c r="D46" s="9"/>
      <c r="E46" s="9"/>
      <c r="F46" s="9"/>
      <c r="G46" s="109">
        <f>-'Sheet 1'!D215</f>
        <v>0</v>
      </c>
      <c r="H46" s="72"/>
      <c r="I46" s="72"/>
      <c r="J46" s="72"/>
      <c r="K46" s="2"/>
    </row>
    <row r="47" spans="1:11" s="52" customFormat="1" ht="12.75">
      <c r="A47" s="271"/>
      <c r="B47" s="19" t="s">
        <v>791</v>
      </c>
      <c r="C47" s="20"/>
      <c r="D47" s="20"/>
      <c r="E47" s="20"/>
      <c r="F47" s="20"/>
      <c r="G47" s="109">
        <f>-'Sheet 1'!D216</f>
        <v>0</v>
      </c>
      <c r="H47" s="82" t="s">
        <v>291</v>
      </c>
      <c r="I47" s="80"/>
      <c r="J47" s="109">
        <f>SUM(G43:G47)</f>
        <v>0</v>
      </c>
      <c r="K47" s="2"/>
    </row>
    <row r="48" spans="1:11" s="52" customFormat="1" ht="12.75">
      <c r="A48" s="271"/>
      <c r="B48" s="9"/>
      <c r="C48" s="9"/>
      <c r="D48" s="9"/>
      <c r="E48" s="9"/>
      <c r="F48" s="9"/>
      <c r="G48" s="72"/>
      <c r="H48" s="72"/>
      <c r="I48" s="72"/>
      <c r="J48" s="72"/>
      <c r="K48" s="2"/>
    </row>
    <row r="49" spans="1:11" s="52" customFormat="1" ht="12.75">
      <c r="A49" s="271">
        <v>8</v>
      </c>
      <c r="B49" s="34" t="s">
        <v>292</v>
      </c>
      <c r="C49" s="9"/>
      <c r="D49" s="9"/>
      <c r="E49" s="9"/>
      <c r="F49" s="9"/>
      <c r="G49" s="72"/>
      <c r="H49" s="72"/>
      <c r="I49" s="72"/>
      <c r="J49" s="72"/>
      <c r="K49" s="2"/>
    </row>
    <row r="50" spans="1:11" s="52" customFormat="1" ht="12.75">
      <c r="A50" s="271"/>
      <c r="B50" s="16" t="s">
        <v>413</v>
      </c>
      <c r="C50" s="17"/>
      <c r="D50" s="17"/>
      <c r="E50" s="17"/>
      <c r="F50" s="17"/>
      <c r="G50" s="109">
        <f>-'Sheet 1'!D217</f>
        <v>0</v>
      </c>
      <c r="H50" s="72"/>
      <c r="I50" s="72"/>
      <c r="J50" s="72"/>
      <c r="K50" s="2"/>
    </row>
    <row r="51" spans="1:11" s="52" customFormat="1" ht="12.75">
      <c r="A51" s="271"/>
      <c r="B51" s="19" t="s">
        <v>122</v>
      </c>
      <c r="C51" s="20"/>
      <c r="D51" s="20"/>
      <c r="E51" s="20"/>
      <c r="F51" s="20"/>
      <c r="G51" s="109">
        <f>-'Sheet 1'!D218</f>
        <v>0</v>
      </c>
      <c r="H51" s="82" t="s">
        <v>313</v>
      </c>
      <c r="I51" s="80"/>
      <c r="J51" s="109">
        <f>SUM(G50:G51)</f>
        <v>0</v>
      </c>
      <c r="K51" s="2"/>
    </row>
    <row r="52" spans="1:11" s="52" customFormat="1" ht="12.75">
      <c r="A52" s="271"/>
      <c r="B52" s="2"/>
      <c r="C52" s="9"/>
      <c r="D52" s="9"/>
      <c r="E52" s="9"/>
      <c r="F52" s="9"/>
      <c r="G52" s="75"/>
      <c r="H52" s="72"/>
      <c r="I52" s="72"/>
      <c r="J52" s="85"/>
      <c r="K52" s="2"/>
    </row>
    <row r="53" spans="1:11" s="52" customFormat="1" ht="12.75">
      <c r="A53" s="271">
        <v>9</v>
      </c>
      <c r="B53" s="62" t="s">
        <v>703</v>
      </c>
      <c r="C53" s="20"/>
      <c r="D53" s="20"/>
      <c r="E53" s="20"/>
      <c r="F53" s="20"/>
      <c r="G53" s="80"/>
      <c r="H53" s="80"/>
      <c r="I53" s="86"/>
      <c r="J53" s="240">
        <f>J40-(J47+J51)</f>
        <v>0</v>
      </c>
      <c r="K53" s="47"/>
    </row>
    <row r="54" spans="1:11" s="52" customFormat="1" ht="12.75">
      <c r="A54" s="271"/>
      <c r="B54" s="9"/>
      <c r="C54" s="9"/>
      <c r="D54" s="9"/>
      <c r="E54" s="9"/>
      <c r="F54" s="9"/>
      <c r="G54" s="72"/>
      <c r="H54" s="72"/>
      <c r="I54" s="248" t="s">
        <v>454</v>
      </c>
      <c r="J54" s="231">
        <f>+SUM('Sheet 1'!D71:D218)</f>
        <v>0</v>
      </c>
      <c r="K54" s="245"/>
    </row>
    <row r="55" spans="1:11" s="52" customFormat="1" ht="12.75">
      <c r="A55" s="271">
        <v>10</v>
      </c>
      <c r="B55" s="34" t="s">
        <v>293</v>
      </c>
      <c r="C55" s="9"/>
      <c r="D55" s="9"/>
      <c r="E55" s="9"/>
      <c r="F55" s="9"/>
      <c r="G55" s="72"/>
      <c r="H55" s="72"/>
      <c r="I55" s="72"/>
      <c r="J55" s="72"/>
      <c r="K55" s="2"/>
    </row>
    <row r="56" spans="1:11" s="52" customFormat="1" ht="12.75">
      <c r="A56" s="271"/>
      <c r="B56" s="16" t="s">
        <v>719</v>
      </c>
      <c r="C56" s="17"/>
      <c r="D56" s="17"/>
      <c r="E56" s="17"/>
      <c r="F56" s="17"/>
      <c r="G56" s="109">
        <f>-'Sheet 1'!D222</f>
        <v>0</v>
      </c>
      <c r="H56" s="72"/>
      <c r="I56" s="72"/>
      <c r="J56" s="72"/>
      <c r="K56" s="2"/>
    </row>
    <row r="57" spans="1:11" s="52" customFormat="1" ht="12.75">
      <c r="A57" s="271"/>
      <c r="B57" s="30" t="s">
        <v>812</v>
      </c>
      <c r="C57" s="9"/>
      <c r="D57" s="9"/>
      <c r="E57" s="9"/>
      <c r="F57" s="9"/>
      <c r="G57" s="109">
        <f>-SUM('Sheet 1'!D223:D228)</f>
        <v>0</v>
      </c>
      <c r="H57" s="72"/>
      <c r="I57" s="72"/>
      <c r="J57" s="72"/>
      <c r="K57" s="2"/>
    </row>
    <row r="58" spans="1:11" s="52" customFormat="1" ht="12.75">
      <c r="A58" s="271"/>
      <c r="B58" s="30" t="s">
        <v>500</v>
      </c>
      <c r="C58" s="9"/>
      <c r="D58" s="9"/>
      <c r="E58" s="9"/>
      <c r="F58" s="9"/>
      <c r="G58" s="109">
        <f>-'Sheet 1'!D229</f>
        <v>0</v>
      </c>
      <c r="H58" s="72"/>
      <c r="I58" s="72"/>
      <c r="J58" s="72"/>
      <c r="K58" s="2"/>
    </row>
    <row r="59" spans="1:11" s="52" customFormat="1" ht="12.75">
      <c r="A59" s="271"/>
      <c r="B59" s="30" t="s">
        <v>501</v>
      </c>
      <c r="C59" s="9"/>
      <c r="D59" s="9"/>
      <c r="E59" s="9"/>
      <c r="F59" s="9"/>
      <c r="G59" s="109">
        <f>-'Sheet 1'!D230</f>
        <v>0</v>
      </c>
      <c r="H59" s="72"/>
      <c r="I59" s="72"/>
      <c r="J59" s="72"/>
      <c r="K59" s="2"/>
    </row>
    <row r="60" spans="1:11" s="52" customFormat="1" ht="12.75">
      <c r="A60" s="271"/>
      <c r="B60" s="30" t="s">
        <v>502</v>
      </c>
      <c r="C60" s="9"/>
      <c r="D60" s="9"/>
      <c r="E60" s="9"/>
      <c r="F60" s="9"/>
      <c r="G60" s="109"/>
      <c r="H60" s="72"/>
      <c r="I60" s="72"/>
      <c r="J60" s="72"/>
      <c r="K60" s="2"/>
    </row>
    <row r="61" spans="1:11" s="52" customFormat="1" ht="12.75">
      <c r="A61" s="271"/>
      <c r="B61" s="568" t="s">
        <v>464</v>
      </c>
      <c r="C61" s="9"/>
      <c r="D61" s="9"/>
      <c r="E61" s="9"/>
      <c r="F61" s="9"/>
      <c r="G61" s="562">
        <f>-'Sheet 1'!D232</f>
        <v>0</v>
      </c>
      <c r="H61" s="72"/>
      <c r="I61" s="72"/>
      <c r="J61" s="72"/>
      <c r="K61" s="2"/>
    </row>
    <row r="62" spans="1:11" s="52" customFormat="1" ht="12.75">
      <c r="A62" s="271"/>
      <c r="B62" s="30" t="s">
        <v>789</v>
      </c>
      <c r="C62" s="9"/>
      <c r="D62" s="9"/>
      <c r="E62" s="2"/>
      <c r="F62" s="2"/>
      <c r="G62" s="109">
        <f>-'Sheet 1'!D233</f>
        <v>0</v>
      </c>
      <c r="H62" s="72"/>
      <c r="I62" s="72"/>
      <c r="J62" s="85"/>
      <c r="K62" s="2"/>
    </row>
    <row r="63" spans="1:11" s="52" customFormat="1" ht="12.75">
      <c r="A63" s="271"/>
      <c r="B63" s="19" t="s">
        <v>503</v>
      </c>
      <c r="C63" s="20"/>
      <c r="D63" s="20"/>
      <c r="E63" s="22"/>
      <c r="F63" s="22"/>
      <c r="G63" s="109">
        <f>-'Sheet 1'!D234</f>
        <v>0</v>
      </c>
      <c r="H63" s="82" t="s">
        <v>295</v>
      </c>
      <c r="I63" s="80"/>
      <c r="J63" s="240">
        <f>SUM(G56:G63)</f>
        <v>0</v>
      </c>
      <c r="K63" s="65"/>
    </row>
    <row r="64" spans="1:11" s="52" customFormat="1" ht="12.75">
      <c r="A64" s="271"/>
      <c r="B64" s="9"/>
      <c r="C64" s="9"/>
      <c r="D64" s="9"/>
      <c r="E64" s="2"/>
      <c r="F64" s="2"/>
      <c r="G64" s="373"/>
      <c r="H64" s="88"/>
      <c r="I64" s="72"/>
      <c r="J64" s="374"/>
      <c r="K64" s="65"/>
    </row>
    <row r="65" spans="1:11" s="52" customFormat="1" ht="12.75">
      <c r="A65" s="271">
        <v>11</v>
      </c>
      <c r="B65" s="62" t="s">
        <v>877</v>
      </c>
      <c r="C65" s="20"/>
      <c r="D65" s="20"/>
      <c r="E65" s="20"/>
      <c r="F65" s="20"/>
      <c r="G65" s="80"/>
      <c r="H65" s="80"/>
      <c r="I65" s="86"/>
      <c r="J65" s="240">
        <f>'Sheet 1'!D235</f>
        <v>0</v>
      </c>
      <c r="K65" s="47"/>
    </row>
    <row r="66" spans="1:11" s="52" customFormat="1" ht="12.75">
      <c r="A66" s="271"/>
      <c r="B66" s="9"/>
      <c r="C66" s="9"/>
      <c r="D66" s="9"/>
      <c r="E66" s="2"/>
      <c r="F66" s="2"/>
      <c r="G66" s="87"/>
      <c r="H66" s="88"/>
      <c r="I66" s="248" t="s">
        <v>455</v>
      </c>
      <c r="J66" s="246">
        <f>-SUM('Sheet 1'!D222:D234)</f>
        <v>0</v>
      </c>
      <c r="K66" s="58"/>
    </row>
    <row r="67" spans="1:11" s="52" customFormat="1" ht="12.75">
      <c r="A67" s="271"/>
      <c r="B67" s="2"/>
      <c r="C67" s="9"/>
      <c r="D67" s="9"/>
      <c r="E67" s="2"/>
      <c r="F67" s="2"/>
      <c r="G67" s="75"/>
      <c r="H67" s="75"/>
      <c r="I67" s="75"/>
      <c r="J67" s="75"/>
      <c r="K67" s="2"/>
    </row>
    <row r="68" spans="1:11" s="52" customFormat="1" ht="28.5" customHeight="1">
      <c r="A68" s="352">
        <v>12</v>
      </c>
      <c r="B68" s="873" t="s">
        <v>747</v>
      </c>
      <c r="C68" s="873"/>
      <c r="D68" s="873"/>
      <c r="E68" s="873"/>
      <c r="F68" s="873"/>
      <c r="G68" s="873"/>
      <c r="H68" s="873"/>
      <c r="I68" s="873"/>
      <c r="J68" s="873"/>
      <c r="K68" s="2"/>
    </row>
    <row r="69" spans="1:11" s="52" customFormat="1" ht="12.75">
      <c r="A69" s="271"/>
      <c r="B69" s="41"/>
      <c r="C69" s="42"/>
      <c r="D69" s="42"/>
      <c r="E69" s="42"/>
      <c r="F69" s="42"/>
      <c r="G69" s="89"/>
      <c r="H69" s="89"/>
      <c r="I69" s="89"/>
      <c r="J69" s="90"/>
      <c r="K69" s="2"/>
    </row>
    <row r="70" spans="1:11" s="52" customFormat="1" ht="12.75">
      <c r="A70" s="271"/>
      <c r="B70" s="41"/>
      <c r="C70" s="42"/>
      <c r="D70" s="42"/>
      <c r="E70" s="42"/>
      <c r="F70" s="42"/>
      <c r="G70" s="89"/>
      <c r="H70" s="89"/>
      <c r="I70" s="89"/>
      <c r="J70" s="90"/>
      <c r="K70" s="2"/>
    </row>
    <row r="71" spans="1:11" s="52" customFormat="1" ht="12.75">
      <c r="A71" s="271"/>
      <c r="B71" s="41"/>
      <c r="C71" s="42"/>
      <c r="D71" s="42"/>
      <c r="E71" s="42"/>
      <c r="F71" s="42"/>
      <c r="G71" s="89"/>
      <c r="H71" s="89"/>
      <c r="I71" s="89"/>
      <c r="J71" s="90"/>
      <c r="K71" s="2"/>
    </row>
    <row r="72" spans="1:11" s="52" customFormat="1" ht="12.75">
      <c r="A72" s="271"/>
      <c r="B72" s="41"/>
      <c r="C72" s="42"/>
      <c r="D72" s="42"/>
      <c r="E72" s="42"/>
      <c r="F72" s="42"/>
      <c r="G72" s="89"/>
      <c r="H72" s="89"/>
      <c r="I72" s="89"/>
      <c r="J72" s="90"/>
      <c r="K72" s="2"/>
    </row>
    <row r="73" spans="1:10" s="2" customFormat="1" ht="12.75">
      <c r="A73" s="271"/>
      <c r="G73" s="75"/>
      <c r="H73" s="75"/>
      <c r="I73" s="75"/>
      <c r="J73" s="75"/>
    </row>
    <row r="74" spans="1:11" s="52" customFormat="1" ht="12.75" hidden="1">
      <c r="A74" s="272"/>
      <c r="G74" s="75"/>
      <c r="H74" s="91"/>
      <c r="I74" s="91"/>
      <c r="J74" s="91"/>
      <c r="K74" s="2"/>
    </row>
    <row r="75" spans="1:11" s="52" customFormat="1" ht="12.75" hidden="1">
      <c r="A75" s="272"/>
      <c r="G75" s="75"/>
      <c r="H75" s="91"/>
      <c r="I75" s="91"/>
      <c r="J75" s="91"/>
      <c r="K75" s="2"/>
    </row>
    <row r="76" spans="1:11" s="52" customFormat="1" ht="12.75" hidden="1">
      <c r="A76" s="272"/>
      <c r="G76" s="75"/>
      <c r="H76" s="91"/>
      <c r="I76" s="91"/>
      <c r="J76" s="91"/>
      <c r="K76" s="2"/>
    </row>
    <row r="77" spans="1:11" s="52" customFormat="1" ht="12.75" hidden="1">
      <c r="A77" s="272"/>
      <c r="G77" s="75"/>
      <c r="H77" s="91"/>
      <c r="I77" s="91"/>
      <c r="J77" s="91"/>
      <c r="K77" s="2"/>
    </row>
    <row r="78" spans="1:11" s="52" customFormat="1" ht="12.75" hidden="1">
      <c r="A78" s="272"/>
      <c r="G78" s="75"/>
      <c r="H78" s="91"/>
      <c r="I78" s="91"/>
      <c r="J78" s="91"/>
      <c r="K78" s="2"/>
    </row>
    <row r="79" spans="1:11" s="52" customFormat="1" ht="12.75" hidden="1">
      <c r="A79" s="272"/>
      <c r="G79" s="75"/>
      <c r="H79" s="91"/>
      <c r="I79" s="91"/>
      <c r="J79" s="91"/>
      <c r="K79" s="2"/>
    </row>
    <row r="80" spans="1:11" s="52" customFormat="1" ht="12.75" hidden="1">
      <c r="A80" s="272"/>
      <c r="G80" s="75"/>
      <c r="H80" s="91"/>
      <c r="I80" s="91"/>
      <c r="J80" s="91"/>
      <c r="K80" s="2"/>
    </row>
    <row r="81" spans="1:11" s="52" customFormat="1" ht="12.75" hidden="1">
      <c r="A81" s="272"/>
      <c r="G81" s="75"/>
      <c r="H81" s="91"/>
      <c r="I81" s="91"/>
      <c r="J81" s="91"/>
      <c r="K81" s="2"/>
    </row>
    <row r="82" spans="1:11" s="52" customFormat="1" ht="12.75" hidden="1">
      <c r="A82" s="272"/>
      <c r="G82" s="75"/>
      <c r="H82" s="91"/>
      <c r="I82" s="91"/>
      <c r="J82" s="91"/>
      <c r="K82" s="2"/>
    </row>
    <row r="83" spans="1:11" s="52" customFormat="1" ht="12.75" hidden="1">
      <c r="A83" s="272"/>
      <c r="G83" s="75"/>
      <c r="H83" s="91"/>
      <c r="I83" s="91"/>
      <c r="J83" s="91"/>
      <c r="K83" s="2"/>
    </row>
    <row r="84" spans="1:11" s="52" customFormat="1" ht="12.75" hidden="1">
      <c r="A84" s="272"/>
      <c r="G84" s="75"/>
      <c r="H84" s="91"/>
      <c r="I84" s="91"/>
      <c r="J84" s="91"/>
      <c r="K84" s="2"/>
    </row>
    <row r="85" spans="1:11" s="52" customFormat="1" ht="12.75" hidden="1">
      <c r="A85" s="272"/>
      <c r="G85" s="75"/>
      <c r="H85" s="91"/>
      <c r="I85" s="91"/>
      <c r="J85" s="91"/>
      <c r="K85" s="2"/>
    </row>
    <row r="86" spans="1:11" s="52" customFormat="1" ht="12.75" hidden="1">
      <c r="A86" s="272"/>
      <c r="G86" s="75"/>
      <c r="H86" s="91"/>
      <c r="I86" s="91"/>
      <c r="J86" s="91"/>
      <c r="K86" s="2"/>
    </row>
    <row r="87" spans="1:11" s="52" customFormat="1" ht="12.75" hidden="1">
      <c r="A87" s="272"/>
      <c r="G87" s="75"/>
      <c r="H87" s="91"/>
      <c r="I87" s="91"/>
      <c r="J87" s="91"/>
      <c r="K87" s="2"/>
    </row>
    <row r="88" spans="1:11" s="52" customFormat="1" ht="12.75" hidden="1">
      <c r="A88" s="272"/>
      <c r="G88" s="75"/>
      <c r="H88" s="91"/>
      <c r="I88" s="91"/>
      <c r="J88" s="91"/>
      <c r="K88" s="2"/>
    </row>
    <row r="89" spans="1:11" s="52" customFormat="1" ht="12.75" hidden="1">
      <c r="A89" s="272"/>
      <c r="G89" s="75"/>
      <c r="H89" s="91"/>
      <c r="I89" s="91"/>
      <c r="J89" s="91"/>
      <c r="K89" s="2"/>
    </row>
    <row r="90" spans="1:11" s="52" customFormat="1" ht="12.75" hidden="1">
      <c r="A90" s="272"/>
      <c r="G90" s="75"/>
      <c r="H90" s="91"/>
      <c r="I90" s="91"/>
      <c r="J90" s="91"/>
      <c r="K90" s="2"/>
    </row>
    <row r="91" spans="1:11" s="52" customFormat="1" ht="12.75" hidden="1">
      <c r="A91" s="272"/>
      <c r="G91" s="75"/>
      <c r="H91" s="91"/>
      <c r="I91" s="91"/>
      <c r="J91" s="91"/>
      <c r="K91" s="2"/>
    </row>
    <row r="92" spans="1:11" s="52" customFormat="1" ht="12.75" hidden="1">
      <c r="A92" s="272"/>
      <c r="G92" s="75"/>
      <c r="H92" s="91"/>
      <c r="I92" s="91"/>
      <c r="J92" s="91"/>
      <c r="K92" s="2"/>
    </row>
    <row r="93" spans="1:11" s="52" customFormat="1" ht="12.75" hidden="1">
      <c r="A93" s="272"/>
      <c r="G93" s="75"/>
      <c r="H93" s="91"/>
      <c r="I93" s="91"/>
      <c r="J93" s="91"/>
      <c r="K93" s="2"/>
    </row>
    <row r="94" spans="1:11" s="52" customFormat="1" ht="12.75" hidden="1">
      <c r="A94" s="272"/>
      <c r="G94" s="75"/>
      <c r="H94" s="91"/>
      <c r="I94" s="91"/>
      <c r="J94" s="91"/>
      <c r="K94" s="2"/>
    </row>
    <row r="95" spans="1:11" s="52" customFormat="1" ht="12.75" hidden="1">
      <c r="A95" s="272"/>
      <c r="G95" s="75"/>
      <c r="H95" s="91"/>
      <c r="I95" s="91"/>
      <c r="J95" s="91"/>
      <c r="K95" s="2"/>
    </row>
    <row r="96" spans="1:11" s="52" customFormat="1" ht="12.75" hidden="1">
      <c r="A96" s="272"/>
      <c r="G96" s="75"/>
      <c r="H96" s="91"/>
      <c r="I96" s="91"/>
      <c r="J96" s="91"/>
      <c r="K96" s="2"/>
    </row>
    <row r="97" spans="1:11" s="52" customFormat="1" ht="12.75" hidden="1">
      <c r="A97" s="272"/>
      <c r="G97" s="75"/>
      <c r="H97" s="91"/>
      <c r="I97" s="91"/>
      <c r="J97" s="91"/>
      <c r="K97" s="2"/>
    </row>
    <row r="98" spans="1:11" s="52" customFormat="1" ht="12.75" hidden="1">
      <c r="A98" s="272"/>
      <c r="G98" s="75"/>
      <c r="H98" s="91"/>
      <c r="I98" s="91"/>
      <c r="J98" s="91"/>
      <c r="K98" s="2"/>
    </row>
    <row r="99" spans="1:11" s="52" customFormat="1" ht="12.75" hidden="1">
      <c r="A99" s="272"/>
      <c r="G99" s="75"/>
      <c r="H99" s="91"/>
      <c r="I99" s="91"/>
      <c r="J99" s="91"/>
      <c r="K99" s="2"/>
    </row>
    <row r="100" spans="1:11" s="52" customFormat="1" ht="12.75" hidden="1">
      <c r="A100" s="272"/>
      <c r="G100" s="75"/>
      <c r="H100" s="91"/>
      <c r="I100" s="91"/>
      <c r="J100" s="91"/>
      <c r="K100" s="2"/>
    </row>
    <row r="101" spans="1:11" s="52" customFormat="1" ht="12.75" hidden="1">
      <c r="A101" s="272"/>
      <c r="G101" s="75"/>
      <c r="H101" s="91"/>
      <c r="I101" s="91"/>
      <c r="J101" s="91"/>
      <c r="K101" s="2"/>
    </row>
    <row r="102" spans="1:11" s="52" customFormat="1" ht="12.75" hidden="1">
      <c r="A102" s="272"/>
      <c r="G102" s="75"/>
      <c r="H102" s="91"/>
      <c r="I102" s="91"/>
      <c r="J102" s="91"/>
      <c r="K102" s="2"/>
    </row>
    <row r="103" spans="1:11" s="52" customFormat="1" ht="12.75" hidden="1">
      <c r="A103" s="272"/>
      <c r="G103" s="75"/>
      <c r="H103" s="91"/>
      <c r="I103" s="91"/>
      <c r="J103" s="91"/>
      <c r="K103" s="2"/>
    </row>
    <row r="104" spans="1:11" s="52" customFormat="1" ht="12.75" hidden="1">
      <c r="A104" s="272"/>
      <c r="G104" s="75"/>
      <c r="H104" s="91"/>
      <c r="I104" s="91"/>
      <c r="J104" s="91"/>
      <c r="K104" s="2"/>
    </row>
    <row r="105" spans="1:11" s="52" customFormat="1" ht="12.75" hidden="1">
      <c r="A105" s="272"/>
      <c r="G105" s="75"/>
      <c r="H105" s="91"/>
      <c r="I105" s="91"/>
      <c r="J105" s="91"/>
      <c r="K105" s="2"/>
    </row>
    <row r="106" spans="1:11" s="52" customFormat="1" ht="12.75" hidden="1">
      <c r="A106" s="272"/>
      <c r="G106" s="75"/>
      <c r="H106" s="91"/>
      <c r="I106" s="91"/>
      <c r="J106" s="91"/>
      <c r="K106" s="2"/>
    </row>
    <row r="107" spans="1:11" s="52" customFormat="1" ht="12.75" hidden="1">
      <c r="A107" s="272"/>
      <c r="G107" s="75"/>
      <c r="H107" s="91"/>
      <c r="I107" s="91"/>
      <c r="J107" s="91"/>
      <c r="K107" s="2"/>
    </row>
    <row r="108" spans="1:11" s="52" customFormat="1" ht="12.75" hidden="1">
      <c r="A108" s="272"/>
      <c r="G108" s="75"/>
      <c r="H108" s="91"/>
      <c r="I108" s="91"/>
      <c r="J108" s="91"/>
      <c r="K108" s="2"/>
    </row>
    <row r="109" spans="1:11" s="52" customFormat="1" ht="12.75" hidden="1">
      <c r="A109" s="272"/>
      <c r="G109" s="75"/>
      <c r="H109" s="91"/>
      <c r="I109" s="91"/>
      <c r="J109" s="91"/>
      <c r="K109" s="2"/>
    </row>
    <row r="110" spans="1:11" s="52" customFormat="1" ht="12.75" hidden="1">
      <c r="A110" s="272"/>
      <c r="G110" s="75"/>
      <c r="H110" s="91"/>
      <c r="I110" s="91"/>
      <c r="J110" s="91"/>
      <c r="K110" s="2"/>
    </row>
    <row r="111" spans="1:11" s="52" customFormat="1" ht="12.75" hidden="1">
      <c r="A111" s="272"/>
      <c r="G111" s="75"/>
      <c r="H111" s="91"/>
      <c r="I111" s="91"/>
      <c r="J111" s="91"/>
      <c r="K111" s="2"/>
    </row>
    <row r="112" spans="1:11" s="52" customFormat="1" ht="12.75" hidden="1">
      <c r="A112" s="272"/>
      <c r="G112" s="75"/>
      <c r="H112" s="91"/>
      <c r="I112" s="91"/>
      <c r="J112" s="91"/>
      <c r="K112" s="2"/>
    </row>
    <row r="113" spans="1:11" s="52" customFormat="1" ht="12.75" hidden="1">
      <c r="A113" s="272"/>
      <c r="G113" s="75"/>
      <c r="H113" s="91"/>
      <c r="I113" s="91"/>
      <c r="J113" s="91"/>
      <c r="K113" s="2"/>
    </row>
    <row r="114" spans="1:11" s="52" customFormat="1" ht="12.75" hidden="1">
      <c r="A114" s="272"/>
      <c r="G114" s="75"/>
      <c r="H114" s="91"/>
      <c r="I114" s="91"/>
      <c r="J114" s="91"/>
      <c r="K114" s="2"/>
    </row>
    <row r="115" spans="1:11" s="52" customFormat="1" ht="12.75" hidden="1">
      <c r="A115" s="272"/>
      <c r="G115" s="75"/>
      <c r="H115" s="91"/>
      <c r="I115" s="91"/>
      <c r="J115" s="91"/>
      <c r="K115" s="2"/>
    </row>
    <row r="116" spans="1:11" s="52" customFormat="1" ht="12.75" hidden="1">
      <c r="A116" s="272"/>
      <c r="G116" s="75"/>
      <c r="H116" s="91"/>
      <c r="I116" s="91"/>
      <c r="J116" s="91"/>
      <c r="K116" s="2"/>
    </row>
    <row r="117" spans="1:11" s="52" customFormat="1" ht="12.75" hidden="1">
      <c r="A117" s="272"/>
      <c r="G117" s="75"/>
      <c r="H117" s="91"/>
      <c r="I117" s="91"/>
      <c r="J117" s="91"/>
      <c r="K117" s="2"/>
    </row>
    <row r="118" spans="1:11" s="52" customFormat="1" ht="12.75" hidden="1">
      <c r="A118" s="272"/>
      <c r="G118" s="75"/>
      <c r="H118" s="91"/>
      <c r="I118" s="91"/>
      <c r="J118" s="91"/>
      <c r="K118" s="2"/>
    </row>
    <row r="119" spans="1:11" s="52" customFormat="1" ht="12.75" hidden="1">
      <c r="A119" s="272"/>
      <c r="G119" s="75"/>
      <c r="H119" s="91"/>
      <c r="I119" s="91"/>
      <c r="J119" s="91"/>
      <c r="K119" s="2"/>
    </row>
    <row r="120" spans="1:11" s="52" customFormat="1" ht="12.75" hidden="1">
      <c r="A120" s="272"/>
      <c r="G120" s="75"/>
      <c r="H120" s="91"/>
      <c r="I120" s="91"/>
      <c r="J120" s="91"/>
      <c r="K120" s="2"/>
    </row>
    <row r="121" spans="1:11" s="52" customFormat="1" ht="12.75" hidden="1">
      <c r="A121" s="272"/>
      <c r="G121" s="75"/>
      <c r="H121" s="91"/>
      <c r="I121" s="91"/>
      <c r="J121" s="91"/>
      <c r="K121" s="2"/>
    </row>
    <row r="122" spans="1:11" s="52" customFormat="1" ht="12.75" hidden="1">
      <c r="A122" s="272"/>
      <c r="G122" s="75"/>
      <c r="H122" s="91"/>
      <c r="I122" s="91"/>
      <c r="J122" s="91"/>
      <c r="K122" s="2"/>
    </row>
    <row r="123" spans="1:11" s="52" customFormat="1" ht="12.75" hidden="1">
      <c r="A123" s="272"/>
      <c r="G123" s="75"/>
      <c r="H123" s="91"/>
      <c r="I123" s="91"/>
      <c r="J123" s="91"/>
      <c r="K123" s="2"/>
    </row>
    <row r="124" spans="1:11" s="52" customFormat="1" ht="12.75" hidden="1">
      <c r="A124" s="272"/>
      <c r="G124" s="75"/>
      <c r="H124" s="91"/>
      <c r="I124" s="91"/>
      <c r="J124" s="91"/>
      <c r="K124" s="2"/>
    </row>
    <row r="125" spans="1:11" s="52" customFormat="1" ht="12.75" hidden="1">
      <c r="A125" s="272"/>
      <c r="G125" s="75"/>
      <c r="H125" s="91"/>
      <c r="I125" s="91"/>
      <c r="J125" s="91"/>
      <c r="K125" s="2"/>
    </row>
    <row r="126" spans="1:11" s="52" customFormat="1" ht="12.75" hidden="1">
      <c r="A126" s="272"/>
      <c r="G126" s="75"/>
      <c r="H126" s="91"/>
      <c r="I126" s="91"/>
      <c r="J126" s="91"/>
      <c r="K126" s="2"/>
    </row>
    <row r="127" spans="1:11" s="52" customFormat="1" ht="12.75" hidden="1">
      <c r="A127" s="272"/>
      <c r="G127" s="75"/>
      <c r="H127" s="91"/>
      <c r="I127" s="91"/>
      <c r="J127" s="91"/>
      <c r="K127" s="2"/>
    </row>
    <row r="128" spans="1:11" s="52" customFormat="1" ht="12.75" hidden="1">
      <c r="A128" s="272"/>
      <c r="G128" s="75"/>
      <c r="H128" s="91"/>
      <c r="I128" s="91"/>
      <c r="J128" s="91"/>
      <c r="K128" s="2"/>
    </row>
    <row r="129" spans="1:11" s="52" customFormat="1" ht="12.75" hidden="1">
      <c r="A129" s="272"/>
      <c r="G129" s="75"/>
      <c r="H129" s="91"/>
      <c r="I129" s="91"/>
      <c r="J129" s="91"/>
      <c r="K129" s="2"/>
    </row>
    <row r="130" spans="1:11" s="52" customFormat="1" ht="12.75" hidden="1">
      <c r="A130" s="272"/>
      <c r="G130" s="75"/>
      <c r="H130" s="91"/>
      <c r="I130" s="91"/>
      <c r="J130" s="91"/>
      <c r="K130" s="2"/>
    </row>
    <row r="131" spans="1:11" s="52" customFormat="1" ht="12.75" hidden="1">
      <c r="A131" s="272"/>
      <c r="G131" s="75"/>
      <c r="H131" s="91"/>
      <c r="I131" s="91"/>
      <c r="J131" s="91"/>
      <c r="K131" s="2"/>
    </row>
    <row r="132" spans="1:11" s="52" customFormat="1" ht="12.75" hidden="1">
      <c r="A132" s="272"/>
      <c r="G132" s="75"/>
      <c r="H132" s="91"/>
      <c r="I132" s="91"/>
      <c r="J132" s="91"/>
      <c r="K132" s="2"/>
    </row>
    <row r="133" spans="1:11" s="52" customFormat="1" ht="12.75" hidden="1">
      <c r="A133" s="272"/>
      <c r="G133" s="75"/>
      <c r="H133" s="91"/>
      <c r="I133" s="91"/>
      <c r="J133" s="91"/>
      <c r="K133" s="2"/>
    </row>
    <row r="134" spans="1:11" s="52" customFormat="1" ht="12.75" hidden="1">
      <c r="A134" s="272"/>
      <c r="G134" s="75"/>
      <c r="H134" s="91"/>
      <c r="I134" s="91"/>
      <c r="J134" s="91"/>
      <c r="K134" s="2"/>
    </row>
    <row r="135" spans="1:11" s="52" customFormat="1" ht="12.75" hidden="1">
      <c r="A135" s="272"/>
      <c r="G135" s="75"/>
      <c r="H135" s="91"/>
      <c r="I135" s="91"/>
      <c r="J135" s="91"/>
      <c r="K135" s="2"/>
    </row>
    <row r="136" spans="1:11" s="52" customFormat="1" ht="12.75" hidden="1">
      <c r="A136" s="272"/>
      <c r="G136" s="75"/>
      <c r="H136" s="91"/>
      <c r="I136" s="91"/>
      <c r="J136" s="91"/>
      <c r="K136" s="2"/>
    </row>
    <row r="137" spans="1:11" s="52" customFormat="1" ht="12.75" hidden="1">
      <c r="A137" s="272"/>
      <c r="G137" s="75"/>
      <c r="H137" s="91"/>
      <c r="I137" s="91"/>
      <c r="J137" s="91"/>
      <c r="K137" s="2"/>
    </row>
    <row r="138" spans="1:11" s="52" customFormat="1" ht="12.75" hidden="1">
      <c r="A138" s="272"/>
      <c r="G138" s="75"/>
      <c r="H138" s="91"/>
      <c r="I138" s="91"/>
      <c r="J138" s="91"/>
      <c r="K138" s="2"/>
    </row>
    <row r="139" spans="1:11" s="52" customFormat="1" ht="12.75" hidden="1">
      <c r="A139" s="272"/>
      <c r="G139" s="75"/>
      <c r="H139" s="91"/>
      <c r="I139" s="91"/>
      <c r="J139" s="91"/>
      <c r="K139" s="2"/>
    </row>
    <row r="140" spans="1:11" s="52" customFormat="1" ht="12.75" hidden="1">
      <c r="A140" s="272"/>
      <c r="G140" s="75"/>
      <c r="H140" s="91"/>
      <c r="I140" s="91"/>
      <c r="J140" s="91"/>
      <c r="K140" s="2"/>
    </row>
    <row r="141" spans="1:11" s="52" customFormat="1" ht="12.75" hidden="1">
      <c r="A141" s="272"/>
      <c r="G141" s="75"/>
      <c r="H141" s="91"/>
      <c r="I141" s="91"/>
      <c r="J141" s="91"/>
      <c r="K141" s="2"/>
    </row>
    <row r="142" spans="1:11" s="52" customFormat="1" ht="12.75" hidden="1">
      <c r="A142" s="272"/>
      <c r="G142" s="75"/>
      <c r="H142" s="91"/>
      <c r="I142" s="91"/>
      <c r="J142" s="91"/>
      <c r="K142" s="2"/>
    </row>
    <row r="143" spans="1:11" s="52" customFormat="1" ht="12.75" hidden="1">
      <c r="A143" s="272"/>
      <c r="G143" s="75"/>
      <c r="H143" s="91"/>
      <c r="I143" s="91"/>
      <c r="J143" s="91"/>
      <c r="K143" s="2"/>
    </row>
    <row r="144" spans="1:11" s="52" customFormat="1" ht="12.75" hidden="1">
      <c r="A144" s="272"/>
      <c r="G144" s="75"/>
      <c r="H144" s="91"/>
      <c r="I144" s="91"/>
      <c r="J144" s="91"/>
      <c r="K144" s="2"/>
    </row>
    <row r="145" spans="1:11" s="52" customFormat="1" ht="12.75" hidden="1">
      <c r="A145" s="272"/>
      <c r="G145" s="75"/>
      <c r="H145" s="91"/>
      <c r="I145" s="91"/>
      <c r="J145" s="91"/>
      <c r="K145" s="2"/>
    </row>
    <row r="146" spans="1:11" s="52" customFormat="1" ht="12.75" hidden="1">
      <c r="A146" s="272"/>
      <c r="G146" s="75"/>
      <c r="H146" s="91"/>
      <c r="I146" s="91"/>
      <c r="J146" s="91"/>
      <c r="K146" s="2"/>
    </row>
    <row r="147" spans="1:11" s="52" customFormat="1" ht="12.75" hidden="1">
      <c r="A147" s="272"/>
      <c r="G147" s="75"/>
      <c r="H147" s="91"/>
      <c r="I147" s="91"/>
      <c r="J147" s="91"/>
      <c r="K147" s="2"/>
    </row>
    <row r="148" spans="1:11" s="52" customFormat="1" ht="12.75" hidden="1">
      <c r="A148" s="271"/>
      <c r="B148" s="2"/>
      <c r="C148" s="2"/>
      <c r="D148" s="2"/>
      <c r="E148" s="2"/>
      <c r="F148" s="2"/>
      <c r="G148" s="75"/>
      <c r="H148" s="75"/>
      <c r="I148" s="75"/>
      <c r="J148" s="75"/>
      <c r="K148" s="2"/>
    </row>
    <row r="149" ht="12.75" hidden="1"/>
    <row r="150" ht="12.75" customHeight="1" hidden="1"/>
    <row r="151" ht="12.75" customHeight="1" hidden="1"/>
    <row r="152" ht="12.75" customHeight="1" hidden="1"/>
    <row r="153" ht="12.75" customHeight="1" hidden="1"/>
    <row r="154" ht="12.75" customHeight="1" hidden="1"/>
    <row r="155" ht="12.75" customHeight="1" hidden="1"/>
    <row r="156" ht="12.75" customHeight="1" hidden="1"/>
    <row r="157" ht="12.75" customHeight="1" hidden="1"/>
    <row r="158" ht="12.75" customHeight="1" hidden="1"/>
    <row r="159" ht="12.75" customHeight="1" hidden="1"/>
    <row r="160" ht="12.75" customHeight="1" hidden="1"/>
    <row r="161" ht="12.75" customHeight="1" hidden="1"/>
    <row r="162" ht="12.75" customHeight="1" hidden="1"/>
    <row r="163" ht="12.75" customHeight="1" hidden="1"/>
    <row r="164" ht="12.75" customHeight="1" hidden="1"/>
    <row r="165" ht="12.75" customHeight="1" hidden="1"/>
    <row r="166" ht="12.75" customHeight="1" hidden="1"/>
    <row r="167" ht="12.75" customHeight="1" hidden="1"/>
    <row r="168" ht="12.75" customHeight="1" hidden="1"/>
    <row r="169" ht="12.75" customHeight="1" hidden="1"/>
    <row r="170" ht="12.75" customHeight="1" hidden="1"/>
    <row r="171" ht="12.75" customHeight="1" hidden="1"/>
    <row r="172" ht="12.75" customHeight="1" hidden="1"/>
    <row r="173" ht="12.75" customHeight="1" hidden="1"/>
  </sheetData>
  <sheetProtection password="C948" sheet="1" objects="1" scenarios="1"/>
  <mergeCells count="1">
    <mergeCell ref="B68:J68"/>
  </mergeCells>
  <conditionalFormatting sqref="F2:J2">
    <cfRule type="expression" priority="1" dxfId="4" stopIfTrue="1">
      <formula>$J$3="NO"</formula>
    </cfRule>
    <cfRule type="expression" priority="2" dxfId="4" stopIfTrue="1">
      <formula>$J$3=0</formula>
    </cfRule>
  </conditionalFormatting>
  <printOptions/>
  <pageMargins left="0.1968503937007874" right="0.2755905511811024" top="0.35433070866141736" bottom="0.97" header="0.5118110236220472" footer="0.3937007874015748"/>
  <pageSetup horizontalDpi="600" verticalDpi="600" orientation="portrait" paperSize="9" scale="80" r:id="rId2"/>
  <headerFooter alignWithMargins="0">
    <oddFooter>&amp;L&amp;"Times New Roman,Italic"&amp;8Investment Services Rules for Investment Services Providers
&amp;"Times New Roman,Regular"Part A: The Application Process
Schedule C: Financial Resources Statement&amp;R&amp;"Times New Roman,Regular"&amp;8&amp;A
&amp;P - &amp;N</oddFooter>
  </headerFooter>
  <legacyDrawing r:id="rId1"/>
</worksheet>
</file>

<file path=xl/worksheets/sheet9.xml><?xml version="1.0" encoding="utf-8"?>
<worksheet xmlns="http://schemas.openxmlformats.org/spreadsheetml/2006/main" xmlns:r="http://schemas.openxmlformats.org/officeDocument/2006/relationships">
  <sheetPr codeName="Sheet6"/>
  <dimension ref="A1:L89"/>
  <sheetViews>
    <sheetView zoomScalePageLayoutView="0" workbookViewId="0" topLeftCell="A1">
      <selection activeCell="B1" sqref="B1"/>
    </sheetView>
  </sheetViews>
  <sheetFormatPr defaultColWidth="0" defaultRowHeight="12.75" zeroHeight="1"/>
  <cols>
    <col min="1" max="1" width="5.57421875" style="53" customWidth="1"/>
    <col min="2" max="2" width="9.140625" style="191" customWidth="1"/>
    <col min="3" max="3" width="14.140625" style="191" customWidth="1"/>
    <col min="4" max="5" width="9.140625" style="191" customWidth="1"/>
    <col min="6" max="6" width="6.00390625" style="191" customWidth="1"/>
    <col min="7" max="7" width="14.00390625" style="191" customWidth="1"/>
    <col min="8" max="8" width="11.140625" style="193" customWidth="1"/>
    <col min="9" max="9" width="11.421875" style="191" customWidth="1"/>
    <col min="10" max="10" width="16.140625" style="191" customWidth="1"/>
    <col min="11" max="11" width="10.57421875" style="191" bestFit="1" customWidth="1"/>
    <col min="12" max="12" width="2.57421875" style="54" customWidth="1"/>
    <col min="13" max="16384" width="0" style="191" hidden="1" customWidth="1"/>
  </cols>
  <sheetData>
    <row r="1" spans="1:12" ht="12.75">
      <c r="A1" s="1"/>
      <c r="B1" s="2"/>
      <c r="C1" s="2"/>
      <c r="D1" s="2"/>
      <c r="E1" s="2"/>
      <c r="F1" s="2"/>
      <c r="G1" s="2"/>
      <c r="H1" s="75"/>
      <c r="I1" s="2"/>
      <c r="J1" s="2"/>
      <c r="K1" s="2"/>
      <c r="L1" s="2"/>
    </row>
    <row r="2" spans="1:12" ht="12.75">
      <c r="A2" s="1"/>
      <c r="B2" s="2"/>
      <c r="C2" s="2"/>
      <c r="D2" s="2"/>
      <c r="E2" s="2"/>
      <c r="F2" s="2"/>
      <c r="G2" s="367"/>
      <c r="H2" s="367"/>
      <c r="I2" s="367"/>
      <c r="J2" s="536" t="s">
        <v>771</v>
      </c>
      <c r="K2" s="366"/>
      <c r="L2" s="2"/>
    </row>
    <row r="3" spans="1:12" ht="12.75">
      <c r="A3" s="1"/>
      <c r="B3" s="2"/>
      <c r="C3" s="2"/>
      <c r="D3" s="2"/>
      <c r="E3" s="2"/>
      <c r="F3" s="2"/>
      <c r="G3" s="2"/>
      <c r="H3" s="75"/>
      <c r="I3" s="75"/>
      <c r="J3" s="75"/>
      <c r="K3" s="368">
        <f>+IF('COVER SHEET'!$B$14="",0,IF('COVER SHEET'!$B$14="Interim Financial Return",0,IF(#REF!="",0,#REF!)))</f>
        <v>0</v>
      </c>
      <c r="L3" s="2"/>
    </row>
    <row r="4" spans="1:12" ht="16.5" thickBot="1">
      <c r="A4" s="1"/>
      <c r="B4" s="514" t="s">
        <v>766</v>
      </c>
      <c r="C4" s="4"/>
      <c r="D4" s="4"/>
      <c r="E4" s="4"/>
      <c r="F4" s="4"/>
      <c r="G4" s="4"/>
      <c r="H4" s="76"/>
      <c r="I4" s="4"/>
      <c r="J4" s="4"/>
      <c r="K4" s="497" t="s">
        <v>25</v>
      </c>
      <c r="L4" s="2"/>
    </row>
    <row r="5" spans="1:12" ht="12.75">
      <c r="A5" s="1"/>
      <c r="B5" s="9"/>
      <c r="C5" s="9"/>
      <c r="D5" s="9"/>
      <c r="E5" s="9"/>
      <c r="F5" s="9"/>
      <c r="G5" s="9"/>
      <c r="H5" s="72"/>
      <c r="I5" s="9"/>
      <c r="J5" s="9"/>
      <c r="K5" s="9"/>
      <c r="L5" s="2"/>
    </row>
    <row r="6" spans="1:12" ht="12.75">
      <c r="A6" s="1"/>
      <c r="B6" s="8" t="s">
        <v>275</v>
      </c>
      <c r="C6" s="7">
        <f>IF('Details Applicant'!C24="","",'Details Applicant'!C24)</f>
      </c>
      <c r="D6" s="9"/>
      <c r="E6" s="2"/>
      <c r="F6" s="2"/>
      <c r="G6" s="9"/>
      <c r="H6" s="72"/>
      <c r="I6" s="9"/>
      <c r="J6" s="9"/>
      <c r="K6" s="9"/>
      <c r="L6" s="2"/>
    </row>
    <row r="7" spans="1:12" ht="12.75">
      <c r="A7" s="1"/>
      <c r="B7" s="9"/>
      <c r="C7" s="9"/>
      <c r="D7" s="9"/>
      <c r="E7" s="9"/>
      <c r="F7" s="9"/>
      <c r="G7" s="9"/>
      <c r="H7" s="72"/>
      <c r="I7" s="9"/>
      <c r="J7" s="9"/>
      <c r="K7" s="236"/>
      <c r="L7" s="2"/>
    </row>
    <row r="8" spans="1:12" ht="12.75">
      <c r="A8" s="1"/>
      <c r="B8" s="9"/>
      <c r="C8" s="9"/>
      <c r="D8" s="9"/>
      <c r="E8" s="9"/>
      <c r="F8" s="9"/>
      <c r="G8" s="9"/>
      <c r="H8" s="255">
        <f>+IF('Details Applicant'!$C$29="","",'Details Applicant'!$C$29)</f>
      </c>
      <c r="I8" s="9"/>
      <c r="J8" s="9"/>
      <c r="K8" s="255">
        <f>+IF('Details Applicant'!$C$29="","",'Details Applicant'!$C$29)</f>
      </c>
      <c r="L8" s="2"/>
    </row>
    <row r="9" spans="1:12" ht="12.75">
      <c r="A9" s="1">
        <v>1</v>
      </c>
      <c r="B9" s="23" t="s">
        <v>866</v>
      </c>
      <c r="C9" s="20"/>
      <c r="D9" s="20"/>
      <c r="E9" s="20"/>
      <c r="F9" s="20"/>
      <c r="G9" s="66"/>
      <c r="H9" s="81"/>
      <c r="I9" s="47"/>
      <c r="J9" s="9"/>
      <c r="K9" s="237"/>
      <c r="L9" s="2"/>
    </row>
    <row r="10" spans="1:12" ht="12.75">
      <c r="A10" s="1"/>
      <c r="B10" s="16" t="s">
        <v>314</v>
      </c>
      <c r="C10" s="45"/>
      <c r="D10" s="45"/>
      <c r="E10" s="45"/>
      <c r="F10" s="45"/>
      <c r="G10" s="45"/>
      <c r="H10" s="120">
        <f>-'Sheet 1'!D222</f>
        <v>0</v>
      </c>
      <c r="I10" s="47"/>
      <c r="J10" s="47"/>
      <c r="K10" s="237"/>
      <c r="L10" s="2"/>
    </row>
    <row r="11" spans="1:12" ht="12.75">
      <c r="A11" s="1"/>
      <c r="B11" s="30" t="s">
        <v>294</v>
      </c>
      <c r="C11" s="2"/>
      <c r="D11" s="2"/>
      <c r="E11" s="2"/>
      <c r="F11" s="2"/>
      <c r="G11" s="2"/>
      <c r="H11" s="120">
        <f>-'Sheet 1'!D230</f>
        <v>0</v>
      </c>
      <c r="I11" s="47"/>
      <c r="J11" s="47"/>
      <c r="K11" s="237"/>
      <c r="L11" s="2"/>
    </row>
    <row r="12" spans="1:12" ht="12.75">
      <c r="A12" s="1"/>
      <c r="B12" s="30" t="s">
        <v>508</v>
      </c>
      <c r="C12" s="2"/>
      <c r="D12" s="2"/>
      <c r="E12" s="2"/>
      <c r="F12" s="2"/>
      <c r="G12" s="2"/>
      <c r="H12" s="120">
        <f>-'Sheet 1'!D233</f>
        <v>0</v>
      </c>
      <c r="I12" s="47"/>
      <c r="J12" s="47"/>
      <c r="K12" s="237"/>
      <c r="L12" s="2"/>
    </row>
    <row r="13" spans="1:12" ht="12.75">
      <c r="A13" s="1"/>
      <c r="B13" s="19" t="s">
        <v>790</v>
      </c>
      <c r="C13" s="22"/>
      <c r="D13" s="22"/>
      <c r="E13" s="22"/>
      <c r="F13" s="22"/>
      <c r="G13" s="67"/>
      <c r="H13" s="120">
        <f>-'Sheet 1'!D234</f>
        <v>0</v>
      </c>
      <c r="I13" s="23" t="s">
        <v>867</v>
      </c>
      <c r="J13" s="22"/>
      <c r="K13" s="120">
        <f>SUM(H10:H13)</f>
        <v>0</v>
      </c>
      <c r="L13" s="2"/>
    </row>
    <row r="14" spans="1:12" ht="12.75">
      <c r="A14" s="1"/>
      <c r="B14" s="189"/>
      <c r="C14" s="47"/>
      <c r="D14" s="47"/>
      <c r="E14" s="47"/>
      <c r="F14" s="47"/>
      <c r="G14" s="47"/>
      <c r="H14" s="187"/>
      <c r="I14" s="47"/>
      <c r="J14" s="47"/>
      <c r="K14" s="237"/>
      <c r="L14" s="2"/>
    </row>
    <row r="15" spans="1:12" ht="12.75">
      <c r="A15" s="1">
        <v>2</v>
      </c>
      <c r="B15" s="23" t="s">
        <v>868</v>
      </c>
      <c r="C15" s="20"/>
      <c r="D15" s="20"/>
      <c r="E15" s="20"/>
      <c r="F15" s="20"/>
      <c r="G15" s="66"/>
      <c r="H15" s="81"/>
      <c r="I15" s="47"/>
      <c r="J15" s="9"/>
      <c r="K15" s="237"/>
      <c r="L15" s="2"/>
    </row>
    <row r="16" spans="1:12" ht="12.75">
      <c r="A16" s="1"/>
      <c r="B16" s="874" t="s">
        <v>725</v>
      </c>
      <c r="C16" s="875"/>
      <c r="D16" s="875"/>
      <c r="E16" s="875"/>
      <c r="F16" s="875"/>
      <c r="G16" s="876"/>
      <c r="H16" s="120">
        <f>-'Sheet 1'!D223</f>
        <v>0</v>
      </c>
      <c r="I16" s="47"/>
      <c r="J16" s="47"/>
      <c r="K16" s="237"/>
      <c r="L16" s="2"/>
    </row>
    <row r="17" spans="1:12" ht="12.75">
      <c r="A17" s="1"/>
      <c r="B17" s="19" t="s">
        <v>157</v>
      </c>
      <c r="C17" s="22"/>
      <c r="D17" s="22"/>
      <c r="E17" s="22"/>
      <c r="F17" s="22"/>
      <c r="G17" s="67"/>
      <c r="H17" s="120">
        <f>-'Sheet 1'!D235</f>
        <v>0</v>
      </c>
      <c r="I17" s="23" t="s">
        <v>869</v>
      </c>
      <c r="J17" s="22"/>
      <c r="K17" s="120">
        <f>SUM(H16:H17)</f>
        <v>0</v>
      </c>
      <c r="L17" s="2"/>
    </row>
    <row r="18" spans="1:12" ht="12.75">
      <c r="A18" s="1"/>
      <c r="B18" s="189"/>
      <c r="C18" s="47"/>
      <c r="D18" s="47"/>
      <c r="E18" s="47"/>
      <c r="F18" s="47"/>
      <c r="G18" s="47"/>
      <c r="H18" s="187"/>
      <c r="I18" s="47"/>
      <c r="J18" s="47"/>
      <c r="K18" s="237"/>
      <c r="L18" s="2"/>
    </row>
    <row r="19" spans="1:12" ht="12.75">
      <c r="A19" s="1">
        <v>3</v>
      </c>
      <c r="B19" s="23" t="s">
        <v>870</v>
      </c>
      <c r="C19" s="20"/>
      <c r="D19" s="20"/>
      <c r="E19" s="20"/>
      <c r="F19" s="20"/>
      <c r="G19" s="66"/>
      <c r="H19" s="81"/>
      <c r="I19" s="47"/>
      <c r="J19" s="47"/>
      <c r="K19" s="237"/>
      <c r="L19" s="2"/>
    </row>
    <row r="20" spans="1:12" ht="12.75">
      <c r="A20" s="1"/>
      <c r="B20" s="16" t="s">
        <v>315</v>
      </c>
      <c r="C20" s="45"/>
      <c r="D20" s="45"/>
      <c r="E20" s="45"/>
      <c r="F20" s="45"/>
      <c r="G20" s="45"/>
      <c r="H20" s="120">
        <f>'Sheet 1'!D271</f>
        <v>0</v>
      </c>
      <c r="I20" s="47"/>
      <c r="J20" s="237"/>
      <c r="K20" s="237"/>
      <c r="L20" s="2"/>
    </row>
    <row r="21" spans="1:12" ht="12.75">
      <c r="A21" s="1"/>
      <c r="B21" s="30" t="s">
        <v>159</v>
      </c>
      <c r="C21" s="2"/>
      <c r="D21" s="2"/>
      <c r="E21" s="2"/>
      <c r="F21" s="2"/>
      <c r="G21" s="2"/>
      <c r="H21" s="120">
        <f>'Sheet 1'!D72</f>
        <v>0</v>
      </c>
      <c r="I21" s="47"/>
      <c r="J21" s="237"/>
      <c r="K21" s="237"/>
      <c r="L21" s="2"/>
    </row>
    <row r="22" spans="1:12" ht="12.75">
      <c r="A22" s="1"/>
      <c r="B22" s="30" t="s">
        <v>160</v>
      </c>
      <c r="C22" s="2"/>
      <c r="D22" s="2"/>
      <c r="E22" s="2"/>
      <c r="F22" s="2"/>
      <c r="G22" s="2"/>
      <c r="H22" s="120">
        <f>+'Sheet 1'!D73</f>
        <v>0</v>
      </c>
      <c r="I22" s="23" t="s">
        <v>68</v>
      </c>
      <c r="J22" s="22"/>
      <c r="K22" s="120">
        <f>SUM(H20:H22)</f>
        <v>0</v>
      </c>
      <c r="L22" s="2"/>
    </row>
    <row r="23" spans="1:12" ht="14.25">
      <c r="A23" s="1"/>
      <c r="B23" s="192"/>
      <c r="C23" s="47"/>
      <c r="D23" s="47"/>
      <c r="E23" s="47"/>
      <c r="F23" s="47"/>
      <c r="G23" s="47"/>
      <c r="H23" s="187"/>
      <c r="I23" s="47"/>
      <c r="J23" s="47"/>
      <c r="K23" s="237"/>
      <c r="L23" s="2"/>
    </row>
    <row r="24" spans="1:12" ht="12.75">
      <c r="A24" s="1">
        <v>4</v>
      </c>
      <c r="B24" s="62" t="s">
        <v>158</v>
      </c>
      <c r="C24" s="20"/>
      <c r="D24" s="20"/>
      <c r="E24" s="20"/>
      <c r="F24" s="20"/>
      <c r="G24" s="20"/>
      <c r="H24" s="80"/>
      <c r="I24" s="64"/>
      <c r="J24" s="64"/>
      <c r="K24" s="120">
        <f>+K13+K17-K22</f>
        <v>0</v>
      </c>
      <c r="L24" s="2"/>
    </row>
    <row r="25" spans="1:12" ht="12.75">
      <c r="A25" s="1"/>
      <c r="B25" s="63"/>
      <c r="C25" s="9"/>
      <c r="D25" s="9"/>
      <c r="E25" s="9"/>
      <c r="F25" s="9"/>
      <c r="G25" s="9"/>
      <c r="H25" s="72"/>
      <c r="I25" s="70"/>
      <c r="J25" s="70"/>
      <c r="K25" s="282"/>
      <c r="L25" s="2"/>
    </row>
    <row r="26" spans="1:12" ht="12.75">
      <c r="A26" s="1">
        <v>5</v>
      </c>
      <c r="B26" s="23" t="s">
        <v>875</v>
      </c>
      <c r="C26" s="20"/>
      <c r="D26" s="20"/>
      <c r="E26" s="20"/>
      <c r="F26" s="20"/>
      <c r="G26" s="66"/>
      <c r="H26" s="81"/>
      <c r="I26" s="47"/>
      <c r="J26" s="47"/>
      <c r="K26" s="237"/>
      <c r="L26" s="2"/>
    </row>
    <row r="27" spans="1:12" ht="12.75">
      <c r="A27" s="1"/>
      <c r="B27" s="232" t="s">
        <v>61</v>
      </c>
      <c r="C27" s="242"/>
      <c r="D27" s="242"/>
      <c r="E27" s="242"/>
      <c r="F27" s="242"/>
      <c r="G27" s="141"/>
      <c r="H27" s="120">
        <f>-'Sheet 1'!D224</f>
        <v>0</v>
      </c>
      <c r="I27" s="23" t="s">
        <v>876</v>
      </c>
      <c r="J27" s="22"/>
      <c r="K27" s="120">
        <f>SUM(H26:H27)</f>
        <v>0</v>
      </c>
      <c r="L27" s="2"/>
    </row>
    <row r="28" spans="1:12" ht="12.75">
      <c r="A28" s="1"/>
      <c r="B28" s="189"/>
      <c r="C28" s="47"/>
      <c r="D28" s="47"/>
      <c r="E28" s="47"/>
      <c r="F28" s="47"/>
      <c r="G28" s="47"/>
      <c r="H28" s="187"/>
      <c r="I28" s="47"/>
      <c r="J28" s="47"/>
      <c r="K28" s="237"/>
      <c r="L28" s="2"/>
    </row>
    <row r="29" spans="1:12" ht="12.75">
      <c r="A29" s="1">
        <v>6</v>
      </c>
      <c r="B29" s="23" t="s">
        <v>878</v>
      </c>
      <c r="C29" s="20"/>
      <c r="D29" s="20"/>
      <c r="E29" s="20"/>
      <c r="F29" s="20"/>
      <c r="G29" s="66"/>
      <c r="H29" s="81"/>
      <c r="I29" s="47"/>
      <c r="J29" s="47"/>
      <c r="K29" s="237"/>
      <c r="L29" s="2"/>
    </row>
    <row r="30" spans="1:12" ht="12.75">
      <c r="A30" s="1"/>
      <c r="B30" s="30" t="s">
        <v>879</v>
      </c>
      <c r="C30" s="2"/>
      <c r="D30" s="2"/>
      <c r="E30" s="2"/>
      <c r="F30" s="2"/>
      <c r="G30" s="2"/>
      <c r="H30" s="120">
        <f>-('Sheet 1'!D225+'Sheet 1'!D227)</f>
        <v>0</v>
      </c>
      <c r="I30" s="47"/>
      <c r="J30" s="47"/>
      <c r="K30" s="237"/>
      <c r="L30" s="2"/>
    </row>
    <row r="31" spans="1:12" ht="12.75">
      <c r="A31" s="1"/>
      <c r="B31" s="30" t="s">
        <v>880</v>
      </c>
      <c r="C31" s="2"/>
      <c r="D31" s="2"/>
      <c r="E31" s="2"/>
      <c r="F31" s="2"/>
      <c r="G31" s="2"/>
      <c r="H31" s="120">
        <f>IF('Sheet 1'!D280=0,0,IF(K24&lt;0,'Sheet 1'!D280,IF('Sheet 1'!D280&gt;(100%*'Sheet 4'!$K$24),(100%*'Sheet 4'!$K$24),'Sheet 1'!D280)))</f>
        <v>0</v>
      </c>
      <c r="I31" s="47"/>
      <c r="J31" s="47"/>
      <c r="K31" s="237"/>
      <c r="L31" s="2"/>
    </row>
    <row r="32" spans="1:12" ht="12.75">
      <c r="A32" s="1"/>
      <c r="B32" s="30" t="s">
        <v>883</v>
      </c>
      <c r="C32" s="2"/>
      <c r="D32" s="2"/>
      <c r="E32" s="2"/>
      <c r="F32" s="2"/>
      <c r="G32" s="2"/>
      <c r="H32" s="120">
        <f>IF(-'Sheet 1'!D211=0,0,IF(K24&lt;0,-'Sheet 1'!D211,IF(-'Sheet 1'!D211&gt;(100%*'Sheet 4'!$K$24),(100%*'Sheet 4'!$K$24),-'Sheet 1'!D211)))</f>
        <v>0</v>
      </c>
      <c r="I32" s="47"/>
      <c r="J32" s="47"/>
      <c r="K32" s="237"/>
      <c r="L32" s="2"/>
    </row>
    <row r="33" spans="1:12" ht="12.75">
      <c r="A33" s="1"/>
      <c r="B33" s="19" t="s">
        <v>727</v>
      </c>
      <c r="C33" s="22"/>
      <c r="D33" s="22"/>
      <c r="E33" s="22"/>
      <c r="F33" s="22"/>
      <c r="G33" s="22"/>
      <c r="H33" s="391"/>
      <c r="I33" s="23" t="s">
        <v>354</v>
      </c>
      <c r="J33" s="22"/>
      <c r="K33" s="120">
        <f>IF(K24&lt;=0,SUM(H30:H33),IF(SUM(H30:H33)=0,0,IF(SUM(H30:H33)&gt;(0.5*K24),(0.5*K24),SUM(H30:H33))))</f>
        <v>0</v>
      </c>
      <c r="L33" s="2"/>
    </row>
    <row r="34" spans="1:12" ht="12.75">
      <c r="A34" s="1"/>
      <c r="B34" s="9"/>
      <c r="C34" s="2"/>
      <c r="D34" s="2"/>
      <c r="E34" s="2"/>
      <c r="F34" s="2"/>
      <c r="G34" s="2"/>
      <c r="H34" s="282"/>
      <c r="I34" s="34"/>
      <c r="J34" s="2"/>
      <c r="K34" s="282"/>
      <c r="L34" s="2"/>
    </row>
    <row r="35" spans="1:12" ht="12.75">
      <c r="A35" s="1">
        <v>7</v>
      </c>
      <c r="B35" s="62" t="s">
        <v>161</v>
      </c>
      <c r="C35" s="20"/>
      <c r="D35" s="20"/>
      <c r="E35" s="20"/>
      <c r="F35" s="20"/>
      <c r="G35" s="20"/>
      <c r="H35" s="80"/>
      <c r="I35" s="64"/>
      <c r="J35" s="64"/>
      <c r="K35" s="120">
        <f>K27+K33</f>
        <v>0</v>
      </c>
      <c r="L35" s="2"/>
    </row>
    <row r="36" spans="1:12" ht="12.75">
      <c r="A36" s="1"/>
      <c r="B36" s="9"/>
      <c r="C36" s="2"/>
      <c r="D36" s="2"/>
      <c r="E36" s="2"/>
      <c r="F36" s="2"/>
      <c r="G36" s="2"/>
      <c r="H36" s="282"/>
      <c r="I36" s="34"/>
      <c r="J36" s="2"/>
      <c r="K36" s="282"/>
      <c r="L36" s="2"/>
    </row>
    <row r="37" spans="1:12" ht="12.75">
      <c r="A37" s="1">
        <v>8</v>
      </c>
      <c r="B37" s="23" t="s">
        <v>881</v>
      </c>
      <c r="C37" s="20"/>
      <c r="D37" s="20"/>
      <c r="E37" s="20"/>
      <c r="F37" s="20"/>
      <c r="G37" s="66"/>
      <c r="H37" s="81"/>
      <c r="I37" s="47"/>
      <c r="J37" s="47"/>
      <c r="K37" s="237"/>
      <c r="L37" s="2"/>
    </row>
    <row r="38" spans="1:12" ht="12.75">
      <c r="A38" s="1"/>
      <c r="B38" s="30" t="s">
        <v>882</v>
      </c>
      <c r="C38" s="2"/>
      <c r="D38" s="2"/>
      <c r="E38" s="2"/>
      <c r="F38" s="2"/>
      <c r="G38" s="2"/>
      <c r="H38" s="120">
        <f>'Sheet 1'!D274</f>
        <v>0</v>
      </c>
      <c r="I38" s="251"/>
      <c r="J38" s="47"/>
      <c r="K38" s="237"/>
      <c r="L38" s="2"/>
    </row>
    <row r="39" spans="1:12" ht="12.75">
      <c r="A39" s="1"/>
      <c r="B39" s="30" t="s">
        <v>728</v>
      </c>
      <c r="C39" s="2"/>
      <c r="D39" s="2"/>
      <c r="E39" s="2"/>
      <c r="F39" s="2"/>
      <c r="G39" s="2"/>
      <c r="H39" s="560"/>
      <c r="I39" s="47"/>
      <c r="J39" s="47"/>
      <c r="K39" s="237"/>
      <c r="L39" s="2"/>
    </row>
    <row r="40" spans="1:12" ht="12.75">
      <c r="A40" s="1"/>
      <c r="B40" s="30" t="s">
        <v>529</v>
      </c>
      <c r="C40" s="2"/>
      <c r="D40" s="2"/>
      <c r="E40" s="2"/>
      <c r="F40" s="2"/>
      <c r="G40" s="2"/>
      <c r="H40" s="391"/>
      <c r="I40" s="47"/>
      <c r="J40" s="47"/>
      <c r="K40" s="237"/>
      <c r="L40" s="2"/>
    </row>
    <row r="41" spans="1:12" ht="12.75">
      <c r="A41" s="1"/>
      <c r="B41" s="30" t="s">
        <v>163</v>
      </c>
      <c r="C41" s="2"/>
      <c r="D41" s="2"/>
      <c r="E41" s="2"/>
      <c r="F41" s="2"/>
      <c r="G41" s="2"/>
      <c r="H41" s="391"/>
      <c r="I41" s="47"/>
      <c r="J41" s="47"/>
      <c r="K41" s="237"/>
      <c r="L41" s="2"/>
    </row>
    <row r="42" spans="1:12" ht="12.75">
      <c r="A42" s="1"/>
      <c r="B42" s="30" t="s">
        <v>319</v>
      </c>
      <c r="C42" s="2"/>
      <c r="D42" s="2"/>
      <c r="E42" s="2"/>
      <c r="F42" s="2"/>
      <c r="G42" s="2"/>
      <c r="H42" s="120">
        <f>'Sheet 1'!D277</f>
        <v>0</v>
      </c>
      <c r="I42" s="47"/>
      <c r="J42" s="47"/>
      <c r="K42" s="237"/>
      <c r="L42" s="2"/>
    </row>
    <row r="43" spans="1:12" ht="12.75">
      <c r="A43" s="1"/>
      <c r="B43" s="19" t="s">
        <v>320</v>
      </c>
      <c r="C43" s="22"/>
      <c r="D43" s="22"/>
      <c r="E43" s="22"/>
      <c r="F43" s="22"/>
      <c r="G43" s="22"/>
      <c r="H43" s="120">
        <f>IF(0.5*(H38+H40+H41+H42)&gt;=K35,0.5*(H38+H40+H41+H42)-K35,0)</f>
        <v>0</v>
      </c>
      <c r="I43" s="23" t="s">
        <v>69</v>
      </c>
      <c r="J43" s="22"/>
      <c r="K43" s="120">
        <f>SUM(H38:H43)</f>
        <v>0</v>
      </c>
      <c r="L43" s="2"/>
    </row>
    <row r="44" spans="1:12" ht="12.75">
      <c r="A44" s="1"/>
      <c r="B44" s="9"/>
      <c r="C44" s="2"/>
      <c r="D44" s="2"/>
      <c r="E44" s="2"/>
      <c r="F44" s="2"/>
      <c r="G44" s="2"/>
      <c r="H44" s="282"/>
      <c r="I44" s="34"/>
      <c r="J44" s="2"/>
      <c r="K44" s="282"/>
      <c r="L44" s="2"/>
    </row>
    <row r="45" spans="1:12" ht="12.75">
      <c r="A45" s="1">
        <v>9</v>
      </c>
      <c r="B45" s="62" t="s">
        <v>162</v>
      </c>
      <c r="C45" s="20"/>
      <c r="D45" s="20"/>
      <c r="E45" s="20"/>
      <c r="F45" s="20"/>
      <c r="G45" s="20"/>
      <c r="H45" s="80"/>
      <c r="I45" s="64"/>
      <c r="J45" s="64"/>
      <c r="K45" s="120">
        <f>K35-K43</f>
        <v>0</v>
      </c>
      <c r="L45" s="2"/>
    </row>
    <row r="46" spans="1:12" ht="12.75">
      <c r="A46" s="1"/>
      <c r="B46" s="9"/>
      <c r="C46" s="2"/>
      <c r="D46" s="2"/>
      <c r="E46" s="2"/>
      <c r="F46" s="2"/>
      <c r="G46" s="2"/>
      <c r="H46" s="282"/>
      <c r="I46" s="34"/>
      <c r="J46" s="2"/>
      <c r="K46" s="282"/>
      <c r="L46" s="2"/>
    </row>
    <row r="47" spans="1:12" ht="12.75">
      <c r="A47" s="1">
        <v>10</v>
      </c>
      <c r="B47" s="23" t="s">
        <v>70</v>
      </c>
      <c r="C47" s="20"/>
      <c r="D47" s="20"/>
      <c r="E47" s="20"/>
      <c r="F47" s="20"/>
      <c r="G47" s="66"/>
      <c r="H47" s="81"/>
      <c r="I47" s="47"/>
      <c r="J47" s="47"/>
      <c r="K47" s="237"/>
      <c r="L47" s="2"/>
    </row>
    <row r="48" spans="1:12" ht="12.75">
      <c r="A48" s="1"/>
      <c r="B48" s="466" t="s">
        <v>565</v>
      </c>
      <c r="C48" s="467"/>
      <c r="D48" s="242"/>
      <c r="E48" s="242"/>
      <c r="F48" s="242"/>
      <c r="G48" s="468"/>
      <c r="H48" s="469">
        <f>'Sheet 1'!D287</f>
        <v>0</v>
      </c>
      <c r="I48" s="23" t="s">
        <v>71</v>
      </c>
      <c r="J48" s="22"/>
      <c r="K48" s="120">
        <f>H48</f>
        <v>0</v>
      </c>
      <c r="L48" s="2"/>
    </row>
    <row r="49" spans="1:12" ht="12.75">
      <c r="A49" s="1"/>
      <c r="B49" s="9"/>
      <c r="C49" s="2"/>
      <c r="D49" s="2"/>
      <c r="E49" s="2"/>
      <c r="F49" s="2"/>
      <c r="G49" s="2"/>
      <c r="H49" s="282"/>
      <c r="I49" s="34"/>
      <c r="J49" s="2"/>
      <c r="K49" s="282"/>
      <c r="L49" s="2"/>
    </row>
    <row r="50" spans="1:12" ht="12.75">
      <c r="A50" s="1">
        <v>11</v>
      </c>
      <c r="B50" s="62" t="s">
        <v>72</v>
      </c>
      <c r="C50" s="20"/>
      <c r="D50" s="20"/>
      <c r="E50" s="20"/>
      <c r="F50" s="20"/>
      <c r="G50" s="20"/>
      <c r="H50" s="80"/>
      <c r="I50" s="64"/>
      <c r="J50" s="64"/>
      <c r="K50" s="120">
        <f>K48</f>
        <v>0</v>
      </c>
      <c r="L50" s="2"/>
    </row>
    <row r="51" spans="1:12" ht="12.75">
      <c r="A51" s="1"/>
      <c r="B51" s="9"/>
      <c r="C51" s="2"/>
      <c r="D51" s="2"/>
      <c r="E51" s="2"/>
      <c r="F51" s="2"/>
      <c r="G51" s="2"/>
      <c r="H51" s="282"/>
      <c r="I51" s="34"/>
      <c r="J51" s="2"/>
      <c r="K51" s="282"/>
      <c r="L51" s="2"/>
    </row>
    <row r="52" spans="1:12" ht="12.75">
      <c r="A52" s="1"/>
      <c r="B52" s="9"/>
      <c r="C52" s="2"/>
      <c r="D52" s="2"/>
      <c r="E52" s="2"/>
      <c r="F52" s="2"/>
      <c r="G52" s="2"/>
      <c r="H52" s="282"/>
      <c r="I52" s="34"/>
      <c r="J52" s="2"/>
      <c r="K52" s="282"/>
      <c r="L52" s="2"/>
    </row>
    <row r="53" spans="1:12" ht="18.75">
      <c r="A53" s="1">
        <v>12</v>
      </c>
      <c r="B53" s="375" t="s">
        <v>380</v>
      </c>
      <c r="C53" s="20"/>
      <c r="D53" s="20"/>
      <c r="E53" s="20"/>
      <c r="F53" s="20"/>
      <c r="G53" s="20"/>
      <c r="H53" s="80"/>
      <c r="I53" s="64"/>
      <c r="J53" s="64"/>
      <c r="K53" s="120">
        <f>SUM(K24+K45+K50)</f>
        <v>0</v>
      </c>
      <c r="L53" s="2"/>
    </row>
    <row r="54" spans="1:12" ht="12.75">
      <c r="A54" s="1"/>
      <c r="B54" s="9"/>
      <c r="C54" s="2"/>
      <c r="D54" s="2"/>
      <c r="E54" s="2"/>
      <c r="F54" s="2"/>
      <c r="G54" s="2"/>
      <c r="H54" s="282"/>
      <c r="I54" s="34"/>
      <c r="J54" s="2"/>
      <c r="K54" s="282"/>
      <c r="L54" s="2"/>
    </row>
    <row r="55" spans="1:12" ht="13.5" thickBot="1">
      <c r="A55" s="1"/>
      <c r="B55" s="9"/>
      <c r="C55" s="2"/>
      <c r="D55" s="2"/>
      <c r="E55" s="2"/>
      <c r="F55" s="2"/>
      <c r="G55" s="2"/>
      <c r="H55" s="282"/>
      <c r="I55" s="34"/>
      <c r="J55" s="2"/>
      <c r="K55" s="282"/>
      <c r="L55" s="2"/>
    </row>
    <row r="56" spans="1:12" s="477" customFormat="1" ht="27.75" customHeight="1" thickBot="1">
      <c r="A56" s="470"/>
      <c r="B56" s="471" t="s">
        <v>530</v>
      </c>
      <c r="C56" s="472"/>
      <c r="D56" s="472"/>
      <c r="E56" s="472"/>
      <c r="F56" s="472"/>
      <c r="G56" s="472"/>
      <c r="H56" s="473"/>
      <c r="I56" s="474"/>
      <c r="J56" s="472"/>
      <c r="K56" s="475"/>
      <c r="L56" s="476"/>
    </row>
    <row r="57" spans="1:12" s="477" customFormat="1" ht="16.5" customHeight="1">
      <c r="A57" s="470"/>
      <c r="B57" s="34"/>
      <c r="C57" s="34"/>
      <c r="D57" s="34"/>
      <c r="E57" s="34"/>
      <c r="F57" s="34"/>
      <c r="G57" s="34"/>
      <c r="H57" s="34"/>
      <c r="I57" s="34"/>
      <c r="J57" s="34"/>
      <c r="K57" s="34"/>
      <c r="L57" s="476"/>
    </row>
    <row r="58" spans="1:12" ht="21" customHeight="1">
      <c r="A58" s="1">
        <v>1</v>
      </c>
      <c r="B58" s="478" t="str">
        <f>IF(K24+K17=0," ",IF(K17&gt;=(0.5*K24),"Increase Core Tier One Capital or reduce Non-Core tier one capital.  Kindly inform MFSA of way forward.","Tier One Capital is in order."))</f>
        <v> </v>
      </c>
      <c r="C58" s="479"/>
      <c r="D58" s="479"/>
      <c r="E58" s="480"/>
      <c r="F58" s="480"/>
      <c r="G58" s="480"/>
      <c r="H58" s="481"/>
      <c r="I58" s="482"/>
      <c r="J58" s="480"/>
      <c r="K58" s="483"/>
      <c r="L58" s="2"/>
    </row>
    <row r="59" spans="1:12" ht="21.75" customHeight="1">
      <c r="A59" s="1">
        <v>2</v>
      </c>
      <c r="B59" s="478" t="str">
        <f>IF(K24+K35=0," ",IF(K24&lt;=K35,"Increase Core Tier One Capital or reduce tier two capital.  Kindly inform MFSA of way forward.","Tier Two Capital is in order."))</f>
        <v> </v>
      </c>
      <c r="C59" s="479"/>
      <c r="D59" s="479"/>
      <c r="E59" s="480"/>
      <c r="F59" s="480"/>
      <c r="G59" s="480"/>
      <c r="H59" s="481"/>
      <c r="I59" s="482"/>
      <c r="J59" s="480"/>
      <c r="K59" s="483"/>
      <c r="L59" s="2"/>
    </row>
    <row r="60" spans="1:12" ht="21.75" customHeight="1">
      <c r="A60" s="1">
        <v>3</v>
      </c>
      <c r="B60" s="478" t="str">
        <f>IF(K35+K24+K50=0," ",IF((K35+K50)&gt;=(2*K24),"Increase Core Tier One Capital or reduce tier two or tier three capital.  Kindly inform MFSA of way forward."," Tier two and tier three capital are in order"))</f>
        <v> </v>
      </c>
      <c r="C60" s="479"/>
      <c r="D60" s="479"/>
      <c r="E60" s="480"/>
      <c r="F60" s="480"/>
      <c r="G60" s="480"/>
      <c r="H60" s="481"/>
      <c r="I60" s="482"/>
      <c r="J60" s="480"/>
      <c r="K60" s="483"/>
      <c r="L60" s="2"/>
    </row>
    <row r="61" spans="1:12" ht="14.25">
      <c r="A61" s="1"/>
      <c r="B61" s="192"/>
      <c r="C61" s="47"/>
      <c r="D61" s="47"/>
      <c r="E61" s="47"/>
      <c r="F61" s="47"/>
      <c r="G61" s="47"/>
      <c r="H61" s="187"/>
      <c r="I61" s="47"/>
      <c r="J61" s="47"/>
      <c r="K61" s="237"/>
      <c r="L61" s="2"/>
    </row>
    <row r="62" spans="1:12" ht="12.75">
      <c r="A62" s="1"/>
      <c r="B62" s="63"/>
      <c r="C62" s="9"/>
      <c r="D62" s="9"/>
      <c r="E62" s="9"/>
      <c r="F62" s="9"/>
      <c r="G62" s="9"/>
      <c r="H62" s="72"/>
      <c r="I62" s="70"/>
      <c r="J62" s="70"/>
      <c r="K62" s="60"/>
      <c r="L62" s="2"/>
    </row>
    <row r="63" spans="1:12" ht="19.5" hidden="1">
      <c r="A63" s="71"/>
      <c r="B63" s="47"/>
      <c r="C63" s="47"/>
      <c r="D63" s="47"/>
      <c r="E63" s="47"/>
      <c r="F63" s="47"/>
      <c r="G63" s="47"/>
      <c r="H63" s="187"/>
      <c r="I63" s="47"/>
      <c r="J63" s="47"/>
      <c r="K63" s="47"/>
      <c r="L63" s="2"/>
    </row>
    <row r="64" ht="12.75" hidden="1"/>
    <row r="65" ht="12.75" hidden="1"/>
    <row r="66" ht="12.75" hidden="1"/>
    <row r="67" ht="15.75" hidden="1">
      <c r="G67" s="706" t="s">
        <v>488</v>
      </c>
    </row>
    <row r="68" spans="2:7" ht="12.75" hidden="1">
      <c r="B68" s="704" t="s">
        <v>457</v>
      </c>
      <c r="C68" s="56"/>
      <c r="D68" s="56">
        <f>'Sheet 3'!G56+'Sheet 3'!G59+'Sheet 3'!G62+'Sheet 3'!G63</f>
        <v>0</v>
      </c>
      <c r="G68" s="191">
        <f>IF(K13=D68,0,1)</f>
        <v>0</v>
      </c>
    </row>
    <row r="69" spans="2:7" ht="12.75" hidden="1">
      <c r="B69" s="704" t="s">
        <v>465</v>
      </c>
      <c r="C69" s="56"/>
      <c r="D69" s="56">
        <f>(-'Sheet 1'!D223+'Sheet 1'!D235)</f>
        <v>0</v>
      </c>
      <c r="G69" s="191">
        <f>IF(K17=D69,0,1)</f>
        <v>0</v>
      </c>
    </row>
    <row r="70" spans="2:7" ht="12.75" hidden="1">
      <c r="B70" s="704" t="s">
        <v>466</v>
      </c>
      <c r="C70" s="56"/>
      <c r="D70" s="701">
        <f>'Sheet 1'!D271+'Sheet 3'!G10</f>
        <v>0</v>
      </c>
      <c r="G70" s="191">
        <f>IF(K22=D70,0,1)</f>
        <v>0</v>
      </c>
    </row>
    <row r="71" spans="2:4" ht="8.25" customHeight="1" hidden="1">
      <c r="B71" s="56"/>
      <c r="C71" s="56"/>
      <c r="D71" s="701"/>
    </row>
    <row r="72" spans="2:7" ht="14.25" hidden="1" thickBot="1">
      <c r="B72" s="705" t="s">
        <v>467</v>
      </c>
      <c r="C72" s="56"/>
      <c r="D72" s="702">
        <f>D68+D69-D70</f>
        <v>0</v>
      </c>
      <c r="G72" s="191">
        <f>IF(D72=K24,0,1)</f>
        <v>0</v>
      </c>
    </row>
    <row r="73" spans="1:4" ht="13.5" hidden="1" thickTop="1">
      <c r="A73" s="69"/>
      <c r="B73" s="56"/>
      <c r="C73" s="56"/>
      <c r="D73" s="56"/>
    </row>
    <row r="74" spans="1:7" ht="13.5" hidden="1" thickBot="1">
      <c r="A74" s="69"/>
      <c r="B74" s="704" t="s">
        <v>875</v>
      </c>
      <c r="C74" s="56"/>
      <c r="D74" s="703">
        <f>-'Sheet 1'!D224</f>
        <v>0</v>
      </c>
      <c r="G74" s="191">
        <f>IF(K27=D74,0,1)</f>
        <v>0</v>
      </c>
    </row>
    <row r="75" spans="1:4" ht="13.5" hidden="1" thickTop="1">
      <c r="A75" s="69"/>
      <c r="B75" s="704" t="s">
        <v>468</v>
      </c>
      <c r="C75" s="56"/>
      <c r="D75" s="701"/>
    </row>
    <row r="76" spans="1:7" ht="12.75" hidden="1">
      <c r="A76" s="69"/>
      <c r="B76" s="56" t="s">
        <v>469</v>
      </c>
      <c r="C76" s="56"/>
      <c r="D76" s="701">
        <f>-'Sheet 1'!D225-'Sheet 1'!D227</f>
        <v>0</v>
      </c>
      <c r="G76" s="191">
        <f>IF(H30=D76,0,1)</f>
        <v>0</v>
      </c>
    </row>
    <row r="77" spans="1:7" ht="12.75" hidden="1">
      <c r="A77" s="69"/>
      <c r="B77" s="56" t="s">
        <v>470</v>
      </c>
      <c r="C77" s="56"/>
      <c r="D77" s="56">
        <f>IF('Sheet 1'!D280=0,0,IF(K24&lt;0,'Sheet 1'!D280,IF('Sheet 1'!D280&gt;(100%*'Sheet 4'!$K$24),(100%*'Sheet 4'!$K$24),'Sheet 1'!D280)))</f>
        <v>0</v>
      </c>
      <c r="G77" s="191">
        <f>IF(H31=D77,0,1)</f>
        <v>0</v>
      </c>
    </row>
    <row r="78" spans="1:7" ht="12.75" hidden="1">
      <c r="A78" s="69"/>
      <c r="B78" s="211" t="s">
        <v>471</v>
      </c>
      <c r="C78" s="211"/>
      <c r="D78" s="211">
        <f>IF(-'Sheet 1'!D211=0,0,IF(K24&lt;0,-'Sheet 1'!D211,IF(-'Sheet 1'!D211&gt;(100%*'Sheet 4'!$K$24),(100%*'Sheet 4'!$K$24),-'Sheet 1'!D211)))</f>
        <v>0</v>
      </c>
      <c r="G78" s="191">
        <f>IF(H32=D78,0,1)</f>
        <v>0</v>
      </c>
    </row>
    <row r="79" spans="1:7" ht="12.75" hidden="1">
      <c r="A79" s="69"/>
      <c r="B79" s="211" t="s">
        <v>472</v>
      </c>
      <c r="C79" s="211"/>
      <c r="D79" s="211">
        <f>H33</f>
        <v>0</v>
      </c>
      <c r="G79" s="191">
        <f>IF(H33=D79,0,1)</f>
        <v>0</v>
      </c>
    </row>
    <row r="80" spans="2:7" ht="13.5" hidden="1" thickBot="1">
      <c r="B80" s="211"/>
      <c r="C80" s="211"/>
      <c r="D80" s="702">
        <f>K33</f>
        <v>0</v>
      </c>
      <c r="G80" s="700">
        <f>IF(K33=D80,0,1)</f>
        <v>0</v>
      </c>
    </row>
    <row r="81" ht="13.5" hidden="1" thickTop="1"/>
    <row r="82" spans="2:4" ht="12.75" hidden="1">
      <c r="B82" s="211" t="s">
        <v>486</v>
      </c>
      <c r="C82" s="211"/>
      <c r="D82" s="191">
        <f>'Sheet 1'!D274+'Sheet 1'!D277+'Sheet 4'!H40+'Sheet 4'!H41</f>
        <v>0</v>
      </c>
    </row>
    <row r="83" spans="2:4" ht="12.75" hidden="1">
      <c r="B83" s="211" t="s">
        <v>487</v>
      </c>
      <c r="C83" s="211"/>
      <c r="D83" s="191">
        <f>IF(0.5*(H38+H40+H41+H42)&gt;=K35,0.5*(H38+H40+H41+H42)-K35,0)</f>
        <v>0</v>
      </c>
    </row>
    <row r="84" spans="2:7" ht="15.75" hidden="1" thickBot="1">
      <c r="B84" s="194"/>
      <c r="D84" s="700">
        <f>SUM(D82:D83)</f>
        <v>0</v>
      </c>
      <c r="G84" s="700">
        <f>IF(D84=K43,0,1)</f>
        <v>0</v>
      </c>
    </row>
    <row r="85" ht="13.5" hidden="1" thickTop="1"/>
    <row r="86" spans="2:7" ht="15" hidden="1">
      <c r="B86" s="195" t="s">
        <v>490</v>
      </c>
      <c r="G86" s="707">
        <f>SUM(G68:G84)</f>
        <v>0</v>
      </c>
    </row>
    <row r="87" ht="12.75" hidden="1">
      <c r="B87" s="196"/>
    </row>
    <row r="88" ht="12.75" hidden="1"/>
    <row r="89" ht="15" hidden="1">
      <c r="B89" s="195"/>
    </row>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sheetData>
  <sheetProtection password="C948" sheet="1" objects="1" scenarios="1"/>
  <mergeCells count="1">
    <mergeCell ref="B16:G16"/>
  </mergeCells>
  <conditionalFormatting sqref="G2:K2">
    <cfRule type="expression" priority="1" dxfId="4" stopIfTrue="1">
      <formula>$K$3="NO"</formula>
    </cfRule>
    <cfRule type="expression" priority="2" dxfId="4" stopIfTrue="1">
      <formula>$K$3=0</formula>
    </cfRule>
  </conditionalFormatting>
  <dataValidations count="8">
    <dataValidation allowBlank="1" showInputMessage="1" showErrorMessage="1" promptTitle="OWN FUNDS RESTRICTIONS" prompt="The admissable amount of d) must not be greater than 150% of Original Own Funds" sqref="H56 H36"/>
    <dataValidation allowBlank="1" showErrorMessage="1" promptTitle="OWN FUNDS RESTRICTIONS" prompt="The admissable amount of b) must not be greater than 150% of Original Own Funds" sqref="H48 H30 H27"/>
    <dataValidation allowBlank="1" showErrorMessage="1" promptTitle="OWN FUNDS RESTRICTIONS" prompt="The admissable amount of d) must not be greater than 150% of Original Own Funds" sqref="H57:H63 H49:H55 H44:H47 H39 H34:H35"/>
    <dataValidation allowBlank="1" showInputMessage="1" showErrorMessage="1" promptTitle="RESTRICTIONS" prompt="The admissable amount of (b) must not be greater than 100% of Total Tier One Capital. " sqref="H31"/>
    <dataValidation allowBlank="1" showInputMessage="1" showErrorMessage="1" promptTitle="RESTRICTIONS" prompt="The admissable amount of (c) must not be greater than 150% of Total Tier One Capital" sqref="H32"/>
    <dataValidation type="whole" allowBlank="1" showErrorMessage="1" promptTitle="OWN FUNDS RESTRICTIONS" prompt="The admissable amount of d) must not be greater than 150% of Original Own Funds" sqref="H33">
      <formula1>-99999999999999900000000000000</formula1>
      <formula2>9.99999999999999E+29</formula2>
    </dataValidation>
    <dataValidation type="whole" allowBlank="1" showErrorMessage="1" promptTitle="OWN FUNDS RESTRICTIONS" prompt="The admissable amount of d) must not be greater than 150% of Original Own Funds" sqref="H40">
      <formula1>-9999999999999990000000000000000</formula1>
      <formula2>9.99999999999999E+31</formula2>
    </dataValidation>
    <dataValidation type="whole" allowBlank="1" showErrorMessage="1" promptTitle="OWN FUNDS RESTRICTIONS" prompt="The admissable amount of d) must not be greater than 150% of Original Own Funds" sqref="H41">
      <formula1>-9999999999999990000000000000000</formula1>
      <formula2>9.99999999999999E+29</formula2>
    </dataValidation>
  </dataValidations>
  <printOptions/>
  <pageMargins left="0.1968503937007874" right="0.2755905511811024" top="0.35433070866141736" bottom="1.1811023622047245" header="0.5118110236220472" footer="0.3937007874015748"/>
  <pageSetup horizontalDpi="600" verticalDpi="600" orientation="portrait" paperSize="9" scale="85" r:id="rId2"/>
  <headerFooter alignWithMargins="0">
    <oddFooter>&amp;L&amp;"Times New Roman,Italic"&amp;8Investment Services Rules for Investment Services Providers
&amp;"Times New Roman,Regular"Part A: The Application Process
Schedule C: Financial Resources Statement&amp;R&amp;"Times New Roman,Regular"&amp;8&amp;A
&amp;P - &amp;N</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FARRUGIA</dc:creator>
  <cp:keywords/>
  <dc:description/>
  <cp:lastModifiedBy>grece001</cp:lastModifiedBy>
  <cp:lastPrinted>2007-10-30T17:38:25Z</cp:lastPrinted>
  <dcterms:created xsi:type="dcterms:W3CDTF">2002-09-13T08:47:55Z</dcterms:created>
  <dcterms:modified xsi:type="dcterms:W3CDTF">2010-11-15T08:38:10Z</dcterms:modified>
  <cp:category/>
  <cp:version/>
  <cp:contentType/>
  <cp:contentStatus/>
</cp:coreProperties>
</file>