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galel001\Downloads\"/>
    </mc:Choice>
  </mc:AlternateContent>
  <xr:revisionPtr revIDLastSave="0" documentId="13_ncr:1_{59D661FA-6F97-4F53-BA97-3A45843C7329}" xr6:coauthVersionLast="47" xr6:coauthVersionMax="47" xr10:uidLastSave="{00000000-0000-0000-0000-000000000000}"/>
  <workbookProtection workbookAlgorithmName="SHA-512" workbookHashValue="HNwm/2jG9AA92NFW/ImnovEnOdEF8XjPQLFB0xXGrrnN277aafnIVeVOT18xosBwRipPHzCu+gPbPRwIUb+bMw==" workbookSaltValue="TdcmfMy9YVQh34DdJF6dTg==" workbookSpinCount="100000" lockStructure="1"/>
  <bookViews>
    <workbookView xWindow="14445" yWindow="-16650" windowWidth="29040" windowHeight="15720" xr2:uid="{0EED3EB3-6FED-4157-9C70-9C32CED3986E}"/>
  </bookViews>
  <sheets>
    <sheet name="CoverSheet" sheetId="2" r:id="rId1"/>
    <sheet name="DM-Cover" sheetId="34" state="veryHidden" r:id="rId2"/>
    <sheet name="Index" sheetId="44" r:id="rId3"/>
    <sheet name="DM-Index" sheetId="45" state="veryHidden" r:id="rId4"/>
    <sheet name="Input" sheetId="4" r:id="rId5"/>
    <sheet name="DM Input" sheetId="25" state="veryHidden" r:id="rId6"/>
    <sheet name="Income Statement" sheetId="5" r:id="rId7"/>
    <sheet name="DM-IS" sheetId="28" state="veryHidden" r:id="rId8"/>
    <sheet name="Balance Sheet" sheetId="6" r:id="rId9"/>
    <sheet name="DM-BS" sheetId="29" state="veryHidden" r:id="rId10"/>
    <sheet name="PRSafeguards" sheetId="19" r:id="rId11"/>
    <sheet name="DM-PRS" sheetId="27" state="veryHidden" r:id="rId12"/>
    <sheet name="FORCalc" sheetId="21" r:id="rId13"/>
    <sheet name="DM-FC" sheetId="38" state="veryHidden" r:id="rId14"/>
    <sheet name="RegulatoryReq" sheetId="22" r:id="rId15"/>
    <sheet name="DM-Reg" sheetId="40" state="veryHidden" r:id="rId16"/>
    <sheet name="General Crypto Services" sheetId="14" r:id="rId17"/>
    <sheet name="DM-GCS" sheetId="26" state="veryHidden" r:id="rId18"/>
    <sheet name="Crypto Services" sheetId="10" r:id="rId19"/>
    <sheet name="DM-CS" sheetId="41" state="veryHidden" r:id="rId20"/>
    <sheet name="Custody" sheetId="17" r:id="rId21"/>
    <sheet name="DM-Custody" sheetId="31" state="veryHidden" r:id="rId22"/>
    <sheet name="Safekeeping" sheetId="16" r:id="rId23"/>
    <sheet name="DM-SK" sheetId="32" state="veryHidden" r:id="rId24"/>
    <sheet name="Outsourcing" sheetId="9" r:id="rId25"/>
    <sheet name="DM-Out" sheetId="33" state="veryHidden" r:id="rId26"/>
    <sheet name="Clients" sheetId="12" r:id="rId27"/>
    <sheet name="DM-Clients" sheetId="30" state="veryHidden" r:id="rId28"/>
    <sheet name="Passporting" sheetId="7" r:id="rId29"/>
    <sheet name="DM-Passporting" sheetId="24" state="veryHidden" r:id="rId30"/>
    <sheet name="Complaints" sheetId="20" r:id="rId31"/>
    <sheet name="DM-Complaints" sheetId="35" state="veryHidden" r:id="rId32"/>
    <sheet name="Supervisory Fee" sheetId="36" r:id="rId33"/>
    <sheet name="DM - Fee" sheetId="37" state="veryHidden" r:id="rId34"/>
    <sheet name="Custody Annual Form" sheetId="18" r:id="rId35"/>
    <sheet name="DM-CAF" sheetId="39" state="veryHidden" r:id="rId36"/>
    <sheet name="Representations" sheetId="42" r:id="rId37"/>
    <sheet name="DM-Rep" sheetId="43" state="veryHidden" r:id="rId38"/>
    <sheet name="Lists" sheetId="3" state="veryHidden" r:id="rId39"/>
    <sheet name="LHDetails" sheetId="1" state="veryHidden" r:id="rId40"/>
  </sheets>
  <definedNames>
    <definedName name="_xlnm._FilterDatabase" localSheetId="5" hidden="1">'DM Input'!$A$1:$I$733</definedName>
    <definedName name="_xlnm._FilterDatabase" localSheetId="39" hidden="1">LHDetails!$A$1:$P$4</definedName>
    <definedName name="AccFramework">Table3[Accounting Framework]</definedName>
    <definedName name="Countries">Table29[Countries]</definedName>
    <definedName name="CryptoAssetsList">Table14[VFA List]</definedName>
    <definedName name="CryptoTransfers">Table13[Crypto transfers]</definedName>
    <definedName name="DocumentType">Table2[Document Type]</definedName>
    <definedName name="EU">Table4[EU/EEA]</definedName>
    <definedName name="EUCountries">Table4[EU/EEA]</definedName>
    <definedName name="IndexValidation">Table32[Validations Sheet]</definedName>
    <definedName name="InfoStat_Code">Table1[InfoStat Code]</definedName>
    <definedName name="LEI_Codes">Table1[LEI Codes]</definedName>
    <definedName name="LHCode">Table1[LH Code]</definedName>
    <definedName name="LHIDCode">Table1[FH Code]</definedName>
    <definedName name="LHName">Table1[LH Name]</definedName>
    <definedName name="LicClass">Table1[Class]</definedName>
    <definedName name="MBRCode">Table1[MBR Registration Code]</definedName>
    <definedName name="Months">Table30[Months]</definedName>
    <definedName name="NatureofComplaint">Table22[Nature of Complaint]</definedName>
    <definedName name="NatureOfVenue">Table17[Nature of Venues]</definedName>
    <definedName name="PermMinCap">Table1[Permanent Minimum Capital]</definedName>
    <definedName name="Reconciliation">Table28[Reconciliation]</definedName>
    <definedName name="RepCurrency">Table5[Reporting Currency]</definedName>
    <definedName name="RoWCountries">Table6[RoW]</definedName>
    <definedName name="SafekeepingRelationships">Table12[Safekeeping Relationships]</definedName>
    <definedName name="Services">Table23[Service]</definedName>
    <definedName name="TMProcess">Table16[TM Process]</definedName>
    <definedName name="Unlicensed">Table7[Other Unlicensed Activities]</definedName>
    <definedName name="YesNo">Table36[Y/N]</definedName>
    <definedName name="YesNoNA">Table38[Y/N/NA]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7" l="1"/>
  <c r="H215" i="25"/>
  <c r="H214" i="25"/>
  <c r="A214" i="25"/>
  <c r="B214" i="25"/>
  <c r="A215" i="25"/>
  <c r="B215" i="25"/>
  <c r="H163" i="25"/>
  <c r="H162" i="25"/>
  <c r="A162" i="25"/>
  <c r="B162" i="25"/>
  <c r="A163" i="25"/>
  <c r="B163" i="25"/>
  <c r="A161" i="25"/>
  <c r="B161" i="25"/>
  <c r="A10" i="40"/>
  <c r="B10" i="40"/>
  <c r="A4" i="40"/>
  <c r="B4" i="40"/>
  <c r="A5" i="40"/>
  <c r="B5" i="40"/>
  <c r="A6" i="40"/>
  <c r="B6" i="40"/>
  <c r="I29" i="22"/>
  <c r="I30" i="22" s="1"/>
  <c r="I40" i="22" s="1"/>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A89" i="29"/>
  <c r="B89" i="29"/>
  <c r="A90" i="29"/>
  <c r="B90" i="29"/>
  <c r="F28" i="6"/>
  <c r="H13" i="29" s="1"/>
  <c r="H58" i="29" s="1"/>
  <c r="H640" i="25"/>
  <c r="A640" i="25"/>
  <c r="B640" i="25"/>
  <c r="H292" i="25"/>
  <c r="A292" i="25"/>
  <c r="B292" i="25"/>
  <c r="H10" i="40" l="1"/>
  <c r="Y279" i="4"/>
  <c r="H595" i="24"/>
  <c r="H363" i="24"/>
  <c r="H34" i="24"/>
  <c r="H334" i="24" s="1"/>
  <c r="H64" i="24"/>
  <c r="H364" i="24" s="1"/>
  <c r="H94" i="24"/>
  <c r="H394" i="24" s="1"/>
  <c r="H124" i="24"/>
  <c r="H424" i="24" s="1"/>
  <c r="H154" i="24"/>
  <c r="H454" i="24" s="1"/>
  <c r="H184" i="24"/>
  <c r="H484" i="24" s="1"/>
  <c r="H214" i="24"/>
  <c r="H514" i="24" s="1"/>
  <c r="H244" i="24"/>
  <c r="H544" i="24" s="1"/>
  <c r="H274" i="24"/>
  <c r="H574" i="24" s="1"/>
  <c r="H304" i="24"/>
  <c r="H604" i="24" s="1"/>
  <c r="H35" i="24"/>
  <c r="H335" i="24" s="1"/>
  <c r="H65" i="24"/>
  <c r="H365" i="24" s="1"/>
  <c r="H95" i="24"/>
  <c r="H395" i="24" s="1"/>
  <c r="H125" i="24"/>
  <c r="H425" i="24" s="1"/>
  <c r="H155" i="24"/>
  <c r="H455" i="24" s="1"/>
  <c r="H185" i="24"/>
  <c r="H485" i="24" s="1"/>
  <c r="H215" i="24"/>
  <c r="H515" i="24" s="1"/>
  <c r="H245" i="24"/>
  <c r="H545" i="24" s="1"/>
  <c r="H275" i="24"/>
  <c r="H575" i="24" s="1"/>
  <c r="H305" i="24"/>
  <c r="H605" i="24" s="1"/>
  <c r="H36" i="24"/>
  <c r="H336" i="24" s="1"/>
  <c r="H66" i="24"/>
  <c r="H366" i="24" s="1"/>
  <c r="H96" i="24"/>
  <c r="H396" i="24" s="1"/>
  <c r="H126" i="24"/>
  <c r="H426" i="24" s="1"/>
  <c r="H156" i="24"/>
  <c r="H456" i="24" s="1"/>
  <c r="H186" i="24"/>
  <c r="H486" i="24" s="1"/>
  <c r="H216" i="24"/>
  <c r="H516" i="24" s="1"/>
  <c r="H246" i="24"/>
  <c r="H546" i="24" s="1"/>
  <c r="H276" i="24"/>
  <c r="H576" i="24" s="1"/>
  <c r="H306" i="24"/>
  <c r="H606" i="24" s="1"/>
  <c r="H37" i="24"/>
  <c r="H337" i="24" s="1"/>
  <c r="H67" i="24"/>
  <c r="H367" i="24" s="1"/>
  <c r="H97" i="24"/>
  <c r="H397" i="24" s="1"/>
  <c r="H127" i="24"/>
  <c r="H427" i="24" s="1"/>
  <c r="H157" i="24"/>
  <c r="H457" i="24" s="1"/>
  <c r="H187" i="24"/>
  <c r="H487" i="24" s="1"/>
  <c r="H217" i="24"/>
  <c r="H517" i="24" s="1"/>
  <c r="H247" i="24"/>
  <c r="H547" i="24" s="1"/>
  <c r="H277" i="24"/>
  <c r="H577" i="24" s="1"/>
  <c r="H307" i="24"/>
  <c r="H607" i="24" s="1"/>
  <c r="H38" i="24"/>
  <c r="H338" i="24" s="1"/>
  <c r="H68" i="24"/>
  <c r="H368" i="24" s="1"/>
  <c r="H98" i="24"/>
  <c r="H398" i="24" s="1"/>
  <c r="H128" i="24"/>
  <c r="H428" i="24" s="1"/>
  <c r="H158" i="24"/>
  <c r="H458" i="24" s="1"/>
  <c r="H188" i="24"/>
  <c r="H488" i="24" s="1"/>
  <c r="H218" i="24"/>
  <c r="H518" i="24" s="1"/>
  <c r="H248" i="24"/>
  <c r="H548" i="24" s="1"/>
  <c r="H278" i="24"/>
  <c r="H578" i="24" s="1"/>
  <c r="H308" i="24"/>
  <c r="H608" i="24" s="1"/>
  <c r="H39" i="24"/>
  <c r="H339" i="24" s="1"/>
  <c r="H69" i="24"/>
  <c r="H369" i="24" s="1"/>
  <c r="H99" i="24"/>
  <c r="H399" i="24" s="1"/>
  <c r="H129" i="24"/>
  <c r="H429" i="24" s="1"/>
  <c r="H159" i="24"/>
  <c r="H459" i="24" s="1"/>
  <c r="H189" i="24"/>
  <c r="H489" i="24" s="1"/>
  <c r="H219" i="24"/>
  <c r="H519" i="24" s="1"/>
  <c r="H249" i="24"/>
  <c r="H549" i="24" s="1"/>
  <c r="H279" i="24"/>
  <c r="H579" i="24" s="1"/>
  <c r="H309" i="24"/>
  <c r="H609" i="24" s="1"/>
  <c r="H40" i="24"/>
  <c r="H340" i="24" s="1"/>
  <c r="H70" i="24"/>
  <c r="H370" i="24" s="1"/>
  <c r="H100" i="24"/>
  <c r="H400" i="24" s="1"/>
  <c r="H130" i="24"/>
  <c r="H430" i="24" s="1"/>
  <c r="H160" i="24"/>
  <c r="H460" i="24" s="1"/>
  <c r="H190" i="24"/>
  <c r="H490" i="24" s="1"/>
  <c r="H220" i="24"/>
  <c r="H520" i="24" s="1"/>
  <c r="H250" i="24"/>
  <c r="H550" i="24" s="1"/>
  <c r="H280" i="24"/>
  <c r="H580" i="24" s="1"/>
  <c r="H310" i="24"/>
  <c r="H610" i="24" s="1"/>
  <c r="H41" i="24"/>
  <c r="H341" i="24" s="1"/>
  <c r="H71" i="24"/>
  <c r="H371" i="24" s="1"/>
  <c r="H101" i="24"/>
  <c r="H401" i="24" s="1"/>
  <c r="H131" i="24"/>
  <c r="H431" i="24" s="1"/>
  <c r="H161" i="24"/>
  <c r="H461" i="24" s="1"/>
  <c r="H191" i="24"/>
  <c r="H491" i="24" s="1"/>
  <c r="H221" i="24"/>
  <c r="H521" i="24" s="1"/>
  <c r="H251" i="24"/>
  <c r="H551" i="24" s="1"/>
  <c r="H281" i="24"/>
  <c r="H581" i="24" s="1"/>
  <c r="H311" i="24"/>
  <c r="H611" i="24" s="1"/>
  <c r="H42" i="24"/>
  <c r="H342" i="24" s="1"/>
  <c r="H72" i="24"/>
  <c r="H372" i="24" s="1"/>
  <c r="H102" i="24"/>
  <c r="H402" i="24" s="1"/>
  <c r="H132" i="24"/>
  <c r="H432" i="24" s="1"/>
  <c r="H162" i="24"/>
  <c r="H462" i="24" s="1"/>
  <c r="H192" i="24"/>
  <c r="H492" i="24" s="1"/>
  <c r="H222" i="24"/>
  <c r="H522" i="24" s="1"/>
  <c r="H252" i="24"/>
  <c r="H552" i="24" s="1"/>
  <c r="H282" i="24"/>
  <c r="H582" i="24" s="1"/>
  <c r="H312" i="24"/>
  <c r="H612" i="24" s="1"/>
  <c r="H43" i="24"/>
  <c r="H343" i="24" s="1"/>
  <c r="H73" i="24"/>
  <c r="H373" i="24" s="1"/>
  <c r="H103" i="24"/>
  <c r="H403" i="24" s="1"/>
  <c r="H133" i="24"/>
  <c r="H433" i="24" s="1"/>
  <c r="H163" i="24"/>
  <c r="H463" i="24" s="1"/>
  <c r="H193" i="24"/>
  <c r="H493" i="24" s="1"/>
  <c r="H223" i="24"/>
  <c r="H523" i="24" s="1"/>
  <c r="H253" i="24"/>
  <c r="H553" i="24" s="1"/>
  <c r="H283" i="24"/>
  <c r="H583" i="24" s="1"/>
  <c r="H313" i="24"/>
  <c r="H613" i="24" s="1"/>
  <c r="H44" i="24"/>
  <c r="H344" i="24" s="1"/>
  <c r="H74" i="24"/>
  <c r="H374" i="24" s="1"/>
  <c r="H104" i="24"/>
  <c r="H404" i="24" s="1"/>
  <c r="H134" i="24"/>
  <c r="H434" i="24" s="1"/>
  <c r="H164" i="24"/>
  <c r="H464" i="24" s="1"/>
  <c r="H194" i="24"/>
  <c r="H494" i="24" s="1"/>
  <c r="H224" i="24"/>
  <c r="H524" i="24" s="1"/>
  <c r="H254" i="24"/>
  <c r="H554" i="24" s="1"/>
  <c r="H284" i="24"/>
  <c r="H584" i="24" s="1"/>
  <c r="H314" i="24"/>
  <c r="H614" i="24" s="1"/>
  <c r="H45" i="24"/>
  <c r="H345" i="24" s="1"/>
  <c r="H75" i="24"/>
  <c r="H375" i="24" s="1"/>
  <c r="H105" i="24"/>
  <c r="H405" i="24" s="1"/>
  <c r="H135" i="24"/>
  <c r="H435" i="24" s="1"/>
  <c r="H165" i="24"/>
  <c r="H465" i="24" s="1"/>
  <c r="H195" i="24"/>
  <c r="H495" i="24" s="1"/>
  <c r="H225" i="24"/>
  <c r="H525" i="24" s="1"/>
  <c r="H255" i="24"/>
  <c r="H555" i="24" s="1"/>
  <c r="H285" i="24"/>
  <c r="H585" i="24" s="1"/>
  <c r="H315" i="24"/>
  <c r="H615" i="24" s="1"/>
  <c r="H46" i="24"/>
  <c r="H346" i="24" s="1"/>
  <c r="H76" i="24"/>
  <c r="H376" i="24" s="1"/>
  <c r="H106" i="24"/>
  <c r="H406" i="24" s="1"/>
  <c r="H136" i="24"/>
  <c r="H436" i="24" s="1"/>
  <c r="H166" i="24"/>
  <c r="H466" i="24" s="1"/>
  <c r="H196" i="24"/>
  <c r="H496" i="24" s="1"/>
  <c r="H226" i="24"/>
  <c r="H526" i="24" s="1"/>
  <c r="H256" i="24"/>
  <c r="H556" i="24" s="1"/>
  <c r="H286" i="24"/>
  <c r="H586" i="24" s="1"/>
  <c r="H316" i="24"/>
  <c r="H616" i="24" s="1"/>
  <c r="H47" i="24"/>
  <c r="H347" i="24" s="1"/>
  <c r="H77" i="24"/>
  <c r="H377" i="24" s="1"/>
  <c r="H107" i="24"/>
  <c r="H407" i="24" s="1"/>
  <c r="H137" i="24"/>
  <c r="H437" i="24" s="1"/>
  <c r="H167" i="24"/>
  <c r="H467" i="24" s="1"/>
  <c r="H197" i="24"/>
  <c r="H497" i="24" s="1"/>
  <c r="H227" i="24"/>
  <c r="H527" i="24" s="1"/>
  <c r="H257" i="24"/>
  <c r="H557" i="24" s="1"/>
  <c r="H287" i="24"/>
  <c r="H587" i="24" s="1"/>
  <c r="H317" i="24"/>
  <c r="H617" i="24" s="1"/>
  <c r="H48" i="24"/>
  <c r="H348" i="24" s="1"/>
  <c r="H78" i="24"/>
  <c r="H378" i="24" s="1"/>
  <c r="H108" i="24"/>
  <c r="H408" i="24" s="1"/>
  <c r="H138" i="24"/>
  <c r="H438" i="24" s="1"/>
  <c r="H168" i="24"/>
  <c r="H468" i="24" s="1"/>
  <c r="H198" i="24"/>
  <c r="H498" i="24" s="1"/>
  <c r="H228" i="24"/>
  <c r="H528" i="24" s="1"/>
  <c r="H258" i="24"/>
  <c r="H558" i="24" s="1"/>
  <c r="H288" i="24"/>
  <c r="H588" i="24" s="1"/>
  <c r="H318" i="24"/>
  <c r="H618" i="24" s="1"/>
  <c r="H49" i="24"/>
  <c r="H349" i="24" s="1"/>
  <c r="H79" i="24"/>
  <c r="H379" i="24" s="1"/>
  <c r="H109" i="24"/>
  <c r="H409" i="24" s="1"/>
  <c r="H139" i="24"/>
  <c r="H439" i="24" s="1"/>
  <c r="H169" i="24"/>
  <c r="H469" i="24" s="1"/>
  <c r="H199" i="24"/>
  <c r="H499" i="24" s="1"/>
  <c r="H229" i="24"/>
  <c r="H529" i="24" s="1"/>
  <c r="H259" i="24"/>
  <c r="H559" i="24" s="1"/>
  <c r="H289" i="24"/>
  <c r="H589" i="24" s="1"/>
  <c r="H319" i="24"/>
  <c r="H619" i="24" s="1"/>
  <c r="H50" i="24"/>
  <c r="H350" i="24" s="1"/>
  <c r="H80" i="24"/>
  <c r="H380" i="24" s="1"/>
  <c r="H110" i="24"/>
  <c r="H410" i="24" s="1"/>
  <c r="H140" i="24"/>
  <c r="H440" i="24" s="1"/>
  <c r="H170" i="24"/>
  <c r="H470" i="24" s="1"/>
  <c r="H200" i="24"/>
  <c r="H500" i="24" s="1"/>
  <c r="H230" i="24"/>
  <c r="H530" i="24" s="1"/>
  <c r="H260" i="24"/>
  <c r="H560" i="24" s="1"/>
  <c r="H290" i="24"/>
  <c r="H590" i="24" s="1"/>
  <c r="H320" i="24"/>
  <c r="H620" i="24" s="1"/>
  <c r="H51" i="24"/>
  <c r="H351" i="24" s="1"/>
  <c r="H81" i="24"/>
  <c r="H381" i="24" s="1"/>
  <c r="H111" i="24"/>
  <c r="H411" i="24" s="1"/>
  <c r="H141" i="24"/>
  <c r="H441" i="24" s="1"/>
  <c r="H171" i="24"/>
  <c r="H471" i="24" s="1"/>
  <c r="H201" i="24"/>
  <c r="H501" i="24" s="1"/>
  <c r="H231" i="24"/>
  <c r="H531" i="24" s="1"/>
  <c r="H261" i="24"/>
  <c r="H561" i="24" s="1"/>
  <c r="H291" i="24"/>
  <c r="H591" i="24" s="1"/>
  <c r="H321" i="24"/>
  <c r="H621" i="24" s="1"/>
  <c r="H52" i="24"/>
  <c r="H352" i="24" s="1"/>
  <c r="H82" i="24"/>
  <c r="H382" i="24" s="1"/>
  <c r="H112" i="24"/>
  <c r="H412" i="24" s="1"/>
  <c r="H142" i="24"/>
  <c r="H442" i="24" s="1"/>
  <c r="H172" i="24"/>
  <c r="H472" i="24" s="1"/>
  <c r="H202" i="24"/>
  <c r="H502" i="24" s="1"/>
  <c r="H232" i="24"/>
  <c r="H532" i="24" s="1"/>
  <c r="H262" i="24"/>
  <c r="H562" i="24" s="1"/>
  <c r="H292" i="24"/>
  <c r="H592" i="24" s="1"/>
  <c r="H322" i="24"/>
  <c r="H622" i="24" s="1"/>
  <c r="H53" i="24"/>
  <c r="H353" i="24" s="1"/>
  <c r="H83" i="24"/>
  <c r="H383" i="24" s="1"/>
  <c r="H113" i="24"/>
  <c r="H413" i="24" s="1"/>
  <c r="H143" i="24"/>
  <c r="H443" i="24" s="1"/>
  <c r="H173" i="24"/>
  <c r="H473" i="24" s="1"/>
  <c r="H203" i="24"/>
  <c r="H503" i="24" s="1"/>
  <c r="H233" i="24"/>
  <c r="H533" i="24" s="1"/>
  <c r="H263" i="24"/>
  <c r="H563" i="24" s="1"/>
  <c r="H293" i="24"/>
  <c r="H593" i="24" s="1"/>
  <c r="H323" i="24"/>
  <c r="H623" i="24" s="1"/>
  <c r="H54" i="24"/>
  <c r="H354" i="24" s="1"/>
  <c r="H84" i="24"/>
  <c r="H384" i="24" s="1"/>
  <c r="H114" i="24"/>
  <c r="H414" i="24" s="1"/>
  <c r="H144" i="24"/>
  <c r="H444" i="24" s="1"/>
  <c r="H174" i="24"/>
  <c r="H474" i="24" s="1"/>
  <c r="H204" i="24"/>
  <c r="H504" i="24" s="1"/>
  <c r="H234" i="24"/>
  <c r="H534" i="24" s="1"/>
  <c r="H264" i="24"/>
  <c r="H564" i="24" s="1"/>
  <c r="H294" i="24"/>
  <c r="H594" i="24" s="1"/>
  <c r="H324" i="24"/>
  <c r="H624" i="24" s="1"/>
  <c r="H55" i="24"/>
  <c r="H355" i="24" s="1"/>
  <c r="H85" i="24"/>
  <c r="H385" i="24" s="1"/>
  <c r="H115" i="24"/>
  <c r="H415" i="24" s="1"/>
  <c r="H145" i="24"/>
  <c r="H445" i="24" s="1"/>
  <c r="H175" i="24"/>
  <c r="H475" i="24" s="1"/>
  <c r="H205" i="24"/>
  <c r="H505" i="24" s="1"/>
  <c r="H235" i="24"/>
  <c r="H535" i="24" s="1"/>
  <c r="H265" i="24"/>
  <c r="H565" i="24" s="1"/>
  <c r="H295" i="24"/>
  <c r="H325" i="24"/>
  <c r="H625" i="24" s="1"/>
  <c r="H56" i="24"/>
  <c r="H356" i="24" s="1"/>
  <c r="H86" i="24"/>
  <c r="H386" i="24" s="1"/>
  <c r="H116" i="24"/>
  <c r="H416" i="24" s="1"/>
  <c r="H146" i="24"/>
  <c r="H446" i="24" s="1"/>
  <c r="H176" i="24"/>
  <c r="H476" i="24" s="1"/>
  <c r="H206" i="24"/>
  <c r="H506" i="24" s="1"/>
  <c r="H236" i="24"/>
  <c r="H536" i="24" s="1"/>
  <c r="H266" i="24"/>
  <c r="H566" i="24" s="1"/>
  <c r="H296" i="24"/>
  <c r="H596" i="24" s="1"/>
  <c r="H326" i="24"/>
  <c r="H626" i="24" s="1"/>
  <c r="H57" i="24"/>
  <c r="H357" i="24" s="1"/>
  <c r="H87" i="24"/>
  <c r="H387" i="24" s="1"/>
  <c r="H117" i="24"/>
  <c r="H417" i="24" s="1"/>
  <c r="H147" i="24"/>
  <c r="H447" i="24" s="1"/>
  <c r="H177" i="24"/>
  <c r="H477" i="24" s="1"/>
  <c r="H207" i="24"/>
  <c r="H507" i="24" s="1"/>
  <c r="H237" i="24"/>
  <c r="H537" i="24" s="1"/>
  <c r="H267" i="24"/>
  <c r="H567" i="24" s="1"/>
  <c r="H297" i="24"/>
  <c r="H597" i="24" s="1"/>
  <c r="H327" i="24"/>
  <c r="H627" i="24" s="1"/>
  <c r="H58" i="24"/>
  <c r="H358" i="24" s="1"/>
  <c r="H88" i="24"/>
  <c r="H388" i="24" s="1"/>
  <c r="H118" i="24"/>
  <c r="H418" i="24" s="1"/>
  <c r="H148" i="24"/>
  <c r="H448" i="24" s="1"/>
  <c r="H178" i="24"/>
  <c r="H478" i="24" s="1"/>
  <c r="H208" i="24"/>
  <c r="H508" i="24" s="1"/>
  <c r="H238" i="24"/>
  <c r="H538" i="24" s="1"/>
  <c r="H268" i="24"/>
  <c r="H568" i="24" s="1"/>
  <c r="H298" i="24"/>
  <c r="H598" i="24" s="1"/>
  <c r="H328" i="24"/>
  <c r="H628" i="24" s="1"/>
  <c r="H59" i="24"/>
  <c r="H359" i="24" s="1"/>
  <c r="H89" i="24"/>
  <c r="H389" i="24" s="1"/>
  <c r="H119" i="24"/>
  <c r="H419" i="24" s="1"/>
  <c r="H149" i="24"/>
  <c r="H449" i="24" s="1"/>
  <c r="H179" i="24"/>
  <c r="H479" i="24" s="1"/>
  <c r="H209" i="24"/>
  <c r="H509" i="24" s="1"/>
  <c r="H239" i="24"/>
  <c r="H539" i="24" s="1"/>
  <c r="H269" i="24"/>
  <c r="H569" i="24" s="1"/>
  <c r="H299" i="24"/>
  <c r="H599" i="24" s="1"/>
  <c r="H329" i="24"/>
  <c r="H629" i="24" s="1"/>
  <c r="H60" i="24"/>
  <c r="H360" i="24" s="1"/>
  <c r="H90" i="24"/>
  <c r="H390" i="24" s="1"/>
  <c r="H120" i="24"/>
  <c r="H420" i="24" s="1"/>
  <c r="H150" i="24"/>
  <c r="H450" i="24" s="1"/>
  <c r="H180" i="24"/>
  <c r="H480" i="24" s="1"/>
  <c r="H210" i="24"/>
  <c r="H510" i="24" s="1"/>
  <c r="H240" i="24"/>
  <c r="H540" i="24" s="1"/>
  <c r="H270" i="24"/>
  <c r="H570" i="24" s="1"/>
  <c r="H300" i="24"/>
  <c r="H600" i="24" s="1"/>
  <c r="H330" i="24"/>
  <c r="H630" i="24" s="1"/>
  <c r="H61" i="24"/>
  <c r="H361" i="24" s="1"/>
  <c r="H91" i="24"/>
  <c r="H391" i="24" s="1"/>
  <c r="H121" i="24"/>
  <c r="H421" i="24" s="1"/>
  <c r="H151" i="24"/>
  <c r="H451" i="24" s="1"/>
  <c r="H181" i="24"/>
  <c r="H481" i="24" s="1"/>
  <c r="H211" i="24"/>
  <c r="H511" i="24" s="1"/>
  <c r="H241" i="24"/>
  <c r="H541" i="24" s="1"/>
  <c r="H271" i="24"/>
  <c r="H571" i="24" s="1"/>
  <c r="H301" i="24"/>
  <c r="H601" i="24" s="1"/>
  <c r="H331" i="24"/>
  <c r="H631" i="24" s="1"/>
  <c r="H303" i="24"/>
  <c r="H603" i="24" s="1"/>
  <c r="H273" i="24"/>
  <c r="H573" i="24" s="1"/>
  <c r="H243" i="24"/>
  <c r="H543" i="24" s="1"/>
  <c r="H213" i="24"/>
  <c r="H513" i="24" s="1"/>
  <c r="H183" i="24"/>
  <c r="H483" i="24" s="1"/>
  <c r="H153" i="24"/>
  <c r="H453" i="24" s="1"/>
  <c r="H123" i="24"/>
  <c r="H423" i="24" s="1"/>
  <c r="H93" i="24"/>
  <c r="H393" i="24" s="1"/>
  <c r="H63" i="24"/>
  <c r="H33" i="24"/>
  <c r="H333" i="24" s="1"/>
  <c r="H31" i="24"/>
  <c r="H30" i="24"/>
  <c r="H29" i="24"/>
  <c r="H28" i="24"/>
  <c r="H27" i="24"/>
  <c r="H26" i="24"/>
  <c r="H25" i="24"/>
  <c r="H24" i="24"/>
  <c r="H23" i="24"/>
  <c r="H22" i="24"/>
  <c r="H21" i="24"/>
  <c r="H20" i="24"/>
  <c r="H19" i="24"/>
  <c r="H18" i="24"/>
  <c r="H17" i="24"/>
  <c r="H16" i="24"/>
  <c r="H15" i="24"/>
  <c r="H14" i="24"/>
  <c r="H13" i="24"/>
  <c r="H12" i="24"/>
  <c r="H11" i="24"/>
  <c r="H10" i="24"/>
  <c r="H9" i="24"/>
  <c r="H8" i="24"/>
  <c r="H7" i="24"/>
  <c r="H6" i="24"/>
  <c r="H5" i="24"/>
  <c r="H4" i="24"/>
  <c r="H3" i="24"/>
  <c r="A630" i="24"/>
  <c r="B630" i="24"/>
  <c r="A631" i="24"/>
  <c r="B631" i="24"/>
  <c r="A632" i="24"/>
  <c r="B632"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A301" i="24"/>
  <c r="B301" i="24"/>
  <c r="A302" i="24"/>
  <c r="B302" i="24"/>
  <c r="A303" i="24"/>
  <c r="B303" i="24"/>
  <c r="A304" i="24"/>
  <c r="B304" i="24"/>
  <c r="A305" i="24"/>
  <c r="B305" i="24"/>
  <c r="A306" i="24"/>
  <c r="B306" i="24"/>
  <c r="A307" i="24"/>
  <c r="B307" i="24"/>
  <c r="A308" i="24"/>
  <c r="B308" i="24"/>
  <c r="A309" i="24"/>
  <c r="B309" i="24"/>
  <c r="A310" i="24"/>
  <c r="B310" i="24"/>
  <c r="A311" i="24"/>
  <c r="B311" i="24"/>
  <c r="A312" i="24"/>
  <c r="B312" i="24"/>
  <c r="A313" i="24"/>
  <c r="B313" i="24"/>
  <c r="A314" i="24"/>
  <c r="B314" i="24"/>
  <c r="A315" i="24"/>
  <c r="B315" i="24"/>
  <c r="A316" i="24"/>
  <c r="B316" i="24"/>
  <c r="A317" i="24"/>
  <c r="B317" i="24"/>
  <c r="A318" i="24"/>
  <c r="B318" i="24"/>
  <c r="A319" i="24"/>
  <c r="B319" i="24"/>
  <c r="A320" i="24"/>
  <c r="B320" i="24"/>
  <c r="A321" i="24"/>
  <c r="B321" i="24"/>
  <c r="A322" i="24"/>
  <c r="B322" i="24"/>
  <c r="A323" i="24"/>
  <c r="B323" i="24"/>
  <c r="A324" i="24"/>
  <c r="B324" i="24"/>
  <c r="A325" i="24"/>
  <c r="B325" i="24"/>
  <c r="A326" i="24"/>
  <c r="B326" i="24"/>
  <c r="A327" i="24"/>
  <c r="B327" i="24"/>
  <c r="A328" i="24"/>
  <c r="B328" i="24"/>
  <c r="A329" i="24"/>
  <c r="B329" i="24"/>
  <c r="A330" i="24"/>
  <c r="B330" i="24"/>
  <c r="A331" i="24"/>
  <c r="B331" i="24"/>
  <c r="A332" i="24"/>
  <c r="B332" i="24"/>
  <c r="A333" i="24"/>
  <c r="B333" i="24"/>
  <c r="A334" i="24"/>
  <c r="B334" i="24"/>
  <c r="A335" i="24"/>
  <c r="B335" i="24"/>
  <c r="A336" i="24"/>
  <c r="B336" i="24"/>
  <c r="A337" i="24"/>
  <c r="B337" i="24"/>
  <c r="A338" i="24"/>
  <c r="B338" i="24"/>
  <c r="A339" i="24"/>
  <c r="B339" i="24"/>
  <c r="A340" i="24"/>
  <c r="B340" i="24"/>
  <c r="A341" i="24"/>
  <c r="B341" i="24"/>
  <c r="A342" i="24"/>
  <c r="B342" i="24"/>
  <c r="A343" i="24"/>
  <c r="B343" i="24"/>
  <c r="A344" i="24"/>
  <c r="B344" i="24"/>
  <c r="A345" i="24"/>
  <c r="B345" i="24"/>
  <c r="A346" i="24"/>
  <c r="B346" i="24"/>
  <c r="A347" i="24"/>
  <c r="B347" i="24"/>
  <c r="A348" i="24"/>
  <c r="B348" i="24"/>
  <c r="A349" i="24"/>
  <c r="B349" i="24"/>
  <c r="A350" i="24"/>
  <c r="B350" i="24"/>
  <c r="A351" i="24"/>
  <c r="B351" i="24"/>
  <c r="A352" i="24"/>
  <c r="B352" i="24"/>
  <c r="A353" i="24"/>
  <c r="B353" i="24"/>
  <c r="A354" i="24"/>
  <c r="B354" i="24"/>
  <c r="A355" i="24"/>
  <c r="B355" i="24"/>
  <c r="A356" i="24"/>
  <c r="B356" i="24"/>
  <c r="A357" i="24"/>
  <c r="B357" i="24"/>
  <c r="A358" i="24"/>
  <c r="B358" i="24"/>
  <c r="A359" i="24"/>
  <c r="B359" i="24"/>
  <c r="A360" i="24"/>
  <c r="B360" i="24"/>
  <c r="A361" i="24"/>
  <c r="B361" i="24"/>
  <c r="A362" i="24"/>
  <c r="B362" i="24"/>
  <c r="A363" i="24"/>
  <c r="B363" i="24"/>
  <c r="A364" i="24"/>
  <c r="B364" i="24"/>
  <c r="A365" i="24"/>
  <c r="B365" i="24"/>
  <c r="A366" i="24"/>
  <c r="B366" i="24"/>
  <c r="A367" i="24"/>
  <c r="B367" i="24"/>
  <c r="A368" i="24"/>
  <c r="B368" i="24"/>
  <c r="A369" i="24"/>
  <c r="B369" i="24"/>
  <c r="A370" i="24"/>
  <c r="B370" i="24"/>
  <c r="A371" i="24"/>
  <c r="B371" i="24"/>
  <c r="A372" i="24"/>
  <c r="B372" i="24"/>
  <c r="A373" i="24"/>
  <c r="B373" i="24"/>
  <c r="A374" i="24"/>
  <c r="B374" i="24"/>
  <c r="A375" i="24"/>
  <c r="B375" i="24"/>
  <c r="A376" i="24"/>
  <c r="B376" i="24"/>
  <c r="A377" i="24"/>
  <c r="B377" i="24"/>
  <c r="A378" i="24"/>
  <c r="B378" i="24"/>
  <c r="A379" i="24"/>
  <c r="B379" i="24"/>
  <c r="A380" i="24"/>
  <c r="B380" i="24"/>
  <c r="A381" i="24"/>
  <c r="B381" i="24"/>
  <c r="A382" i="24"/>
  <c r="B382" i="24"/>
  <c r="A383" i="24"/>
  <c r="B383" i="24"/>
  <c r="A384" i="24"/>
  <c r="B384" i="24"/>
  <c r="A385" i="24"/>
  <c r="B385" i="24"/>
  <c r="A386" i="24"/>
  <c r="B386" i="24"/>
  <c r="A387" i="24"/>
  <c r="B387" i="24"/>
  <c r="A388" i="24"/>
  <c r="B388" i="24"/>
  <c r="A389" i="24"/>
  <c r="B389" i="24"/>
  <c r="A390" i="24"/>
  <c r="B390" i="24"/>
  <c r="A391" i="24"/>
  <c r="B391" i="24"/>
  <c r="A392" i="24"/>
  <c r="B392" i="24"/>
  <c r="A393" i="24"/>
  <c r="B393" i="24"/>
  <c r="A394" i="24"/>
  <c r="B394" i="24"/>
  <c r="A395" i="24"/>
  <c r="B395" i="24"/>
  <c r="A396" i="24"/>
  <c r="B396" i="24"/>
  <c r="A397" i="24"/>
  <c r="B397" i="24"/>
  <c r="A398" i="24"/>
  <c r="B398" i="24"/>
  <c r="A399" i="24"/>
  <c r="B399" i="24"/>
  <c r="A400" i="24"/>
  <c r="B400" i="24"/>
  <c r="A401" i="24"/>
  <c r="B401" i="24"/>
  <c r="A402" i="24"/>
  <c r="B402" i="24"/>
  <c r="A403" i="24"/>
  <c r="B403" i="24"/>
  <c r="A404" i="24"/>
  <c r="B404" i="24"/>
  <c r="A405" i="24"/>
  <c r="B405" i="24"/>
  <c r="A406" i="24"/>
  <c r="B406" i="24"/>
  <c r="A407" i="24"/>
  <c r="B407" i="24"/>
  <c r="A408" i="24"/>
  <c r="B408" i="24"/>
  <c r="A409" i="24"/>
  <c r="B409" i="24"/>
  <c r="A410" i="24"/>
  <c r="B410" i="24"/>
  <c r="A411" i="24"/>
  <c r="B411" i="24"/>
  <c r="A412" i="24"/>
  <c r="B412" i="24"/>
  <c r="A413" i="24"/>
  <c r="B413" i="24"/>
  <c r="A414" i="24"/>
  <c r="B414" i="24"/>
  <c r="A415" i="24"/>
  <c r="B415" i="24"/>
  <c r="A416" i="24"/>
  <c r="B416" i="24"/>
  <c r="A417" i="24"/>
  <c r="B417" i="24"/>
  <c r="A418" i="24"/>
  <c r="B418" i="24"/>
  <c r="A419" i="24"/>
  <c r="B419" i="24"/>
  <c r="A420" i="24"/>
  <c r="B420" i="24"/>
  <c r="A421" i="24"/>
  <c r="B421" i="24"/>
  <c r="A422" i="24"/>
  <c r="B422" i="24"/>
  <c r="A423" i="24"/>
  <c r="B423" i="24"/>
  <c r="A424" i="24"/>
  <c r="B424" i="24"/>
  <c r="A425" i="24"/>
  <c r="B425" i="24"/>
  <c r="A426" i="24"/>
  <c r="B426" i="24"/>
  <c r="A427" i="24"/>
  <c r="B427" i="24"/>
  <c r="A428" i="24"/>
  <c r="B428" i="24"/>
  <c r="A429" i="24"/>
  <c r="B429" i="24"/>
  <c r="A430" i="24"/>
  <c r="B430" i="24"/>
  <c r="A431" i="24"/>
  <c r="B431" i="24"/>
  <c r="A432" i="24"/>
  <c r="B432" i="24"/>
  <c r="A433" i="24"/>
  <c r="B433" i="24"/>
  <c r="A434" i="24"/>
  <c r="B434" i="24"/>
  <c r="A435" i="24"/>
  <c r="B435" i="24"/>
  <c r="A436" i="24"/>
  <c r="B436" i="24"/>
  <c r="A437" i="24"/>
  <c r="B437" i="24"/>
  <c r="A438" i="24"/>
  <c r="B438" i="24"/>
  <c r="A439" i="24"/>
  <c r="B439" i="24"/>
  <c r="A440" i="24"/>
  <c r="B440" i="24"/>
  <c r="A441" i="24"/>
  <c r="B441" i="24"/>
  <c r="A442" i="24"/>
  <c r="B442" i="24"/>
  <c r="A443" i="24"/>
  <c r="B443" i="24"/>
  <c r="A444" i="24"/>
  <c r="B444" i="24"/>
  <c r="A445" i="24"/>
  <c r="B445" i="24"/>
  <c r="A446" i="24"/>
  <c r="B446" i="24"/>
  <c r="A447" i="24"/>
  <c r="B447" i="24"/>
  <c r="A448" i="24"/>
  <c r="B448" i="24"/>
  <c r="A449" i="24"/>
  <c r="B449" i="24"/>
  <c r="A450" i="24"/>
  <c r="B450" i="24"/>
  <c r="A451" i="24"/>
  <c r="B451" i="24"/>
  <c r="A452" i="24"/>
  <c r="B452" i="24"/>
  <c r="A453" i="24"/>
  <c r="B453" i="24"/>
  <c r="A454" i="24"/>
  <c r="B454" i="24"/>
  <c r="A455" i="24"/>
  <c r="B455" i="24"/>
  <c r="A456" i="24"/>
  <c r="B456" i="24"/>
  <c r="A457" i="24"/>
  <c r="B457" i="24"/>
  <c r="A458" i="24"/>
  <c r="B458" i="24"/>
  <c r="A459" i="24"/>
  <c r="B459" i="24"/>
  <c r="A460" i="24"/>
  <c r="B460" i="24"/>
  <c r="A461" i="24"/>
  <c r="B461" i="24"/>
  <c r="A462" i="24"/>
  <c r="B462" i="24"/>
  <c r="A463" i="24"/>
  <c r="B463" i="24"/>
  <c r="A464" i="24"/>
  <c r="B464" i="24"/>
  <c r="A465" i="24"/>
  <c r="B465" i="24"/>
  <c r="A466" i="24"/>
  <c r="B466" i="24"/>
  <c r="A467" i="24"/>
  <c r="B467" i="24"/>
  <c r="A468" i="24"/>
  <c r="B468" i="24"/>
  <c r="A469" i="24"/>
  <c r="B469" i="24"/>
  <c r="A470" i="24"/>
  <c r="B470" i="24"/>
  <c r="A471" i="24"/>
  <c r="B471" i="24"/>
  <c r="A472" i="24"/>
  <c r="B472" i="24"/>
  <c r="A473" i="24"/>
  <c r="B473" i="24"/>
  <c r="A474" i="24"/>
  <c r="B474" i="24"/>
  <c r="A475" i="24"/>
  <c r="B475" i="24"/>
  <c r="A476" i="24"/>
  <c r="B476" i="24"/>
  <c r="A477" i="24"/>
  <c r="B477" i="24"/>
  <c r="A478" i="24"/>
  <c r="B478" i="24"/>
  <c r="A479" i="24"/>
  <c r="B479" i="24"/>
  <c r="A480" i="24"/>
  <c r="B480" i="24"/>
  <c r="A481" i="24"/>
  <c r="B481" i="24"/>
  <c r="A482" i="24"/>
  <c r="B482" i="24"/>
  <c r="A483" i="24"/>
  <c r="B483" i="24"/>
  <c r="A484" i="24"/>
  <c r="B484" i="24"/>
  <c r="A485" i="24"/>
  <c r="B485" i="24"/>
  <c r="A486" i="24"/>
  <c r="B486" i="24"/>
  <c r="A487" i="24"/>
  <c r="B487" i="24"/>
  <c r="A488" i="24"/>
  <c r="B488" i="24"/>
  <c r="A489" i="24"/>
  <c r="B489" i="24"/>
  <c r="A490" i="24"/>
  <c r="B490" i="24"/>
  <c r="A491" i="24"/>
  <c r="B491" i="24"/>
  <c r="A492" i="24"/>
  <c r="B492" i="24"/>
  <c r="A493" i="24"/>
  <c r="B493" i="24"/>
  <c r="A494" i="24"/>
  <c r="B494" i="24"/>
  <c r="A495" i="24"/>
  <c r="B495" i="24"/>
  <c r="A496" i="24"/>
  <c r="B496" i="24"/>
  <c r="A497" i="24"/>
  <c r="B497" i="24"/>
  <c r="A498" i="24"/>
  <c r="B498" i="24"/>
  <c r="A499" i="24"/>
  <c r="B499" i="24"/>
  <c r="A500" i="24"/>
  <c r="B500" i="24"/>
  <c r="A501" i="24"/>
  <c r="B501" i="24"/>
  <c r="A502" i="24"/>
  <c r="B502" i="24"/>
  <c r="A503" i="24"/>
  <c r="B503" i="24"/>
  <c r="A504" i="24"/>
  <c r="B504" i="24"/>
  <c r="A505" i="24"/>
  <c r="B505" i="24"/>
  <c r="A506" i="24"/>
  <c r="B506" i="24"/>
  <c r="A507" i="24"/>
  <c r="B507" i="24"/>
  <c r="A508" i="24"/>
  <c r="B508" i="24"/>
  <c r="A509" i="24"/>
  <c r="B509" i="24"/>
  <c r="A510" i="24"/>
  <c r="B510" i="24"/>
  <c r="A511" i="24"/>
  <c r="B511" i="24"/>
  <c r="A512" i="24"/>
  <c r="B512" i="24"/>
  <c r="A513" i="24"/>
  <c r="B513" i="24"/>
  <c r="A514" i="24"/>
  <c r="B514" i="24"/>
  <c r="A515" i="24"/>
  <c r="B515" i="24"/>
  <c r="A516" i="24"/>
  <c r="B516" i="24"/>
  <c r="A517" i="24"/>
  <c r="B517" i="24"/>
  <c r="A518" i="24"/>
  <c r="B518" i="24"/>
  <c r="A519" i="24"/>
  <c r="B519" i="24"/>
  <c r="A520" i="24"/>
  <c r="B520" i="24"/>
  <c r="A521" i="24"/>
  <c r="B521" i="24"/>
  <c r="A522" i="24"/>
  <c r="B522" i="24"/>
  <c r="A523" i="24"/>
  <c r="B523" i="24"/>
  <c r="A524" i="24"/>
  <c r="B524" i="24"/>
  <c r="A525" i="24"/>
  <c r="B525" i="24"/>
  <c r="A526" i="24"/>
  <c r="B526" i="24"/>
  <c r="A527" i="24"/>
  <c r="B527" i="24"/>
  <c r="A528" i="24"/>
  <c r="B528" i="24"/>
  <c r="A529" i="24"/>
  <c r="B529" i="24"/>
  <c r="A530" i="24"/>
  <c r="B530" i="24"/>
  <c r="A531" i="24"/>
  <c r="B531" i="24"/>
  <c r="A532" i="24"/>
  <c r="B532" i="24"/>
  <c r="A533" i="24"/>
  <c r="B533" i="24"/>
  <c r="A534" i="24"/>
  <c r="B534" i="24"/>
  <c r="A535" i="24"/>
  <c r="B535" i="24"/>
  <c r="A536" i="24"/>
  <c r="B536" i="24"/>
  <c r="A537" i="24"/>
  <c r="B537" i="24"/>
  <c r="A538" i="24"/>
  <c r="B538" i="24"/>
  <c r="A539" i="24"/>
  <c r="B539" i="24"/>
  <c r="A540" i="24"/>
  <c r="B540" i="24"/>
  <c r="A541" i="24"/>
  <c r="B541" i="24"/>
  <c r="A542" i="24"/>
  <c r="B542" i="24"/>
  <c r="A543" i="24"/>
  <c r="B543" i="24"/>
  <c r="A544" i="24"/>
  <c r="B544" i="24"/>
  <c r="A545" i="24"/>
  <c r="B545" i="24"/>
  <c r="A546" i="24"/>
  <c r="B546" i="24"/>
  <c r="A547" i="24"/>
  <c r="B547" i="24"/>
  <c r="A548" i="24"/>
  <c r="B548" i="24"/>
  <c r="A549" i="24"/>
  <c r="B549" i="24"/>
  <c r="A550" i="24"/>
  <c r="B550" i="24"/>
  <c r="A551" i="24"/>
  <c r="B551" i="24"/>
  <c r="A552" i="24"/>
  <c r="B552" i="24"/>
  <c r="A553" i="24"/>
  <c r="B553" i="24"/>
  <c r="A554" i="24"/>
  <c r="B554" i="24"/>
  <c r="A555" i="24"/>
  <c r="B555" i="24"/>
  <c r="A556" i="24"/>
  <c r="B556" i="24"/>
  <c r="A557" i="24"/>
  <c r="B557" i="24"/>
  <c r="A558" i="24"/>
  <c r="B558" i="24"/>
  <c r="A559" i="24"/>
  <c r="B559" i="24"/>
  <c r="A560" i="24"/>
  <c r="B560" i="24"/>
  <c r="A561" i="24"/>
  <c r="B561" i="24"/>
  <c r="A562" i="24"/>
  <c r="B562" i="24"/>
  <c r="A563" i="24"/>
  <c r="B563" i="24"/>
  <c r="A564" i="24"/>
  <c r="B564" i="24"/>
  <c r="A565" i="24"/>
  <c r="B565" i="24"/>
  <c r="A566" i="24"/>
  <c r="B566" i="24"/>
  <c r="A567" i="24"/>
  <c r="B567" i="24"/>
  <c r="A568" i="24"/>
  <c r="B568" i="24"/>
  <c r="A569" i="24"/>
  <c r="B569" i="24"/>
  <c r="A570" i="24"/>
  <c r="B570" i="24"/>
  <c r="A571" i="24"/>
  <c r="B571" i="24"/>
  <c r="A572" i="24"/>
  <c r="B572" i="24"/>
  <c r="A573" i="24"/>
  <c r="B573" i="24"/>
  <c r="A574" i="24"/>
  <c r="B574" i="24"/>
  <c r="A575" i="24"/>
  <c r="B575" i="24"/>
  <c r="A576" i="24"/>
  <c r="B576" i="24"/>
  <c r="A577" i="24"/>
  <c r="B577" i="24"/>
  <c r="A578" i="24"/>
  <c r="B578" i="24"/>
  <c r="A579" i="24"/>
  <c r="B579" i="24"/>
  <c r="A580" i="24"/>
  <c r="B580" i="24"/>
  <c r="A581" i="24"/>
  <c r="B581" i="24"/>
  <c r="A582" i="24"/>
  <c r="B582" i="24"/>
  <c r="A583" i="24"/>
  <c r="B583" i="24"/>
  <c r="A584" i="24"/>
  <c r="B584" i="24"/>
  <c r="A585" i="24"/>
  <c r="B585" i="24"/>
  <c r="A586" i="24"/>
  <c r="B586" i="24"/>
  <c r="A587" i="24"/>
  <c r="B587" i="24"/>
  <c r="A588" i="24"/>
  <c r="B588" i="24"/>
  <c r="A589" i="24"/>
  <c r="B589" i="24"/>
  <c r="A590" i="24"/>
  <c r="B590" i="24"/>
  <c r="A591" i="24"/>
  <c r="B591" i="24"/>
  <c r="A592" i="24"/>
  <c r="B592" i="24"/>
  <c r="A593" i="24"/>
  <c r="B593" i="24"/>
  <c r="A594" i="24"/>
  <c r="B594" i="24"/>
  <c r="A595" i="24"/>
  <c r="B595" i="24"/>
  <c r="A596" i="24"/>
  <c r="B596" i="24"/>
  <c r="A597" i="24"/>
  <c r="B597" i="24"/>
  <c r="A598" i="24"/>
  <c r="B598" i="24"/>
  <c r="A599" i="24"/>
  <c r="B599" i="24"/>
  <c r="A600" i="24"/>
  <c r="B600" i="24"/>
  <c r="A601" i="24"/>
  <c r="B601" i="24"/>
  <c r="A602" i="24"/>
  <c r="B602" i="24"/>
  <c r="A603" i="24"/>
  <c r="B603" i="24"/>
  <c r="A604" i="24"/>
  <c r="B604" i="24"/>
  <c r="A605" i="24"/>
  <c r="B605" i="24"/>
  <c r="A606" i="24"/>
  <c r="B606" i="24"/>
  <c r="A607" i="24"/>
  <c r="B607" i="24"/>
  <c r="A608" i="24"/>
  <c r="B608" i="24"/>
  <c r="A609" i="24"/>
  <c r="B609" i="24"/>
  <c r="A610" i="24"/>
  <c r="B610" i="24"/>
  <c r="A611" i="24"/>
  <c r="B611" i="24"/>
  <c r="A612" i="24"/>
  <c r="B612" i="24"/>
  <c r="A613" i="24"/>
  <c r="B613" i="24"/>
  <c r="A614" i="24"/>
  <c r="B614" i="24"/>
  <c r="A615" i="24"/>
  <c r="B615" i="24"/>
  <c r="A616" i="24"/>
  <c r="B616" i="24"/>
  <c r="A617" i="24"/>
  <c r="B617" i="24"/>
  <c r="A618" i="24"/>
  <c r="B618" i="24"/>
  <c r="A619" i="24"/>
  <c r="B619" i="24"/>
  <c r="A620" i="24"/>
  <c r="B620" i="24"/>
  <c r="A621" i="24"/>
  <c r="B621" i="24"/>
  <c r="A622" i="24"/>
  <c r="B622" i="24"/>
  <c r="A623" i="24"/>
  <c r="B623" i="24"/>
  <c r="A624" i="24"/>
  <c r="B624" i="24"/>
  <c r="A625" i="24"/>
  <c r="B625" i="24"/>
  <c r="A626" i="24"/>
  <c r="B626" i="24"/>
  <c r="A627" i="24"/>
  <c r="B627" i="24"/>
  <c r="A628" i="24"/>
  <c r="B628" i="24"/>
  <c r="A629" i="24"/>
  <c r="B629" i="24"/>
  <c r="A90" i="24"/>
  <c r="B90" i="24"/>
  <c r="A91" i="24"/>
  <c r="B91" i="24"/>
  <c r="A92" i="24"/>
  <c r="B92" i="24"/>
  <c r="A60" i="24"/>
  <c r="B60" i="24"/>
  <c r="A61" i="24"/>
  <c r="B61" i="24"/>
  <c r="A62" i="24"/>
  <c r="B62" i="24"/>
  <c r="A30" i="24"/>
  <c r="B30" i="24"/>
  <c r="A31" i="24"/>
  <c r="B31" i="24"/>
  <c r="A32" i="24"/>
  <c r="B32" i="24"/>
  <c r="L67" i="4" l="1"/>
  <c r="A399" i="25" l="1"/>
  <c r="B399" i="25"/>
  <c r="A400" i="25"/>
  <c r="B400" i="25"/>
  <c r="A401" i="25"/>
  <c r="B401" i="25"/>
  <c r="Y361" i="4"/>
  <c r="I401" i="25" s="1"/>
  <c r="Y358" i="4"/>
  <c r="I400" i="25" s="1"/>
  <c r="Y357" i="4"/>
  <c r="I399" i="25" s="1"/>
  <c r="H401" i="25"/>
  <c r="H400" i="25"/>
  <c r="H399" i="25"/>
  <c r="M28" i="20"/>
  <c r="F41" i="2"/>
  <c r="F40" i="2"/>
  <c r="F38" i="2"/>
  <c r="F35" i="2"/>
  <c r="F33" i="2"/>
  <c r="H5" i="26" l="1"/>
  <c r="H28" i="25"/>
  <c r="H92" i="35" l="1"/>
  <c r="H93" i="35"/>
  <c r="H94" i="35"/>
  <c r="H95" i="35"/>
  <c r="H96" i="35"/>
  <c r="H97" i="35"/>
  <c r="H98" i="35"/>
  <c r="H99" i="35"/>
  <c r="H100" i="35"/>
  <c r="H101" i="35"/>
  <c r="H102" i="35"/>
  <c r="H103" i="35"/>
  <c r="H104" i="35"/>
  <c r="H105" i="35"/>
  <c r="H106" i="35"/>
  <c r="H107" i="35"/>
  <c r="H108" i="35"/>
  <c r="H109" i="35"/>
  <c r="H110" i="35"/>
  <c r="H91" i="35"/>
  <c r="H72" i="35"/>
  <c r="H73" i="35"/>
  <c r="H74" i="35"/>
  <c r="H75" i="35"/>
  <c r="H76" i="35"/>
  <c r="H77" i="35"/>
  <c r="H78" i="35"/>
  <c r="H79" i="35"/>
  <c r="H80" i="35"/>
  <c r="H81" i="35"/>
  <c r="H82" i="35"/>
  <c r="H83" i="35"/>
  <c r="H84" i="35"/>
  <c r="H85" i="35"/>
  <c r="H86" i="35"/>
  <c r="H87" i="35"/>
  <c r="H88" i="35"/>
  <c r="H89" i="35"/>
  <c r="H90" i="35"/>
  <c r="H71" i="35"/>
  <c r="H70" i="35"/>
  <c r="H52" i="35"/>
  <c r="H53" i="35"/>
  <c r="H54" i="35"/>
  <c r="H55" i="35"/>
  <c r="H56" i="35"/>
  <c r="H57" i="35"/>
  <c r="H58" i="35"/>
  <c r="H59" i="35"/>
  <c r="H60" i="35"/>
  <c r="H61" i="35"/>
  <c r="H62" i="35"/>
  <c r="H63" i="35"/>
  <c r="H64" i="35"/>
  <c r="H65" i="35"/>
  <c r="H66" i="35"/>
  <c r="H67" i="35"/>
  <c r="H68" i="35"/>
  <c r="H69" i="35"/>
  <c r="H51" i="35"/>
  <c r="H32" i="35"/>
  <c r="H33" i="35"/>
  <c r="H34" i="35"/>
  <c r="H35" i="35"/>
  <c r="H36" i="35"/>
  <c r="H37" i="35"/>
  <c r="H38" i="35"/>
  <c r="H39" i="35"/>
  <c r="H40" i="35"/>
  <c r="H41" i="35"/>
  <c r="H42" i="35"/>
  <c r="H43" i="35"/>
  <c r="H44" i="35"/>
  <c r="H45" i="35"/>
  <c r="H46" i="35"/>
  <c r="H47" i="35"/>
  <c r="H48" i="35"/>
  <c r="H49" i="35"/>
  <c r="H50" i="35"/>
  <c r="H31" i="35"/>
  <c r="H30" i="35"/>
  <c r="H12" i="35"/>
  <c r="H13" i="35"/>
  <c r="H14" i="35"/>
  <c r="H15" i="35"/>
  <c r="H16" i="35"/>
  <c r="H17" i="35"/>
  <c r="H18" i="35"/>
  <c r="H19" i="35"/>
  <c r="H20" i="35"/>
  <c r="H21" i="35"/>
  <c r="H22" i="35"/>
  <c r="H23" i="35"/>
  <c r="H24" i="35"/>
  <c r="H25" i="35"/>
  <c r="H26" i="35"/>
  <c r="H27" i="35"/>
  <c r="H28" i="35"/>
  <c r="H29" i="35"/>
  <c r="A12" i="35"/>
  <c r="B12" i="35"/>
  <c r="A13" i="35"/>
  <c r="B13" i="35"/>
  <c r="A14" i="35"/>
  <c r="B14" i="35"/>
  <c r="A15" i="35"/>
  <c r="B15" i="35"/>
  <c r="A16" i="35"/>
  <c r="B16" i="35"/>
  <c r="A17" i="35"/>
  <c r="B17" i="35"/>
  <c r="A18" i="35"/>
  <c r="B18" i="35"/>
  <c r="A19" i="35"/>
  <c r="B19" i="35"/>
  <c r="A20" i="35"/>
  <c r="B20" i="35"/>
  <c r="A21" i="35"/>
  <c r="B21" i="35"/>
  <c r="A22" i="35"/>
  <c r="B22" i="35"/>
  <c r="A23" i="35"/>
  <c r="B23" i="35"/>
  <c r="A24" i="35"/>
  <c r="B24" i="35"/>
  <c r="A25" i="35"/>
  <c r="B25" i="35"/>
  <c r="A26" i="35"/>
  <c r="B26" i="35"/>
  <c r="A27" i="35"/>
  <c r="B27" i="35"/>
  <c r="A28" i="35"/>
  <c r="B28" i="35"/>
  <c r="A29" i="35"/>
  <c r="B29" i="35"/>
  <c r="A30" i="35"/>
  <c r="B30" i="35"/>
  <c r="A31" i="35"/>
  <c r="B31" i="35"/>
  <c r="A32" i="35"/>
  <c r="B32" i="35"/>
  <c r="A33" i="35"/>
  <c r="B33" i="35"/>
  <c r="A34" i="35"/>
  <c r="B34" i="35"/>
  <c r="A35" i="35"/>
  <c r="B35" i="35"/>
  <c r="A36" i="35"/>
  <c r="B36" i="35"/>
  <c r="A37" i="35"/>
  <c r="B37" i="35"/>
  <c r="A38" i="35"/>
  <c r="B38" i="35"/>
  <c r="A39" i="35"/>
  <c r="B39" i="35"/>
  <c r="A40" i="35"/>
  <c r="B40" i="35"/>
  <c r="A41" i="35"/>
  <c r="B41" i="35"/>
  <c r="A42" i="35"/>
  <c r="B42" i="35"/>
  <c r="A43" i="35"/>
  <c r="B43" i="35"/>
  <c r="A44" i="35"/>
  <c r="B44" i="35"/>
  <c r="A45" i="35"/>
  <c r="B45" i="35"/>
  <c r="A46" i="35"/>
  <c r="B46" i="35"/>
  <c r="A47" i="35"/>
  <c r="B47" i="35"/>
  <c r="A48" i="35"/>
  <c r="B48" i="35"/>
  <c r="A49" i="35"/>
  <c r="B49" i="35"/>
  <c r="A50" i="35"/>
  <c r="B50" i="35"/>
  <c r="A51" i="35"/>
  <c r="B51" i="35"/>
  <c r="A52" i="35"/>
  <c r="B52" i="35"/>
  <c r="A53" i="35"/>
  <c r="B53" i="35"/>
  <c r="A54" i="35"/>
  <c r="B54" i="35"/>
  <c r="A55" i="35"/>
  <c r="B55" i="35"/>
  <c r="A56" i="35"/>
  <c r="B56" i="35"/>
  <c r="A57" i="35"/>
  <c r="B57" i="35"/>
  <c r="A58" i="35"/>
  <c r="B58" i="35"/>
  <c r="A59" i="35"/>
  <c r="B59" i="35"/>
  <c r="A60" i="35"/>
  <c r="B60" i="35"/>
  <c r="A61" i="35"/>
  <c r="B61" i="35"/>
  <c r="A62" i="35"/>
  <c r="B62" i="35"/>
  <c r="A63" i="35"/>
  <c r="B63" i="35"/>
  <c r="A64" i="35"/>
  <c r="B64" i="35"/>
  <c r="A65" i="35"/>
  <c r="B65" i="35"/>
  <c r="A66" i="35"/>
  <c r="B66" i="35"/>
  <c r="A67" i="35"/>
  <c r="B67" i="35"/>
  <c r="A68" i="35"/>
  <c r="B68" i="35"/>
  <c r="A69" i="35"/>
  <c r="B69" i="35"/>
  <c r="A70" i="35"/>
  <c r="B70" i="35"/>
  <c r="A71" i="35"/>
  <c r="B71" i="35"/>
  <c r="A72" i="35"/>
  <c r="B72" i="35"/>
  <c r="A73" i="35"/>
  <c r="B73" i="35"/>
  <c r="A74" i="35"/>
  <c r="B74" i="35"/>
  <c r="A75" i="35"/>
  <c r="B75" i="35"/>
  <c r="A76" i="35"/>
  <c r="B76" i="35"/>
  <c r="A77" i="35"/>
  <c r="B77" i="35"/>
  <c r="A78" i="35"/>
  <c r="B78" i="35"/>
  <c r="A79" i="35"/>
  <c r="B79" i="35"/>
  <c r="A80" i="35"/>
  <c r="B80" i="35"/>
  <c r="A81" i="35"/>
  <c r="B81" i="35"/>
  <c r="A82" i="35"/>
  <c r="B82" i="35"/>
  <c r="A83" i="35"/>
  <c r="B83" i="35"/>
  <c r="A84" i="35"/>
  <c r="B84" i="35"/>
  <c r="A85" i="35"/>
  <c r="B85" i="35"/>
  <c r="A86" i="35"/>
  <c r="B86" i="35"/>
  <c r="A87" i="35"/>
  <c r="B87" i="35"/>
  <c r="A88" i="35"/>
  <c r="B88" i="35"/>
  <c r="A89" i="35"/>
  <c r="B89" i="35"/>
  <c r="A90" i="35"/>
  <c r="B90" i="35"/>
  <c r="A91" i="35"/>
  <c r="B91" i="35"/>
  <c r="A92" i="35"/>
  <c r="B92" i="35"/>
  <c r="A93" i="35"/>
  <c r="B93" i="35"/>
  <c r="A94" i="35"/>
  <c r="B94" i="35"/>
  <c r="A95" i="35"/>
  <c r="B95" i="35"/>
  <c r="A96" i="35"/>
  <c r="B96" i="35"/>
  <c r="A97" i="35"/>
  <c r="B97" i="35"/>
  <c r="A98" i="35"/>
  <c r="B98" i="35"/>
  <c r="A99" i="35"/>
  <c r="B99" i="35"/>
  <c r="A100" i="35"/>
  <c r="B100" i="35"/>
  <c r="A101" i="35"/>
  <c r="B101" i="35"/>
  <c r="A102" i="35"/>
  <c r="B102" i="35"/>
  <c r="A103" i="35"/>
  <c r="B103" i="35"/>
  <c r="A104" i="35"/>
  <c r="B104" i="35"/>
  <c r="A105" i="35"/>
  <c r="B105" i="35"/>
  <c r="A106" i="35"/>
  <c r="B106" i="35"/>
  <c r="A107" i="35"/>
  <c r="B107" i="35"/>
  <c r="A108" i="35"/>
  <c r="B108" i="35"/>
  <c r="A109" i="35"/>
  <c r="B109" i="35"/>
  <c r="A110" i="35"/>
  <c r="B110" i="35"/>
  <c r="H11" i="35"/>
  <c r="H351" i="41"/>
  <c r="H352" i="41"/>
  <c r="H350" i="41"/>
  <c r="H348" i="41"/>
  <c r="H349" i="41"/>
  <c r="H347" i="41"/>
  <c r="H345" i="41"/>
  <c r="H344" i="41"/>
  <c r="H343" i="41"/>
  <c r="H342" i="41"/>
  <c r="H341" i="41"/>
  <c r="H340" i="41"/>
  <c r="B340" i="41"/>
  <c r="B341" i="41"/>
  <c r="B342" i="41"/>
  <c r="B343" i="41"/>
  <c r="B344" i="41"/>
  <c r="B345" i="41"/>
  <c r="B346" i="41"/>
  <c r="B347" i="41"/>
  <c r="B348" i="41"/>
  <c r="B349" i="41"/>
  <c r="B350" i="41"/>
  <c r="B351" i="41"/>
  <c r="B352" i="41"/>
  <c r="A347" i="41"/>
  <c r="A348" i="41"/>
  <c r="A349" i="41"/>
  <c r="A350" i="41"/>
  <c r="A351" i="41"/>
  <c r="A352" i="41"/>
  <c r="A340" i="41"/>
  <c r="A341" i="41"/>
  <c r="A342" i="41"/>
  <c r="A343" i="41"/>
  <c r="A344" i="41"/>
  <c r="A345" i="41"/>
  <c r="A346" i="41"/>
  <c r="H232" i="41"/>
  <c r="H231" i="41"/>
  <c r="H230" i="41"/>
  <c r="B230" i="41"/>
  <c r="B231" i="41"/>
  <c r="B232" i="41"/>
  <c r="B233" i="41"/>
  <c r="A230" i="41"/>
  <c r="A231" i="41"/>
  <c r="A232" i="41"/>
  <c r="A233" i="41"/>
  <c r="H707" i="25"/>
  <c r="H708" i="25"/>
  <c r="A707" i="25"/>
  <c r="B707" i="25"/>
  <c r="H687" i="25"/>
  <c r="H688" i="25"/>
  <c r="A687" i="25"/>
  <c r="B687" i="25"/>
  <c r="H662" i="25"/>
  <c r="H663" i="25"/>
  <c r="A662" i="25"/>
  <c r="B662" i="25"/>
  <c r="H624" i="25"/>
  <c r="H625" i="25"/>
  <c r="A624" i="25"/>
  <c r="B624" i="25"/>
  <c r="H368" i="25"/>
  <c r="A370" i="25"/>
  <c r="B370" i="25"/>
  <c r="H345" i="25"/>
  <c r="A345" i="25"/>
  <c r="B345" i="25"/>
  <c r="H317" i="25"/>
  <c r="A317" i="25"/>
  <c r="B317" i="25"/>
  <c r="A318" i="25"/>
  <c r="B318" i="25"/>
  <c r="H272" i="25"/>
  <c r="A272" i="25"/>
  <c r="B272" i="25"/>
  <c r="P303" i="4"/>
  <c r="P281" i="4"/>
  <c r="P245" i="4"/>
  <c r="P199" i="4"/>
  <c r="L52" i="22" s="1"/>
  <c r="Y26" i="4"/>
  <c r="I21" i="25" s="1"/>
  <c r="H21" i="25"/>
  <c r="H20" i="25"/>
  <c r="A20" i="25"/>
  <c r="B20" i="25"/>
  <c r="A21" i="25"/>
  <c r="B21" i="25"/>
  <c r="I52" i="22"/>
  <c r="I54" i="5"/>
  <c r="H23" i="28" s="1"/>
  <c r="H63" i="28" l="1"/>
  <c r="P332" i="4"/>
  <c r="M230" i="10"/>
  <c r="M181" i="10"/>
  <c r="M180" i="10"/>
  <c r="M179" i="10"/>
  <c r="L230" i="10"/>
  <c r="H346" i="41" s="1"/>
  <c r="K181" i="10"/>
  <c r="H233" i="41" s="1"/>
  <c r="F27" i="2"/>
  <c r="I10" i="34" s="1"/>
  <c r="F26" i="2"/>
  <c r="I9" i="34" s="1"/>
  <c r="D6" i="42"/>
  <c r="E6" i="18"/>
  <c r="D6" i="36"/>
  <c r="E6" i="20"/>
  <c r="F6" i="7"/>
  <c r="E6" i="12"/>
  <c r="G6" i="9"/>
  <c r="E6" i="16"/>
  <c r="E6" i="17"/>
  <c r="E6" i="10"/>
  <c r="E6" i="14"/>
  <c r="E6" i="22"/>
  <c r="E6" i="21"/>
  <c r="E6" i="19"/>
  <c r="C6" i="6"/>
  <c r="C6" i="5"/>
  <c r="F6" i="4"/>
  <c r="D7" i="44"/>
  <c r="C29" i="2"/>
  <c r="C28" i="2"/>
  <c r="H9" i="34" s="1"/>
  <c r="I341" i="41" l="1"/>
  <c r="I342" i="41"/>
  <c r="I344" i="41"/>
  <c r="I345" i="41"/>
  <c r="I346" i="41"/>
  <c r="I340" i="41"/>
  <c r="I343" i="41"/>
  <c r="E7" i="18"/>
  <c r="J47" i="10"/>
  <c r="I47" i="10"/>
  <c r="H47" i="10"/>
  <c r="H10" i="34"/>
  <c r="M233" i="10"/>
  <c r="I351" i="41" s="1"/>
  <c r="I233" i="41"/>
  <c r="I232" i="41"/>
  <c r="I231" i="41"/>
  <c r="I230" i="41"/>
  <c r="F7" i="4"/>
  <c r="E7" i="21"/>
  <c r="E7" i="17"/>
  <c r="F7" i="7"/>
  <c r="D7" i="42"/>
  <c r="C7" i="5"/>
  <c r="E7" i="22"/>
  <c r="E7" i="20"/>
  <c r="C7" i="6"/>
  <c r="G7" i="9"/>
  <c r="D7" i="36"/>
  <c r="E7" i="14"/>
  <c r="D8" i="44"/>
  <c r="E7" i="16"/>
  <c r="E7" i="19"/>
  <c r="E7" i="10"/>
  <c r="E7" i="12"/>
  <c r="C31" i="2"/>
  <c r="C162" i="25" l="1"/>
  <c r="C215" i="25"/>
  <c r="C163" i="25"/>
  <c r="C161" i="25"/>
  <c r="C214" i="25"/>
  <c r="C6" i="40"/>
  <c r="C10" i="40"/>
  <c r="C5" i="40"/>
  <c r="C4" i="40"/>
  <c r="C89" i="29"/>
  <c r="C292" i="25"/>
  <c r="C90" i="29"/>
  <c r="C640" i="25"/>
  <c r="C631" i="24"/>
  <c r="C120" i="24"/>
  <c r="C122" i="24"/>
  <c r="C124" i="24"/>
  <c r="C126" i="24"/>
  <c r="C128" i="24"/>
  <c r="C130" i="24"/>
  <c r="C132" i="24"/>
  <c r="C138" i="24"/>
  <c r="C140" i="24"/>
  <c r="C142" i="24"/>
  <c r="C144" i="24"/>
  <c r="C146" i="24"/>
  <c r="C148" i="24"/>
  <c r="C150" i="24"/>
  <c r="C152" i="24"/>
  <c r="C154" i="24"/>
  <c r="C156" i="24"/>
  <c r="C158" i="24"/>
  <c r="C160" i="24"/>
  <c r="C162" i="24"/>
  <c r="C164" i="24"/>
  <c r="C166" i="24"/>
  <c r="C168" i="24"/>
  <c r="C170" i="24"/>
  <c r="C172" i="24"/>
  <c r="C174" i="24"/>
  <c r="C176" i="24"/>
  <c r="C178" i="24"/>
  <c r="C180" i="24"/>
  <c r="C182" i="24"/>
  <c r="C184" i="24"/>
  <c r="C186" i="24"/>
  <c r="C188" i="24"/>
  <c r="C190" i="24"/>
  <c r="C192" i="24"/>
  <c r="C194" i="24"/>
  <c r="C196" i="24"/>
  <c r="C198" i="24"/>
  <c r="C200" i="24"/>
  <c r="C202" i="24"/>
  <c r="C204" i="24"/>
  <c r="C206" i="24"/>
  <c r="C208" i="24"/>
  <c r="C210" i="24"/>
  <c r="C212" i="24"/>
  <c r="C214" i="24"/>
  <c r="C216" i="24"/>
  <c r="C218" i="24"/>
  <c r="C222" i="24"/>
  <c r="C226" i="24"/>
  <c r="C228" i="24"/>
  <c r="C230" i="24"/>
  <c r="C232" i="24"/>
  <c r="C234" i="24"/>
  <c r="C240" i="24"/>
  <c r="C242" i="24"/>
  <c r="C248" i="24"/>
  <c r="C353" i="24"/>
  <c r="C443" i="24"/>
  <c r="C467" i="24"/>
  <c r="C481" i="24"/>
  <c r="C135" i="24"/>
  <c r="C211" i="24"/>
  <c r="C233" i="24"/>
  <c r="C243" i="24"/>
  <c r="C249" i="24"/>
  <c r="C255" i="24"/>
  <c r="C261" i="24"/>
  <c r="C267" i="24"/>
  <c r="C271" i="24"/>
  <c r="C277" i="24"/>
  <c r="C283" i="24"/>
  <c r="C287" i="24"/>
  <c r="C295" i="24"/>
  <c r="C301" i="24"/>
  <c r="C309" i="24"/>
  <c r="C311" i="24"/>
  <c r="C319" i="24"/>
  <c r="C325" i="24"/>
  <c r="C331" i="24"/>
  <c r="C337" i="24"/>
  <c r="C341" i="24"/>
  <c r="C347" i="24"/>
  <c r="C355" i="24"/>
  <c r="C365" i="24"/>
  <c r="C371" i="24"/>
  <c r="C375" i="24"/>
  <c r="C379" i="24"/>
  <c r="C385" i="24"/>
  <c r="C391" i="24"/>
  <c r="C393" i="24"/>
  <c r="C399" i="24"/>
  <c r="C403" i="24"/>
  <c r="C409" i="24"/>
  <c r="C415" i="24"/>
  <c r="C421" i="24"/>
  <c r="C429" i="24"/>
  <c r="C437" i="24"/>
  <c r="C445" i="24"/>
  <c r="C451" i="24"/>
  <c r="C459" i="24"/>
  <c r="C463" i="24"/>
  <c r="C471" i="24"/>
  <c r="C477" i="24"/>
  <c r="C483" i="24"/>
  <c r="C133" i="24"/>
  <c r="C203" i="24"/>
  <c r="C215" i="24"/>
  <c r="C219" i="24"/>
  <c r="C223" i="24"/>
  <c r="C227" i="24"/>
  <c r="C231" i="24"/>
  <c r="C237" i="24"/>
  <c r="C241" i="24"/>
  <c r="C245" i="24"/>
  <c r="C251" i="24"/>
  <c r="C257" i="24"/>
  <c r="C263" i="24"/>
  <c r="C269" i="24"/>
  <c r="C275" i="24"/>
  <c r="C279" i="24"/>
  <c r="C285" i="24"/>
  <c r="C291" i="24"/>
  <c r="C293" i="24"/>
  <c r="C299" i="24"/>
  <c r="C303" i="24"/>
  <c r="C307" i="24"/>
  <c r="C313" i="24"/>
  <c r="C317" i="24"/>
  <c r="C323" i="24"/>
  <c r="C329" i="24"/>
  <c r="C335" i="24"/>
  <c r="C345" i="24"/>
  <c r="C351" i="24"/>
  <c r="C359" i="24"/>
  <c r="C361" i="24"/>
  <c r="C367" i="24"/>
  <c r="C373" i="24"/>
  <c r="C381" i="24"/>
  <c r="C387" i="24"/>
  <c r="C395" i="24"/>
  <c r="C401" i="24"/>
  <c r="C407" i="24"/>
  <c r="C411" i="24"/>
  <c r="C417" i="24"/>
  <c r="C423" i="24"/>
  <c r="C427" i="24"/>
  <c r="C433" i="24"/>
  <c r="C439" i="24"/>
  <c r="C447" i="24"/>
  <c r="C453" i="24"/>
  <c r="C457" i="24"/>
  <c r="C465" i="24"/>
  <c r="C473" i="24"/>
  <c r="C479" i="24"/>
  <c r="C630" i="24"/>
  <c r="C632" i="24"/>
  <c r="C121" i="24"/>
  <c r="C123" i="24"/>
  <c r="C125" i="24"/>
  <c r="C127" i="24"/>
  <c r="C129" i="24"/>
  <c r="C131" i="24"/>
  <c r="C137" i="24"/>
  <c r="C139" i="24"/>
  <c r="C141" i="24"/>
  <c r="C143" i="24"/>
  <c r="C145" i="24"/>
  <c r="C147" i="24"/>
  <c r="C149" i="24"/>
  <c r="C151" i="24"/>
  <c r="C153" i="24"/>
  <c r="C155" i="24"/>
  <c r="C157" i="24"/>
  <c r="C159" i="24"/>
  <c r="C161" i="24"/>
  <c r="C163" i="24"/>
  <c r="C165" i="24"/>
  <c r="C167" i="24"/>
  <c r="C169" i="24"/>
  <c r="C171" i="24"/>
  <c r="C173" i="24"/>
  <c r="C175" i="24"/>
  <c r="C177" i="24"/>
  <c r="C179" i="24"/>
  <c r="C181" i="24"/>
  <c r="C183" i="24"/>
  <c r="C185" i="24"/>
  <c r="C187" i="24"/>
  <c r="C189" i="24"/>
  <c r="C191" i="24"/>
  <c r="C193" i="24"/>
  <c r="C195" i="24"/>
  <c r="C197" i="24"/>
  <c r="C199" i="24"/>
  <c r="C201" i="24"/>
  <c r="C205" i="24"/>
  <c r="C207" i="24"/>
  <c r="C209" i="24"/>
  <c r="C213" i="24"/>
  <c r="C217" i="24"/>
  <c r="C221" i="24"/>
  <c r="C225" i="24"/>
  <c r="C229" i="24"/>
  <c r="C235" i="24"/>
  <c r="C239" i="24"/>
  <c r="C247" i="24"/>
  <c r="C253" i="24"/>
  <c r="C259" i="24"/>
  <c r="C265" i="24"/>
  <c r="C273" i="24"/>
  <c r="C281" i="24"/>
  <c r="C289" i="24"/>
  <c r="C297" i="24"/>
  <c r="C305" i="24"/>
  <c r="C315" i="24"/>
  <c r="C321" i="24"/>
  <c r="C327" i="24"/>
  <c r="C333" i="24"/>
  <c r="C339" i="24"/>
  <c r="C343" i="24"/>
  <c r="C349" i="24"/>
  <c r="C357" i="24"/>
  <c r="C363" i="24"/>
  <c r="C369" i="24"/>
  <c r="C377" i="24"/>
  <c r="C383" i="24"/>
  <c r="C389" i="24"/>
  <c r="C397" i="24"/>
  <c r="C405" i="24"/>
  <c r="C413" i="24"/>
  <c r="C419" i="24"/>
  <c r="C425" i="24"/>
  <c r="C431" i="24"/>
  <c r="C435" i="24"/>
  <c r="C441" i="24"/>
  <c r="C449" i="24"/>
  <c r="C455" i="24"/>
  <c r="C461" i="24"/>
  <c r="C469" i="24"/>
  <c r="C136" i="24"/>
  <c r="C224" i="24"/>
  <c r="C238" i="24"/>
  <c r="C246" i="24"/>
  <c r="C134" i="24"/>
  <c r="C220" i="24"/>
  <c r="C236" i="24"/>
  <c r="C244" i="24"/>
  <c r="C250" i="24"/>
  <c r="C266" i="24"/>
  <c r="C282" i="24"/>
  <c r="C298" i="24"/>
  <c r="C314" i="24"/>
  <c r="C330" i="24"/>
  <c r="C346" i="24"/>
  <c r="C362" i="24"/>
  <c r="C378" i="24"/>
  <c r="C394" i="24"/>
  <c r="C410" i="24"/>
  <c r="C426" i="24"/>
  <c r="C442" i="24"/>
  <c r="C458" i="24"/>
  <c r="C474" i="24"/>
  <c r="C476" i="24"/>
  <c r="C485" i="24"/>
  <c r="C487" i="24"/>
  <c r="C489" i="24"/>
  <c r="C491" i="24"/>
  <c r="C493" i="24"/>
  <c r="C495" i="24"/>
  <c r="C497" i="24"/>
  <c r="C499" i="24"/>
  <c r="C501" i="24"/>
  <c r="C503" i="24"/>
  <c r="C505" i="24"/>
  <c r="C507" i="24"/>
  <c r="C509" i="24"/>
  <c r="C511" i="24"/>
  <c r="C513" i="24"/>
  <c r="C515" i="24"/>
  <c r="C517" i="24"/>
  <c r="C519" i="24"/>
  <c r="C521" i="24"/>
  <c r="C523" i="24"/>
  <c r="C525" i="24"/>
  <c r="C527" i="24"/>
  <c r="C529" i="24"/>
  <c r="C531" i="24"/>
  <c r="C533" i="24"/>
  <c r="C535" i="24"/>
  <c r="C537" i="24"/>
  <c r="C539" i="24"/>
  <c r="C541" i="24"/>
  <c r="C543" i="24"/>
  <c r="C545" i="24"/>
  <c r="C547" i="24"/>
  <c r="C549" i="24"/>
  <c r="C551" i="24"/>
  <c r="C553" i="24"/>
  <c r="C555" i="24"/>
  <c r="C557" i="24"/>
  <c r="C559" i="24"/>
  <c r="C561" i="24"/>
  <c r="C563" i="24"/>
  <c r="C565" i="24"/>
  <c r="C567" i="24"/>
  <c r="C569" i="24"/>
  <c r="C571" i="24"/>
  <c r="C573" i="24"/>
  <c r="C575" i="24"/>
  <c r="C577" i="24"/>
  <c r="C579" i="24"/>
  <c r="C581" i="24"/>
  <c r="C583" i="24"/>
  <c r="C585" i="24"/>
  <c r="C587" i="24"/>
  <c r="C589" i="24"/>
  <c r="C591" i="24"/>
  <c r="C593" i="24"/>
  <c r="C595" i="24"/>
  <c r="C597" i="24"/>
  <c r="C599" i="24"/>
  <c r="C601" i="24"/>
  <c r="C603" i="24"/>
  <c r="C605" i="24"/>
  <c r="C607" i="24"/>
  <c r="C609" i="24"/>
  <c r="C611" i="24"/>
  <c r="C613" i="24"/>
  <c r="C615" i="24"/>
  <c r="C617" i="24"/>
  <c r="C619" i="24"/>
  <c r="C621" i="24"/>
  <c r="C258" i="24"/>
  <c r="C274" i="24"/>
  <c r="C290" i="24"/>
  <c r="C306" i="24"/>
  <c r="C322" i="24"/>
  <c r="C338" i="24"/>
  <c r="C354" i="24"/>
  <c r="C370" i="24"/>
  <c r="C386" i="24"/>
  <c r="C402" i="24"/>
  <c r="C418" i="24"/>
  <c r="C434" i="24"/>
  <c r="C450" i="24"/>
  <c r="C466" i="24"/>
  <c r="C475" i="24"/>
  <c r="C484" i="24"/>
  <c r="C486" i="24"/>
  <c r="C488" i="24"/>
  <c r="C490" i="24"/>
  <c r="C492" i="24"/>
  <c r="C494" i="24"/>
  <c r="C496" i="24"/>
  <c r="C498" i="24"/>
  <c r="C500" i="24"/>
  <c r="C502" i="24"/>
  <c r="C504" i="24"/>
  <c r="C506" i="24"/>
  <c r="C508" i="24"/>
  <c r="C510" i="24"/>
  <c r="C512" i="24"/>
  <c r="C514" i="24"/>
  <c r="C516" i="24"/>
  <c r="C518" i="24"/>
  <c r="C520" i="24"/>
  <c r="C522" i="24"/>
  <c r="C524" i="24"/>
  <c r="C526" i="24"/>
  <c r="C528" i="24"/>
  <c r="C530" i="24"/>
  <c r="C532" i="24"/>
  <c r="C534" i="24"/>
  <c r="C536" i="24"/>
  <c r="C538" i="24"/>
  <c r="C540" i="24"/>
  <c r="C542" i="24"/>
  <c r="C544" i="24"/>
  <c r="C546" i="24"/>
  <c r="C548" i="24"/>
  <c r="C550" i="24"/>
  <c r="C552" i="24"/>
  <c r="C554" i="24"/>
  <c r="C556" i="24"/>
  <c r="C558" i="24"/>
  <c r="C560" i="24"/>
  <c r="C562" i="24"/>
  <c r="C564" i="24"/>
  <c r="C566" i="24"/>
  <c r="C568" i="24"/>
  <c r="C570" i="24"/>
  <c r="C572" i="24"/>
  <c r="C574" i="24"/>
  <c r="C576" i="24"/>
  <c r="C578" i="24"/>
  <c r="C580" i="24"/>
  <c r="C582" i="24"/>
  <c r="C584" i="24"/>
  <c r="C586" i="24"/>
  <c r="C588" i="24"/>
  <c r="C590" i="24"/>
  <c r="C592" i="24"/>
  <c r="C594" i="24"/>
  <c r="C596" i="24"/>
  <c r="C598" i="24"/>
  <c r="C600" i="24"/>
  <c r="C602" i="24"/>
  <c r="C604" i="24"/>
  <c r="C606" i="24"/>
  <c r="C608" i="24"/>
  <c r="C610" i="24"/>
  <c r="C612" i="24"/>
  <c r="C614" i="24"/>
  <c r="C616" i="24"/>
  <c r="C618" i="24"/>
  <c r="C620" i="24"/>
  <c r="C627" i="24"/>
  <c r="C304" i="24"/>
  <c r="C482" i="24"/>
  <c r="C629" i="24"/>
  <c r="C60" i="24"/>
  <c r="C264" i="24"/>
  <c r="C276" i="24"/>
  <c r="C302" i="24"/>
  <c r="C328" i="24"/>
  <c r="C340" i="24"/>
  <c r="C366" i="24"/>
  <c r="C392" i="24"/>
  <c r="C404" i="24"/>
  <c r="C430" i="24"/>
  <c r="C456" i="24"/>
  <c r="C468" i="24"/>
  <c r="C480" i="24"/>
  <c r="C623" i="24"/>
  <c r="C62" i="24"/>
  <c r="C262" i="24"/>
  <c r="C288" i="24"/>
  <c r="C300" i="24"/>
  <c r="C326" i="24"/>
  <c r="C352" i="24"/>
  <c r="C364" i="24"/>
  <c r="C390" i="24"/>
  <c r="C416" i="24"/>
  <c r="C428" i="24"/>
  <c r="C454" i="24"/>
  <c r="C478" i="24"/>
  <c r="C260" i="24"/>
  <c r="C286" i="24"/>
  <c r="C312" i="24"/>
  <c r="C324" i="24"/>
  <c r="C350" i="24"/>
  <c r="C376" i="24"/>
  <c r="C388" i="24"/>
  <c r="C414" i="24"/>
  <c r="C440" i="24"/>
  <c r="C452" i="24"/>
  <c r="C272" i="24"/>
  <c r="C310" i="24"/>
  <c r="C336" i="24"/>
  <c r="C348" i="24"/>
  <c r="C374" i="24"/>
  <c r="C400" i="24"/>
  <c r="C412" i="24"/>
  <c r="C438" i="24"/>
  <c r="C622" i="24"/>
  <c r="C90" i="24"/>
  <c r="C32" i="24"/>
  <c r="C464" i="24"/>
  <c r="C626" i="24"/>
  <c r="C92" i="24"/>
  <c r="C284" i="24"/>
  <c r="C624" i="24"/>
  <c r="C61" i="24"/>
  <c r="C270" i="24"/>
  <c r="C296" i="24"/>
  <c r="C308" i="24"/>
  <c r="C334" i="24"/>
  <c r="C360" i="24"/>
  <c r="C372" i="24"/>
  <c r="C398" i="24"/>
  <c r="C424" i="24"/>
  <c r="C436" i="24"/>
  <c r="C462" i="24"/>
  <c r="C628" i="24"/>
  <c r="C30" i="24"/>
  <c r="C256" i="24"/>
  <c r="C268" i="24"/>
  <c r="C294" i="24"/>
  <c r="C320" i="24"/>
  <c r="C332" i="24"/>
  <c r="C358" i="24"/>
  <c r="C384" i="24"/>
  <c r="C396" i="24"/>
  <c r="C422" i="24"/>
  <c r="C448" i="24"/>
  <c r="C460" i="24"/>
  <c r="C254" i="24"/>
  <c r="C280" i="24"/>
  <c r="C292" i="24"/>
  <c r="C318" i="24"/>
  <c r="C344" i="24"/>
  <c r="C356" i="24"/>
  <c r="C382" i="24"/>
  <c r="C408" i="24"/>
  <c r="C420" i="24"/>
  <c r="C446" i="24"/>
  <c r="C472" i="24"/>
  <c r="C252" i="24"/>
  <c r="C278" i="24"/>
  <c r="C316" i="24"/>
  <c r="C342" i="24"/>
  <c r="C368" i="24"/>
  <c r="C380" i="24"/>
  <c r="C406" i="24"/>
  <c r="C432" i="24"/>
  <c r="C444" i="24"/>
  <c r="C470" i="24"/>
  <c r="C625" i="24"/>
  <c r="C91" i="24"/>
  <c r="C31" i="24"/>
  <c r="C400" i="25"/>
  <c r="C399" i="25"/>
  <c r="C401" i="25"/>
  <c r="I350" i="41"/>
  <c r="I349" i="41"/>
  <c r="I348" i="41"/>
  <c r="I347" i="41"/>
  <c r="I352" i="41"/>
  <c r="C22" i="35"/>
  <c r="C38" i="35"/>
  <c r="C54" i="35"/>
  <c r="C70" i="35"/>
  <c r="C86" i="35"/>
  <c r="C102" i="35"/>
  <c r="C344" i="41"/>
  <c r="C318" i="25"/>
  <c r="C76" i="35"/>
  <c r="C347" i="41"/>
  <c r="C20" i="35"/>
  <c r="C36" i="35"/>
  <c r="C52" i="35"/>
  <c r="C68" i="35"/>
  <c r="C84" i="35"/>
  <c r="C100" i="35"/>
  <c r="C349" i="41"/>
  <c r="C687" i="25"/>
  <c r="C46" i="35"/>
  <c r="C94" i="35"/>
  <c r="C342" i="41"/>
  <c r="C108" i="35"/>
  <c r="C18" i="35"/>
  <c r="C34" i="35"/>
  <c r="C50" i="35"/>
  <c r="C66" i="35"/>
  <c r="C82" i="35"/>
  <c r="C98" i="35"/>
  <c r="C370" i="25"/>
  <c r="C20" i="25"/>
  <c r="C317" i="25"/>
  <c r="C92" i="35"/>
  <c r="C16" i="35"/>
  <c r="C32" i="35"/>
  <c r="C48" i="35"/>
  <c r="C64" i="35"/>
  <c r="C80" i="35"/>
  <c r="C96" i="35"/>
  <c r="C346" i="41"/>
  <c r="C707" i="25"/>
  <c r="C30" i="35"/>
  <c r="C62" i="35"/>
  <c r="C110" i="35"/>
  <c r="C351" i="41"/>
  <c r="C12" i="35"/>
  <c r="C28" i="35"/>
  <c r="C44" i="35"/>
  <c r="C60" i="35"/>
  <c r="C14" i="35"/>
  <c r="C78" i="35"/>
  <c r="C26" i="35"/>
  <c r="C42" i="35"/>
  <c r="C58" i="35"/>
  <c r="C74" i="35"/>
  <c r="C90" i="35"/>
  <c r="C106" i="35"/>
  <c r="C343" i="41"/>
  <c r="C21" i="25"/>
  <c r="C24" i="35"/>
  <c r="C40" i="35"/>
  <c r="C56" i="35"/>
  <c r="C72" i="35"/>
  <c r="C88" i="35"/>
  <c r="C104" i="35"/>
  <c r="C348" i="41"/>
  <c r="C662" i="25"/>
  <c r="C345" i="25"/>
  <c r="C624" i="25"/>
  <c r="C272" i="25"/>
  <c r="C109" i="35"/>
  <c r="C95" i="35"/>
  <c r="C340" i="41"/>
  <c r="C53" i="35"/>
  <c r="C55" i="35"/>
  <c r="C19" i="35"/>
  <c r="C25" i="35"/>
  <c r="C43" i="35"/>
  <c r="C65" i="35"/>
  <c r="C29" i="35"/>
  <c r="C101" i="35"/>
  <c r="C103" i="35"/>
  <c r="C17" i="35"/>
  <c r="C91" i="35"/>
  <c r="C41" i="35"/>
  <c r="C93" i="35"/>
  <c r="C79" i="35"/>
  <c r="C232" i="41"/>
  <c r="C37" i="35"/>
  <c r="C39" i="35"/>
  <c r="C345" i="41"/>
  <c r="C97" i="35"/>
  <c r="C27" i="35"/>
  <c r="C77" i="35"/>
  <c r="C63" i="35"/>
  <c r="C83" i="35"/>
  <c r="C21" i="35"/>
  <c r="C23" i="35"/>
  <c r="C350" i="41"/>
  <c r="C49" i="35"/>
  <c r="C31" i="35"/>
  <c r="C35" i="35"/>
  <c r="C89" i="35"/>
  <c r="C107" i="35"/>
  <c r="C15" i="35"/>
  <c r="C73" i="35"/>
  <c r="C71" i="35"/>
  <c r="C59" i="35"/>
  <c r="C61" i="35"/>
  <c r="C47" i="35"/>
  <c r="C230" i="41"/>
  <c r="C99" i="35"/>
  <c r="C81" i="35"/>
  <c r="C105" i="35"/>
  <c r="C231" i="41"/>
  <c r="C45" i="35"/>
  <c r="C352" i="41"/>
  <c r="C13" i="35"/>
  <c r="C341" i="41"/>
  <c r="C85" i="35"/>
  <c r="C87" i="35"/>
  <c r="C67" i="35"/>
  <c r="C57" i="35"/>
  <c r="C75" i="35"/>
  <c r="C233" i="41"/>
  <c r="C33" i="35"/>
  <c r="C69" i="35"/>
  <c r="C51" i="35"/>
  <c r="U16" i="9"/>
  <c r="Y24" i="4"/>
  <c r="I20" i="25" s="1"/>
  <c r="L34" i="14"/>
  <c r="L33" i="14"/>
  <c r="L32" i="14"/>
  <c r="H336" i="41" l="1"/>
  <c r="H125" i="27"/>
  <c r="B95" i="31"/>
  <c r="A95" i="31"/>
  <c r="B94" i="31"/>
  <c r="A94" i="31"/>
  <c r="B93" i="31"/>
  <c r="A93" i="31"/>
  <c r="B92" i="31"/>
  <c r="A92" i="31"/>
  <c r="H26" i="26"/>
  <c r="H25" i="26"/>
  <c r="H24" i="26"/>
  <c r="H23" i="26"/>
  <c r="H22" i="26"/>
  <c r="H21" i="26"/>
  <c r="H20" i="26"/>
  <c r="H19" i="26"/>
  <c r="H18" i="26"/>
  <c r="H17" i="26"/>
  <c r="H16" i="26"/>
  <c r="H15" i="26"/>
  <c r="H14" i="26"/>
  <c r="H13" i="26"/>
  <c r="H12" i="26"/>
  <c r="H11" i="26"/>
  <c r="H10" i="26"/>
  <c r="H9" i="26"/>
  <c r="H8" i="26"/>
  <c r="H7" i="26"/>
  <c r="H6" i="26"/>
  <c r="H4" i="26"/>
  <c r="H3" i="26"/>
  <c r="H2" i="26"/>
  <c r="H1" i="26"/>
  <c r="H20" i="38"/>
  <c r="H19" i="38"/>
  <c r="H18" i="38"/>
  <c r="H17" i="38"/>
  <c r="H16" i="38"/>
  <c r="H15" i="38"/>
  <c r="H14" i="38"/>
  <c r="H13" i="38"/>
  <c r="H12" i="38"/>
  <c r="H11" i="38"/>
  <c r="H124" i="27"/>
  <c r="H123" i="27"/>
  <c r="H122" i="27"/>
  <c r="H121" i="27"/>
  <c r="H120" i="27"/>
  <c r="H119" i="27"/>
  <c r="H118" i="27"/>
  <c r="H117" i="27"/>
  <c r="H116" i="27"/>
  <c r="H115" i="27"/>
  <c r="H114" i="27"/>
  <c r="H113" i="27"/>
  <c r="H109" i="27"/>
  <c r="H106" i="27"/>
  <c r="H105" i="27"/>
  <c r="H104" i="27"/>
  <c r="H103" i="27"/>
  <c r="H102" i="27"/>
  <c r="H101" i="27"/>
  <c r="H93" i="27"/>
  <c r="H90" i="27"/>
  <c r="H727" i="25"/>
  <c r="B25" i="40"/>
  <c r="A25" i="40"/>
  <c r="B24" i="40"/>
  <c r="A24" i="40"/>
  <c r="B23" i="40"/>
  <c r="A23" i="40"/>
  <c r="B22" i="40"/>
  <c r="A22" i="40"/>
  <c r="B21" i="40"/>
  <c r="A21" i="40"/>
  <c r="B20" i="40"/>
  <c r="A20" i="40"/>
  <c r="B19" i="40"/>
  <c r="A19" i="40"/>
  <c r="B18" i="40"/>
  <c r="A18" i="40"/>
  <c r="B17" i="40"/>
  <c r="A17" i="40"/>
  <c r="H10" i="38"/>
  <c r="H9" i="38"/>
  <c r="H8" i="38"/>
  <c r="H7" i="38"/>
  <c r="H6" i="38"/>
  <c r="H5" i="38"/>
  <c r="H4" i="38"/>
  <c r="H3" i="38"/>
  <c r="H2" i="38"/>
  <c r="H1" i="38"/>
  <c r="B20" i="38"/>
  <c r="A20" i="38"/>
  <c r="B19" i="38"/>
  <c r="A19" i="38"/>
  <c r="B18" i="38"/>
  <c r="A18" i="38"/>
  <c r="B17" i="38"/>
  <c r="A17" i="38"/>
  <c r="B16" i="38"/>
  <c r="A16" i="38"/>
  <c r="B15" i="38"/>
  <c r="A15" i="38"/>
  <c r="B14" i="38"/>
  <c r="A14" i="38"/>
  <c r="B13" i="38"/>
  <c r="A13" i="38"/>
  <c r="B12" i="38"/>
  <c r="A12" i="38"/>
  <c r="B11" i="38"/>
  <c r="A11" i="38"/>
  <c r="H77"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0" i="27"/>
  <c r="H39" i="27"/>
  <c r="H38" i="27"/>
  <c r="H37" i="27"/>
  <c r="H36" i="27"/>
  <c r="H35" i="27"/>
  <c r="H34" i="27"/>
  <c r="H33" i="27"/>
  <c r="H32" i="27"/>
  <c r="H31" i="27"/>
  <c r="H30" i="27"/>
  <c r="H29" i="27"/>
  <c r="H28" i="27"/>
  <c r="H27" i="27"/>
  <c r="H23" i="27"/>
  <c r="H20" i="27"/>
  <c r="H19" i="27"/>
  <c r="H18" i="27"/>
  <c r="H17" i="27"/>
  <c r="H16" i="27"/>
  <c r="H15" i="27"/>
  <c r="H7" i="27"/>
  <c r="H4" i="27"/>
  <c r="B126" i="27"/>
  <c r="A126" i="27"/>
  <c r="B125" i="27"/>
  <c r="A125" i="27"/>
  <c r="B124" i="27"/>
  <c r="A124" i="27"/>
  <c r="B123" i="27"/>
  <c r="A123" i="27"/>
  <c r="B122" i="27"/>
  <c r="A122" i="27"/>
  <c r="B121" i="27"/>
  <c r="A121" i="27"/>
  <c r="B120" i="27"/>
  <c r="A120" i="27"/>
  <c r="B119" i="27"/>
  <c r="A119" i="27"/>
  <c r="B118" i="27"/>
  <c r="A118" i="27"/>
  <c r="B117" i="27"/>
  <c r="A117" i="27"/>
  <c r="B116" i="27"/>
  <c r="A116" i="27"/>
  <c r="B115" i="27"/>
  <c r="A115" i="27"/>
  <c r="B114" i="27"/>
  <c r="A114" i="27"/>
  <c r="B113" i="27"/>
  <c r="A113" i="27"/>
  <c r="B112" i="27"/>
  <c r="A112" i="27"/>
  <c r="B111" i="27"/>
  <c r="A111" i="27"/>
  <c r="B110" i="27"/>
  <c r="A110" i="27"/>
  <c r="B109" i="27"/>
  <c r="A109" i="27"/>
  <c r="B108" i="27"/>
  <c r="A108" i="27"/>
  <c r="B107" i="27"/>
  <c r="A107" i="27"/>
  <c r="B106" i="27"/>
  <c r="A106" i="27"/>
  <c r="B105" i="27"/>
  <c r="A105" i="27"/>
  <c r="B104" i="27"/>
  <c r="A104" i="27"/>
  <c r="B103" i="27"/>
  <c r="A103" i="27"/>
  <c r="B102" i="27"/>
  <c r="A102" i="27"/>
  <c r="B101" i="27"/>
  <c r="A101" i="27"/>
  <c r="B100" i="27"/>
  <c r="A100" i="27"/>
  <c r="B99" i="27"/>
  <c r="A99" i="27"/>
  <c r="B98" i="27"/>
  <c r="A98" i="27"/>
  <c r="B97" i="27"/>
  <c r="A97" i="27"/>
  <c r="B96" i="27"/>
  <c r="A96" i="27"/>
  <c r="B95" i="27"/>
  <c r="A95" i="27"/>
  <c r="B94" i="27"/>
  <c r="A94" i="27"/>
  <c r="B93" i="27"/>
  <c r="A93" i="27"/>
  <c r="B92" i="27"/>
  <c r="A92" i="27"/>
  <c r="B91" i="27"/>
  <c r="A91" i="27"/>
  <c r="B90" i="27"/>
  <c r="A90" i="27"/>
  <c r="B89" i="27"/>
  <c r="A89" i="27"/>
  <c r="B88" i="27"/>
  <c r="A88" i="27"/>
  <c r="B87" i="27"/>
  <c r="A87" i="27"/>
  <c r="B88" i="29"/>
  <c r="A88" i="29"/>
  <c r="B87" i="29"/>
  <c r="A87" i="29"/>
  <c r="B86" i="29"/>
  <c r="A86" i="29"/>
  <c r="B85" i="29"/>
  <c r="A85" i="29"/>
  <c r="B84" i="29"/>
  <c r="A84" i="29"/>
  <c r="B83" i="29"/>
  <c r="A83" i="29"/>
  <c r="B82" i="29"/>
  <c r="A82" i="29"/>
  <c r="B81" i="29"/>
  <c r="A81" i="29"/>
  <c r="B80" i="29"/>
  <c r="A80" i="29"/>
  <c r="B79" i="29"/>
  <c r="A79" i="29"/>
  <c r="B78" i="29"/>
  <c r="A78" i="29"/>
  <c r="B77" i="29"/>
  <c r="A77" i="29"/>
  <c r="B76" i="29"/>
  <c r="A76" i="29"/>
  <c r="B75" i="29"/>
  <c r="A75" i="29"/>
  <c r="B74" i="29"/>
  <c r="A74" i="29"/>
  <c r="B73" i="29"/>
  <c r="A73" i="29"/>
  <c r="B72" i="29"/>
  <c r="A72" i="29"/>
  <c r="B71" i="29"/>
  <c r="A71" i="29"/>
  <c r="B70" i="29"/>
  <c r="A70" i="29"/>
  <c r="B69" i="29"/>
  <c r="A69" i="29"/>
  <c r="B68" i="29"/>
  <c r="A68" i="29"/>
  <c r="B67" i="29"/>
  <c r="A67" i="29"/>
  <c r="B66" i="29"/>
  <c r="A66" i="29"/>
  <c r="B65" i="29"/>
  <c r="A65" i="29"/>
  <c r="B64" i="29"/>
  <c r="A64" i="29"/>
  <c r="B63" i="29"/>
  <c r="A63" i="29"/>
  <c r="B62" i="29"/>
  <c r="A62" i="29"/>
  <c r="B61" i="29"/>
  <c r="A61" i="29"/>
  <c r="B60" i="29"/>
  <c r="A60" i="29"/>
  <c r="B59" i="29"/>
  <c r="A59" i="29"/>
  <c r="B58" i="29"/>
  <c r="A58" i="29"/>
  <c r="B57" i="29"/>
  <c r="A57" i="29"/>
  <c r="B56" i="29"/>
  <c r="A56" i="29"/>
  <c r="B55" i="29"/>
  <c r="A55" i="29"/>
  <c r="B54" i="29"/>
  <c r="A54" i="29"/>
  <c r="B53" i="29"/>
  <c r="A53" i="29"/>
  <c r="B52" i="29"/>
  <c r="A52" i="29"/>
  <c r="B51" i="29"/>
  <c r="A51" i="29"/>
  <c r="B50" i="29"/>
  <c r="A50" i="29"/>
  <c r="B49" i="29"/>
  <c r="A49" i="29"/>
  <c r="B48" i="29"/>
  <c r="A48" i="29"/>
  <c r="B47" i="29"/>
  <c r="A47" i="29"/>
  <c r="B46" i="29"/>
  <c r="A46" i="29"/>
  <c r="B45" i="29"/>
  <c r="A45" i="29"/>
  <c r="H726" i="25"/>
  <c r="H725" i="25"/>
  <c r="B726" i="25"/>
  <c r="A726" i="25"/>
  <c r="P336" i="4"/>
  <c r="F53" i="6" s="1"/>
  <c r="H391" i="25"/>
  <c r="H390" i="25"/>
  <c r="B391" i="25"/>
  <c r="A391" i="25"/>
  <c r="B390" i="25"/>
  <c r="A390" i="25"/>
  <c r="A392" i="25"/>
  <c r="Y339" i="4"/>
  <c r="I391" i="25" s="1"/>
  <c r="H724" i="25"/>
  <c r="B80" i="28"/>
  <c r="A80" i="28"/>
  <c r="B79" i="28"/>
  <c r="A79" i="28"/>
  <c r="B78" i="28"/>
  <c r="A78" i="28"/>
  <c r="B77" i="28"/>
  <c r="A77" i="28"/>
  <c r="B76" i="28"/>
  <c r="A76" i="28"/>
  <c r="B75" i="28"/>
  <c r="A75" i="28"/>
  <c r="B74" i="28"/>
  <c r="A74" i="28"/>
  <c r="B73" i="28"/>
  <c r="A73" i="28"/>
  <c r="B72" i="28"/>
  <c r="A72" i="28"/>
  <c r="B71" i="28"/>
  <c r="A71" i="28"/>
  <c r="B70" i="28"/>
  <c r="A70" i="28"/>
  <c r="B69" i="28"/>
  <c r="A69" i="28"/>
  <c r="B68" i="28"/>
  <c r="A68" i="28"/>
  <c r="B67" i="28"/>
  <c r="A67" i="28"/>
  <c r="B66" i="28"/>
  <c r="A66" i="28"/>
  <c r="B65" i="28"/>
  <c r="A65" i="28"/>
  <c r="B64" i="28"/>
  <c r="A64" i="28"/>
  <c r="B63" i="28"/>
  <c r="A63" i="28"/>
  <c r="B62" i="28"/>
  <c r="A62" i="28"/>
  <c r="B61" i="28"/>
  <c r="A61" i="28"/>
  <c r="B60" i="28"/>
  <c r="A60" i="28"/>
  <c r="B59" i="28"/>
  <c r="A59" i="28"/>
  <c r="B58" i="28"/>
  <c r="A58" i="28"/>
  <c r="B57" i="28"/>
  <c r="A57" i="28"/>
  <c r="B56" i="28"/>
  <c r="A56" i="28"/>
  <c r="B55" i="28"/>
  <c r="A55" i="28"/>
  <c r="B54" i="28"/>
  <c r="A54" i="28"/>
  <c r="B53" i="28"/>
  <c r="A53" i="28"/>
  <c r="B52" i="28"/>
  <c r="A52" i="28"/>
  <c r="B51" i="28"/>
  <c r="A51" i="28"/>
  <c r="B50" i="28"/>
  <c r="A50" i="28"/>
  <c r="B49" i="28"/>
  <c r="A49" i="28"/>
  <c r="B48" i="28"/>
  <c r="A48" i="28"/>
  <c r="B47" i="28"/>
  <c r="A47" i="28"/>
  <c r="B46" i="28"/>
  <c r="A46" i="28"/>
  <c r="B45" i="28"/>
  <c r="A45" i="28"/>
  <c r="B44" i="28"/>
  <c r="A44" i="28"/>
  <c r="B43" i="28"/>
  <c r="A43" i="28"/>
  <c r="B42" i="28"/>
  <c r="A42" i="28"/>
  <c r="B41" i="28"/>
  <c r="A41" i="28"/>
  <c r="H731" i="25"/>
  <c r="H729" i="25"/>
  <c r="H728" i="25"/>
  <c r="H721" i="25"/>
  <c r="H720" i="25"/>
  <c r="H719" i="25"/>
  <c r="H717" i="25"/>
  <c r="H715" i="25"/>
  <c r="H714" i="25"/>
  <c r="H712" i="25"/>
  <c r="H711" i="25"/>
  <c r="H710" i="25"/>
  <c r="H709" i="25"/>
  <c r="H706" i="25"/>
  <c r="H705" i="25"/>
  <c r="H704" i="25"/>
  <c r="H703" i="25"/>
  <c r="H702" i="25"/>
  <c r="H701" i="25"/>
  <c r="H700" i="25"/>
  <c r="H699" i="25"/>
  <c r="H698" i="25"/>
  <c r="H696" i="25"/>
  <c r="H695" i="25"/>
  <c r="H693" i="25"/>
  <c r="H692" i="25"/>
  <c r="H691" i="25"/>
  <c r="H686" i="25"/>
  <c r="H685" i="25"/>
  <c r="H684" i="25"/>
  <c r="H683" i="25"/>
  <c r="H682" i="25"/>
  <c r="H681" i="25"/>
  <c r="H680" i="25"/>
  <c r="H678" i="25"/>
  <c r="H677" i="25"/>
  <c r="H676" i="25"/>
  <c r="H674" i="25"/>
  <c r="H673" i="25"/>
  <c r="H672" i="25"/>
  <c r="H669" i="25"/>
  <c r="H668" i="25"/>
  <c r="H667" i="25"/>
  <c r="H666" i="25"/>
  <c r="H665" i="25"/>
  <c r="H661" i="25"/>
  <c r="H660" i="25"/>
  <c r="H659" i="25"/>
  <c r="H658" i="25"/>
  <c r="H657" i="25"/>
  <c r="H656" i="25"/>
  <c r="H655" i="25"/>
  <c r="H654" i="25"/>
  <c r="H653" i="25"/>
  <c r="H651" i="25"/>
  <c r="H650" i="25"/>
  <c r="H648" i="25"/>
  <c r="H647" i="25"/>
  <c r="H646" i="25"/>
  <c r="H644" i="25"/>
  <c r="H643" i="25"/>
  <c r="H642" i="25"/>
  <c r="H639" i="25"/>
  <c r="H638" i="25"/>
  <c r="H637" i="25"/>
  <c r="H636" i="25"/>
  <c r="H635" i="25"/>
  <c r="H634" i="25"/>
  <c r="H633" i="25"/>
  <c r="H630" i="25"/>
  <c r="H629" i="25"/>
  <c r="H628" i="25"/>
  <c r="H627" i="25"/>
  <c r="H623" i="25"/>
  <c r="H622" i="25"/>
  <c r="H621" i="25"/>
  <c r="H620" i="25"/>
  <c r="H619" i="25"/>
  <c r="H618" i="25"/>
  <c r="H617" i="25"/>
  <c r="H615" i="25"/>
  <c r="H614" i="25"/>
  <c r="H612" i="25"/>
  <c r="H611" i="25"/>
  <c r="H609" i="25"/>
  <c r="H608" i="25"/>
  <c r="H607" i="25"/>
  <c r="H605" i="25"/>
  <c r="H604" i="25"/>
  <c r="H603" i="25"/>
  <c r="H602" i="25"/>
  <c r="H600" i="25"/>
  <c r="H598" i="25"/>
  <c r="H597" i="25"/>
  <c r="H596" i="25"/>
  <c r="H595" i="25"/>
  <c r="H594" i="25"/>
  <c r="H593" i="25"/>
  <c r="H592" i="25"/>
  <c r="H591" i="25"/>
  <c r="H590" i="25"/>
  <c r="H589" i="25"/>
  <c r="H587" i="25"/>
  <c r="H586" i="25"/>
  <c r="H585" i="25"/>
  <c r="H583" i="25"/>
  <c r="H582" i="25"/>
  <c r="H581" i="25"/>
  <c r="H580" i="25"/>
  <c r="H579" i="25"/>
  <c r="H578" i="25"/>
  <c r="H577" i="25"/>
  <c r="H576" i="25"/>
  <c r="H575" i="25"/>
  <c r="H574" i="25"/>
  <c r="H573" i="25"/>
  <c r="H572" i="25"/>
  <c r="H570" i="25"/>
  <c r="H569" i="25"/>
  <c r="H568" i="25"/>
  <c r="H567" i="25"/>
  <c r="H566" i="25"/>
  <c r="H565" i="25"/>
  <c r="H564" i="25"/>
  <c r="H563" i="25"/>
  <c r="H562" i="25"/>
  <c r="H561" i="25"/>
  <c r="H560" i="25"/>
  <c r="H559" i="25"/>
  <c r="H558" i="25"/>
  <c r="H557" i="25"/>
  <c r="H556" i="25"/>
  <c r="H555" i="25"/>
  <c r="H554" i="25"/>
  <c r="H553" i="25"/>
  <c r="H552" i="25"/>
  <c r="H551" i="25"/>
  <c r="H550" i="25"/>
  <c r="H549" i="25"/>
  <c r="H548" i="25"/>
  <c r="H547" i="25"/>
  <c r="H546" i="25"/>
  <c r="H545" i="25"/>
  <c r="H544" i="25"/>
  <c r="H543" i="25"/>
  <c r="H541" i="25"/>
  <c r="H540" i="25"/>
  <c r="H539" i="25"/>
  <c r="H537" i="25"/>
  <c r="H536" i="25"/>
  <c r="H535" i="25"/>
  <c r="H534" i="25"/>
  <c r="H533" i="25"/>
  <c r="H532" i="25"/>
  <c r="H531" i="25"/>
  <c r="H530" i="25"/>
  <c r="H529" i="25"/>
  <c r="H528" i="25"/>
  <c r="H527" i="25"/>
  <c r="H526" i="25"/>
  <c r="H524" i="25"/>
  <c r="H523" i="25"/>
  <c r="H522" i="25"/>
  <c r="H521" i="25"/>
  <c r="H520" i="25"/>
  <c r="H519" i="25"/>
  <c r="H516" i="25"/>
  <c r="H515" i="25"/>
  <c r="H514" i="25"/>
  <c r="H510" i="25"/>
  <c r="H509" i="25"/>
  <c r="H507" i="25"/>
  <c r="H506" i="25"/>
  <c r="H504" i="25"/>
  <c r="H503" i="25"/>
  <c r="H498" i="25"/>
  <c r="H497" i="25"/>
  <c r="H495" i="25"/>
  <c r="H494" i="25"/>
  <c r="H492" i="25"/>
  <c r="H491" i="25"/>
  <c r="H486" i="25"/>
  <c r="H485" i="25"/>
  <c r="H483" i="25"/>
  <c r="H482" i="25"/>
  <c r="H480" i="25"/>
  <c r="H479" i="25"/>
  <c r="H477" i="25"/>
  <c r="H476" i="25"/>
  <c r="H474" i="25"/>
  <c r="H473" i="25"/>
  <c r="H471" i="25"/>
  <c r="H470" i="25"/>
  <c r="H468" i="25"/>
  <c r="H467" i="25"/>
  <c r="H462" i="25"/>
  <c r="H461" i="25"/>
  <c r="H459" i="25"/>
  <c r="H458" i="25"/>
  <c r="H456" i="25"/>
  <c r="H455" i="25"/>
  <c r="H450" i="25"/>
  <c r="H449" i="25"/>
  <c r="H447" i="25"/>
  <c r="H446" i="25"/>
  <c r="H444" i="25"/>
  <c r="H443" i="25"/>
  <c r="H437" i="25"/>
  <c r="H436" i="25"/>
  <c r="H435" i="25"/>
  <c r="H433" i="25"/>
  <c r="H432" i="25"/>
  <c r="H431" i="25"/>
  <c r="H429" i="25"/>
  <c r="H428" i="25"/>
  <c r="H427" i="25"/>
  <c r="H424" i="25"/>
  <c r="H423" i="25"/>
  <c r="H422" i="25"/>
  <c r="H420" i="25"/>
  <c r="H419" i="25"/>
  <c r="H418" i="25"/>
  <c r="H412" i="25"/>
  <c r="H411" i="25"/>
  <c r="H410" i="25"/>
  <c r="H408" i="25"/>
  <c r="H407" i="25"/>
  <c r="H406" i="25"/>
  <c r="H398" i="25"/>
  <c r="H397" i="25"/>
  <c r="H395" i="25"/>
  <c r="H394" i="25"/>
  <c r="H393" i="25"/>
  <c r="H392" i="25"/>
  <c r="H389" i="25"/>
  <c r="H388" i="25"/>
  <c r="H387" i="25"/>
  <c r="H384" i="25"/>
  <c r="H383" i="25"/>
  <c r="H382" i="25"/>
  <c r="H380" i="25"/>
  <c r="H378" i="25"/>
  <c r="H377" i="25"/>
  <c r="H376" i="25"/>
  <c r="H374" i="25"/>
  <c r="H373" i="25"/>
  <c r="H372" i="25"/>
  <c r="H371" i="25"/>
  <c r="H370" i="25"/>
  <c r="H369" i="25"/>
  <c r="H367" i="25"/>
  <c r="H366" i="25"/>
  <c r="H365" i="25"/>
  <c r="H364" i="25"/>
  <c r="H363" i="25"/>
  <c r="H362" i="25"/>
  <c r="H361" i="25"/>
  <c r="H360" i="25"/>
  <c r="H359" i="25"/>
  <c r="H358" i="25"/>
  <c r="H356" i="25"/>
  <c r="H355" i="25"/>
  <c r="H354" i="25"/>
  <c r="H352" i="25"/>
  <c r="H351" i="25"/>
  <c r="H350" i="25"/>
  <c r="H347" i="25"/>
  <c r="H346" i="25"/>
  <c r="H344" i="25"/>
  <c r="H343" i="25"/>
  <c r="H342" i="25"/>
  <c r="H341" i="25"/>
  <c r="H340" i="25"/>
  <c r="H339" i="25"/>
  <c r="H338" i="25"/>
  <c r="H336" i="25"/>
  <c r="H335" i="25"/>
  <c r="H334" i="25"/>
  <c r="H332" i="25"/>
  <c r="H331" i="25"/>
  <c r="H330" i="25"/>
  <c r="H327" i="25"/>
  <c r="H326" i="25"/>
  <c r="H325" i="25"/>
  <c r="H324" i="25"/>
  <c r="H323" i="25"/>
  <c r="H322" i="25"/>
  <c r="H321" i="25"/>
  <c r="H319" i="25"/>
  <c r="H318" i="25"/>
  <c r="H316" i="25"/>
  <c r="H315" i="25"/>
  <c r="H314" i="25"/>
  <c r="H313" i="25"/>
  <c r="H312" i="25"/>
  <c r="H311" i="25"/>
  <c r="H310" i="25"/>
  <c r="H309" i="25"/>
  <c r="H308" i="25"/>
  <c r="H307" i="25"/>
  <c r="H305" i="25"/>
  <c r="H304" i="25"/>
  <c r="H303" i="25"/>
  <c r="H301" i="25"/>
  <c r="H300" i="25"/>
  <c r="H299" i="25"/>
  <c r="H298" i="25"/>
  <c r="H296" i="25"/>
  <c r="H295" i="25"/>
  <c r="H294" i="25"/>
  <c r="H291" i="25"/>
  <c r="H290" i="25"/>
  <c r="H289" i="25"/>
  <c r="H288" i="25"/>
  <c r="H287" i="25"/>
  <c r="H286" i="25"/>
  <c r="H285" i="25"/>
  <c r="H284" i="25"/>
  <c r="H281" i="25"/>
  <c r="H280" i="25"/>
  <c r="H279" i="25"/>
  <c r="H278" i="25"/>
  <c r="H277" i="25"/>
  <c r="H276" i="25"/>
  <c r="H274" i="25"/>
  <c r="H273" i="25"/>
  <c r="H271" i="25"/>
  <c r="H270" i="25"/>
  <c r="H269" i="25"/>
  <c r="H268" i="25"/>
  <c r="H267" i="25"/>
  <c r="H266" i="25"/>
  <c r="H265" i="25"/>
  <c r="H264" i="25"/>
  <c r="H263" i="25"/>
  <c r="H261" i="25"/>
  <c r="H260" i="25"/>
  <c r="H259" i="25"/>
  <c r="H257" i="25"/>
  <c r="H256" i="25"/>
  <c r="H255" i="25"/>
  <c r="H253" i="25"/>
  <c r="H252" i="25"/>
  <c r="H251" i="25"/>
  <c r="H249" i="25"/>
  <c r="H248" i="25"/>
  <c r="H247" i="25"/>
  <c r="H246" i="25"/>
  <c r="H245" i="25"/>
  <c r="H243" i="25"/>
  <c r="H241" i="25"/>
  <c r="H240" i="25"/>
  <c r="H239" i="25"/>
  <c r="H238" i="25"/>
  <c r="H237" i="25"/>
  <c r="H236" i="25"/>
  <c r="H235" i="25"/>
  <c r="H234" i="25"/>
  <c r="H233" i="25"/>
  <c r="H232" i="25"/>
  <c r="H231" i="25"/>
  <c r="H229" i="25"/>
  <c r="H228" i="25"/>
  <c r="H227" i="25"/>
  <c r="H225" i="25"/>
  <c r="H224" i="25"/>
  <c r="H223" i="25"/>
  <c r="H222" i="25"/>
  <c r="H221" i="25"/>
  <c r="H220" i="25"/>
  <c r="H219" i="25"/>
  <c r="H218" i="25"/>
  <c r="H217" i="25"/>
  <c r="H216" i="25"/>
  <c r="H213" i="25"/>
  <c r="H212" i="25"/>
  <c r="H211" i="25"/>
  <c r="H210" i="25"/>
  <c r="H208" i="25"/>
  <c r="H207" i="25"/>
  <c r="H206" i="25"/>
  <c r="H205" i="25"/>
  <c r="H204" i="25"/>
  <c r="H203" i="25"/>
  <c r="H202" i="25"/>
  <c r="H201" i="25"/>
  <c r="H200" i="25"/>
  <c r="H199" i="25"/>
  <c r="H198" i="25"/>
  <c r="H197" i="25"/>
  <c r="H196" i="25"/>
  <c r="H195" i="25"/>
  <c r="H194" i="25"/>
  <c r="H193" i="25"/>
  <c r="H192" i="25"/>
  <c r="H191" i="25"/>
  <c r="H190" i="25"/>
  <c r="H189" i="25"/>
  <c r="H188" i="25"/>
  <c r="H187" i="25"/>
  <c r="H186" i="25"/>
  <c r="H185" i="25"/>
  <c r="H184" i="25"/>
  <c r="H183" i="25"/>
  <c r="H182" i="25"/>
  <c r="H181" i="25"/>
  <c r="H180" i="25"/>
  <c r="H178" i="25"/>
  <c r="H177" i="25"/>
  <c r="H176" i="25"/>
  <c r="H175" i="25"/>
  <c r="H173" i="25"/>
  <c r="H172" i="25"/>
  <c r="H171" i="25"/>
  <c r="H170" i="25"/>
  <c r="H169" i="25"/>
  <c r="H168" i="25"/>
  <c r="H167" i="25"/>
  <c r="H166" i="25"/>
  <c r="H165" i="25"/>
  <c r="H164" i="25"/>
  <c r="H161" i="25"/>
  <c r="H160" i="25"/>
  <c r="H159" i="25"/>
  <c r="H158" i="25"/>
  <c r="H156" i="25"/>
  <c r="H155" i="25"/>
  <c r="H154" i="25"/>
  <c r="H153" i="25"/>
  <c r="H152" i="25"/>
  <c r="H151" i="25"/>
  <c r="H150" i="25"/>
  <c r="H149" i="25"/>
  <c r="H147" i="25"/>
  <c r="H145" i="25"/>
  <c r="H144" i="25"/>
  <c r="H143" i="25"/>
  <c r="H142" i="25"/>
  <c r="H138" i="25"/>
  <c r="H137" i="25"/>
  <c r="H135" i="25"/>
  <c r="H134" i="25"/>
  <c r="H132" i="25"/>
  <c r="H131" i="25"/>
  <c r="H129" i="25"/>
  <c r="H125" i="25"/>
  <c r="H124" i="25"/>
  <c r="H122" i="25"/>
  <c r="H121" i="25"/>
  <c r="H119" i="25"/>
  <c r="H118" i="25"/>
  <c r="H116" i="25"/>
  <c r="H112" i="25"/>
  <c r="H111" i="25"/>
  <c r="H109" i="25"/>
  <c r="H108" i="25"/>
  <c r="H106" i="25"/>
  <c r="H105" i="25"/>
  <c r="H103" i="25"/>
  <c r="H99" i="25"/>
  <c r="H98" i="25"/>
  <c r="H96" i="25"/>
  <c r="H95" i="25"/>
  <c r="H93" i="25"/>
  <c r="H92" i="25"/>
  <c r="H90" i="25"/>
  <c r="H86" i="25"/>
  <c r="H85" i="25"/>
  <c r="H83" i="25"/>
  <c r="H82" i="25"/>
  <c r="H80" i="25"/>
  <c r="H79" i="25"/>
  <c r="H77" i="25"/>
  <c r="H73" i="25"/>
  <c r="H72" i="25"/>
  <c r="H70" i="25"/>
  <c r="H69" i="25"/>
  <c r="H67" i="25"/>
  <c r="H66" i="25"/>
  <c r="H64" i="25"/>
  <c r="H59" i="25"/>
  <c r="H58" i="25"/>
  <c r="H57" i="25"/>
  <c r="H55" i="25"/>
  <c r="H54" i="25"/>
  <c r="H53" i="25"/>
  <c r="H51" i="25"/>
  <c r="H50" i="25"/>
  <c r="H49" i="25"/>
  <c r="H47" i="25"/>
  <c r="H45" i="25"/>
  <c r="H44" i="25"/>
  <c r="H43" i="25"/>
  <c r="H41" i="25"/>
  <c r="H40" i="25"/>
  <c r="H39" i="25"/>
  <c r="H34" i="25"/>
  <c r="H32" i="25"/>
  <c r="H31" i="25"/>
  <c r="H30" i="25"/>
  <c r="H27" i="25"/>
  <c r="H26" i="25"/>
  <c r="H19" i="25"/>
  <c r="H14" i="25"/>
  <c r="H10" i="25"/>
  <c r="H9" i="25"/>
  <c r="H8" i="25"/>
  <c r="H7" i="25"/>
  <c r="H6" i="25"/>
  <c r="H5" i="25"/>
  <c r="H4" i="25"/>
  <c r="H3" i="25"/>
  <c r="H2" i="25"/>
  <c r="B731" i="25"/>
  <c r="A731" i="25"/>
  <c r="B730" i="25"/>
  <c r="A730" i="25"/>
  <c r="B729" i="25"/>
  <c r="A729" i="25"/>
  <c r="B728" i="25"/>
  <c r="A728" i="25"/>
  <c r="B727" i="25"/>
  <c r="A727" i="25"/>
  <c r="B725" i="25"/>
  <c r="A725" i="25"/>
  <c r="B724" i="25"/>
  <c r="A724" i="25"/>
  <c r="B723" i="25"/>
  <c r="A723" i="25"/>
  <c r="B722" i="25"/>
  <c r="A722" i="25"/>
  <c r="B721" i="25"/>
  <c r="A721" i="25"/>
  <c r="B720" i="25"/>
  <c r="A720" i="25"/>
  <c r="B719" i="25"/>
  <c r="A719" i="25"/>
  <c r="B718" i="25"/>
  <c r="A718" i="25"/>
  <c r="B717" i="25"/>
  <c r="A717" i="25"/>
  <c r="B716" i="25"/>
  <c r="A716" i="25"/>
  <c r="B715" i="25"/>
  <c r="A715" i="25"/>
  <c r="B714" i="25"/>
  <c r="A714" i="25"/>
  <c r="B713" i="25"/>
  <c r="A713" i="25"/>
  <c r="B712" i="25"/>
  <c r="A712" i="25"/>
  <c r="B711" i="25"/>
  <c r="A711" i="25"/>
  <c r="B710" i="25"/>
  <c r="A710" i="25"/>
  <c r="B709" i="25"/>
  <c r="A709" i="25"/>
  <c r="B708" i="25"/>
  <c r="A708" i="25"/>
  <c r="B706" i="25"/>
  <c r="A706" i="25"/>
  <c r="B705" i="25"/>
  <c r="A705" i="25"/>
  <c r="B704" i="25"/>
  <c r="A704" i="25"/>
  <c r="B703" i="25"/>
  <c r="A703" i="25"/>
  <c r="B702" i="25"/>
  <c r="A702" i="25"/>
  <c r="B701" i="25"/>
  <c r="A701" i="25"/>
  <c r="B700" i="25"/>
  <c r="A700" i="25"/>
  <c r="B699" i="25"/>
  <c r="A699" i="25"/>
  <c r="B698" i="25"/>
  <c r="A698" i="25"/>
  <c r="B697" i="25"/>
  <c r="A697" i="25"/>
  <c r="B696" i="25"/>
  <c r="A696" i="25"/>
  <c r="B695" i="25"/>
  <c r="A695" i="25"/>
  <c r="B694" i="25"/>
  <c r="A694" i="25"/>
  <c r="B693" i="25"/>
  <c r="A693" i="25"/>
  <c r="B692" i="25"/>
  <c r="A692" i="25"/>
  <c r="B691" i="25"/>
  <c r="A691" i="25"/>
  <c r="B690" i="25"/>
  <c r="A690" i="25"/>
  <c r="B689" i="25"/>
  <c r="A689" i="25"/>
  <c r="B688" i="25"/>
  <c r="A688" i="25"/>
  <c r="B686" i="25"/>
  <c r="A686" i="25"/>
  <c r="B685" i="25"/>
  <c r="A685" i="25"/>
  <c r="B684" i="25"/>
  <c r="A684" i="25"/>
  <c r="B683" i="25"/>
  <c r="A683" i="25"/>
  <c r="B682" i="25"/>
  <c r="A682" i="25"/>
  <c r="B681" i="25"/>
  <c r="A681" i="25"/>
  <c r="B680" i="25"/>
  <c r="A680" i="25"/>
  <c r="B679" i="25"/>
  <c r="A679" i="25"/>
  <c r="B678" i="25"/>
  <c r="A678" i="25"/>
  <c r="B677" i="25"/>
  <c r="A677" i="25"/>
  <c r="B676" i="25"/>
  <c r="A676" i="25"/>
  <c r="B675" i="25"/>
  <c r="A675" i="25"/>
  <c r="B674" i="25"/>
  <c r="A674" i="25"/>
  <c r="B673" i="25"/>
  <c r="A673" i="25"/>
  <c r="B672" i="25"/>
  <c r="A672" i="25"/>
  <c r="B671" i="25"/>
  <c r="A671" i="25"/>
  <c r="B670" i="25"/>
  <c r="A670" i="25"/>
  <c r="B669" i="25"/>
  <c r="A669" i="25"/>
  <c r="B668" i="25"/>
  <c r="A668" i="25"/>
  <c r="B667" i="25"/>
  <c r="A667" i="25"/>
  <c r="B666" i="25"/>
  <c r="A666" i="25"/>
  <c r="B665" i="25"/>
  <c r="A665" i="25"/>
  <c r="B664" i="25"/>
  <c r="A664" i="25"/>
  <c r="B663" i="25"/>
  <c r="A663" i="25"/>
  <c r="B661" i="25"/>
  <c r="A661" i="25"/>
  <c r="B660" i="25"/>
  <c r="A660" i="25"/>
  <c r="B659" i="25"/>
  <c r="A659" i="25"/>
  <c r="B658" i="25"/>
  <c r="A658" i="25"/>
  <c r="B657" i="25"/>
  <c r="A657" i="25"/>
  <c r="B656" i="25"/>
  <c r="A656" i="25"/>
  <c r="B655" i="25"/>
  <c r="A655" i="25"/>
  <c r="B654" i="25"/>
  <c r="A654" i="25"/>
  <c r="B653" i="25"/>
  <c r="A653" i="25"/>
  <c r="B652" i="25"/>
  <c r="A652" i="25"/>
  <c r="B651" i="25"/>
  <c r="A651" i="25"/>
  <c r="B650" i="25"/>
  <c r="A650" i="25"/>
  <c r="B649" i="25"/>
  <c r="A649" i="25"/>
  <c r="B648" i="25"/>
  <c r="A648" i="25"/>
  <c r="B647" i="25"/>
  <c r="A647" i="25"/>
  <c r="B646" i="25"/>
  <c r="A646" i="25"/>
  <c r="B645" i="25"/>
  <c r="A645" i="25"/>
  <c r="B644" i="25"/>
  <c r="A644" i="25"/>
  <c r="B643" i="25"/>
  <c r="A643" i="25"/>
  <c r="B642" i="25"/>
  <c r="A642" i="25"/>
  <c r="B641" i="25"/>
  <c r="A641" i="25"/>
  <c r="B639" i="25"/>
  <c r="A639" i="25"/>
  <c r="B638" i="25"/>
  <c r="A638" i="25"/>
  <c r="B637" i="25"/>
  <c r="A637" i="25"/>
  <c r="B636" i="25"/>
  <c r="A636" i="25"/>
  <c r="B635" i="25"/>
  <c r="A635" i="25"/>
  <c r="B634" i="25"/>
  <c r="A634" i="25"/>
  <c r="B633" i="25"/>
  <c r="A633" i="25"/>
  <c r="B632" i="25"/>
  <c r="A632" i="25"/>
  <c r="B631" i="25"/>
  <c r="A631" i="25"/>
  <c r="B630" i="25"/>
  <c r="A630" i="25"/>
  <c r="B629" i="25"/>
  <c r="A629" i="25"/>
  <c r="B628" i="25"/>
  <c r="A628" i="25"/>
  <c r="B627" i="25"/>
  <c r="A627" i="25"/>
  <c r="B626" i="25"/>
  <c r="A626" i="25"/>
  <c r="B625" i="25"/>
  <c r="A625" i="25"/>
  <c r="B623" i="25"/>
  <c r="A623" i="25"/>
  <c r="B622" i="25"/>
  <c r="A622" i="25"/>
  <c r="B621" i="25"/>
  <c r="A621" i="25"/>
  <c r="B620" i="25"/>
  <c r="A620" i="25"/>
  <c r="B619" i="25"/>
  <c r="A619" i="25"/>
  <c r="B618" i="25"/>
  <c r="A618" i="25"/>
  <c r="B617" i="25"/>
  <c r="A617" i="25"/>
  <c r="B616" i="25"/>
  <c r="A616" i="25"/>
  <c r="B615" i="25"/>
  <c r="A615" i="25"/>
  <c r="B614" i="25"/>
  <c r="A614" i="25"/>
  <c r="B613" i="25"/>
  <c r="A613" i="25"/>
  <c r="B612" i="25"/>
  <c r="A612" i="25"/>
  <c r="B611" i="25"/>
  <c r="A611" i="25"/>
  <c r="B610" i="25"/>
  <c r="A610" i="25"/>
  <c r="B609" i="25"/>
  <c r="A609" i="25"/>
  <c r="B608" i="25"/>
  <c r="A608" i="25"/>
  <c r="B607" i="25"/>
  <c r="A607" i="25"/>
  <c r="B606" i="25"/>
  <c r="A606" i="25"/>
  <c r="B605" i="25"/>
  <c r="A605" i="25"/>
  <c r="B604" i="25"/>
  <c r="A604" i="25"/>
  <c r="B603" i="25"/>
  <c r="A603" i="25"/>
  <c r="B602" i="25"/>
  <c r="A602" i="25"/>
  <c r="B601" i="25"/>
  <c r="A601" i="25"/>
  <c r="B600" i="25"/>
  <c r="A600" i="25"/>
  <c r="B599" i="25"/>
  <c r="A599" i="25"/>
  <c r="B598" i="25"/>
  <c r="A598" i="25"/>
  <c r="B597" i="25"/>
  <c r="A597" i="25"/>
  <c r="B596" i="25"/>
  <c r="A596" i="25"/>
  <c r="B595" i="25"/>
  <c r="A595" i="25"/>
  <c r="B594" i="25"/>
  <c r="A594" i="25"/>
  <c r="B593" i="25"/>
  <c r="A593" i="25"/>
  <c r="B592" i="25"/>
  <c r="A592" i="25"/>
  <c r="B591" i="25"/>
  <c r="A591" i="25"/>
  <c r="B590" i="25"/>
  <c r="A590" i="25"/>
  <c r="B589" i="25"/>
  <c r="A589" i="25"/>
  <c r="B588" i="25"/>
  <c r="A588" i="25"/>
  <c r="B587" i="25"/>
  <c r="A587" i="25"/>
  <c r="B586" i="25"/>
  <c r="A586" i="25"/>
  <c r="B585" i="25"/>
  <c r="A585" i="25"/>
  <c r="B584" i="25"/>
  <c r="A584" i="25"/>
  <c r="B583" i="25"/>
  <c r="A583" i="25"/>
  <c r="B582" i="25"/>
  <c r="A582" i="25"/>
  <c r="B581" i="25"/>
  <c r="A581" i="25"/>
  <c r="B580" i="25"/>
  <c r="A580" i="25"/>
  <c r="B579" i="25"/>
  <c r="A579" i="25"/>
  <c r="B578" i="25"/>
  <c r="A578" i="25"/>
  <c r="B577" i="25"/>
  <c r="A577" i="25"/>
  <c r="B576" i="25"/>
  <c r="A576" i="25"/>
  <c r="B575" i="25"/>
  <c r="A575" i="25"/>
  <c r="B574" i="25"/>
  <c r="A574" i="25"/>
  <c r="B573" i="25"/>
  <c r="A573" i="25"/>
  <c r="B572" i="25"/>
  <c r="A572" i="25"/>
  <c r="B571" i="25"/>
  <c r="A571" i="25"/>
  <c r="B570" i="25"/>
  <c r="A570" i="25"/>
  <c r="B569" i="25"/>
  <c r="A569" i="25"/>
  <c r="B568" i="25"/>
  <c r="A568" i="25"/>
  <c r="B567" i="25"/>
  <c r="A567" i="25"/>
  <c r="B566" i="25"/>
  <c r="A566" i="25"/>
  <c r="B565" i="25"/>
  <c r="A565" i="25"/>
  <c r="B564" i="25"/>
  <c r="A564" i="25"/>
  <c r="B563" i="25"/>
  <c r="A563" i="25"/>
  <c r="B562" i="25"/>
  <c r="A562" i="25"/>
  <c r="B561" i="25"/>
  <c r="A561" i="25"/>
  <c r="B560" i="25"/>
  <c r="A560" i="25"/>
  <c r="B559" i="25"/>
  <c r="A559" i="25"/>
  <c r="B558" i="25"/>
  <c r="A558" i="25"/>
  <c r="B557" i="25"/>
  <c r="A557" i="25"/>
  <c r="B556" i="25"/>
  <c r="A556" i="25"/>
  <c r="B555" i="25"/>
  <c r="A555" i="25"/>
  <c r="B554" i="25"/>
  <c r="A554" i="25"/>
  <c r="B553" i="25"/>
  <c r="A553" i="25"/>
  <c r="B552" i="25"/>
  <c r="A552" i="25"/>
  <c r="B551" i="25"/>
  <c r="A551" i="25"/>
  <c r="B550" i="25"/>
  <c r="A550" i="25"/>
  <c r="B549" i="25"/>
  <c r="A549" i="25"/>
  <c r="B548" i="25"/>
  <c r="A548" i="25"/>
  <c r="B547" i="25"/>
  <c r="A547" i="25"/>
  <c r="B546" i="25"/>
  <c r="A546" i="25"/>
  <c r="B545" i="25"/>
  <c r="A545" i="25"/>
  <c r="B544" i="25"/>
  <c r="A544" i="25"/>
  <c r="B543" i="25"/>
  <c r="A543" i="25"/>
  <c r="B542" i="25"/>
  <c r="A542" i="25"/>
  <c r="B541" i="25"/>
  <c r="A541" i="25"/>
  <c r="B540" i="25"/>
  <c r="A540" i="25"/>
  <c r="B539" i="25"/>
  <c r="A539" i="25"/>
  <c r="B538" i="25"/>
  <c r="A538" i="25"/>
  <c r="B537" i="25"/>
  <c r="A537" i="25"/>
  <c r="B536" i="25"/>
  <c r="A536" i="25"/>
  <c r="B535" i="25"/>
  <c r="A535" i="25"/>
  <c r="B534" i="25"/>
  <c r="A534" i="25"/>
  <c r="B533" i="25"/>
  <c r="A533" i="25"/>
  <c r="B532" i="25"/>
  <c r="A532" i="25"/>
  <c r="B531" i="25"/>
  <c r="A531" i="25"/>
  <c r="B530" i="25"/>
  <c r="A530" i="25"/>
  <c r="B529" i="25"/>
  <c r="A529" i="25"/>
  <c r="B528" i="25"/>
  <c r="A528" i="25"/>
  <c r="B527" i="25"/>
  <c r="A527" i="25"/>
  <c r="B526" i="25"/>
  <c r="A526" i="25"/>
  <c r="B525" i="25"/>
  <c r="A525" i="25"/>
  <c r="B524" i="25"/>
  <c r="A524" i="25"/>
  <c r="B523" i="25"/>
  <c r="A523" i="25"/>
  <c r="B522" i="25"/>
  <c r="A522" i="25"/>
  <c r="B521" i="25"/>
  <c r="A521" i="25"/>
  <c r="B520" i="25"/>
  <c r="A520" i="25"/>
  <c r="B519" i="25"/>
  <c r="A519" i="25"/>
  <c r="B518" i="25"/>
  <c r="A518" i="25"/>
  <c r="B517" i="25"/>
  <c r="A517" i="25"/>
  <c r="B516" i="25"/>
  <c r="A516" i="25"/>
  <c r="B515" i="25"/>
  <c r="A515" i="25"/>
  <c r="B514" i="25"/>
  <c r="A514" i="25"/>
  <c r="B513" i="25"/>
  <c r="A513" i="25"/>
  <c r="B512" i="25"/>
  <c r="A512" i="25"/>
  <c r="B511" i="25"/>
  <c r="A511" i="25"/>
  <c r="B510" i="25"/>
  <c r="A510" i="25"/>
  <c r="B509" i="25"/>
  <c r="A509" i="25"/>
  <c r="B508" i="25"/>
  <c r="A508" i="25"/>
  <c r="B507" i="25"/>
  <c r="A507" i="25"/>
  <c r="B506" i="25"/>
  <c r="A506" i="25"/>
  <c r="B505" i="25"/>
  <c r="A505" i="25"/>
  <c r="B504" i="25"/>
  <c r="A504" i="25"/>
  <c r="B503" i="25"/>
  <c r="A503" i="25"/>
  <c r="B502" i="25"/>
  <c r="A502" i="25"/>
  <c r="B501" i="25"/>
  <c r="A501" i="25"/>
  <c r="B500" i="25"/>
  <c r="A500" i="25"/>
  <c r="B499" i="25"/>
  <c r="A499" i="25"/>
  <c r="B498" i="25"/>
  <c r="A498" i="25"/>
  <c r="B497" i="25"/>
  <c r="A497" i="25"/>
  <c r="B496" i="25"/>
  <c r="A496" i="25"/>
  <c r="B495" i="25"/>
  <c r="A495" i="25"/>
  <c r="B494" i="25"/>
  <c r="A494" i="25"/>
  <c r="B493" i="25"/>
  <c r="A493" i="25"/>
  <c r="B492" i="25"/>
  <c r="A492" i="25"/>
  <c r="B491" i="25"/>
  <c r="A491" i="25"/>
  <c r="B490" i="25"/>
  <c r="A490" i="25"/>
  <c r="B489" i="25"/>
  <c r="A489" i="25"/>
  <c r="B488" i="25"/>
  <c r="A488" i="25"/>
  <c r="B487" i="25"/>
  <c r="A487" i="25"/>
  <c r="B486" i="25"/>
  <c r="A486" i="25"/>
  <c r="B485" i="25"/>
  <c r="A485" i="25"/>
  <c r="B484" i="25"/>
  <c r="A484" i="25"/>
  <c r="B483" i="25"/>
  <c r="A483" i="25"/>
  <c r="B482" i="25"/>
  <c r="A482" i="25"/>
  <c r="B481" i="25"/>
  <c r="A481" i="25"/>
  <c r="B480" i="25"/>
  <c r="A480" i="25"/>
  <c r="B479" i="25"/>
  <c r="A479" i="25"/>
  <c r="B478" i="25"/>
  <c r="A478" i="25"/>
  <c r="B477" i="25"/>
  <c r="A477" i="25"/>
  <c r="B476" i="25"/>
  <c r="A476" i="25"/>
  <c r="B475" i="25"/>
  <c r="A475" i="25"/>
  <c r="B474" i="25"/>
  <c r="A474" i="25"/>
  <c r="B473" i="25"/>
  <c r="A473" i="25"/>
  <c r="B472" i="25"/>
  <c r="A472" i="25"/>
  <c r="B471" i="25"/>
  <c r="A471" i="25"/>
  <c r="B470" i="25"/>
  <c r="A470" i="25"/>
  <c r="B469" i="25"/>
  <c r="A469" i="25"/>
  <c r="B468" i="25"/>
  <c r="A468" i="25"/>
  <c r="B467" i="25"/>
  <c r="A467" i="25"/>
  <c r="B466" i="25"/>
  <c r="A466" i="25"/>
  <c r="B465" i="25"/>
  <c r="A465" i="25"/>
  <c r="B464" i="25"/>
  <c r="A464" i="25"/>
  <c r="B463" i="25"/>
  <c r="A463" i="25"/>
  <c r="B462" i="25"/>
  <c r="A462" i="25"/>
  <c r="B461" i="25"/>
  <c r="A461" i="25"/>
  <c r="B460" i="25"/>
  <c r="A460" i="25"/>
  <c r="B459" i="25"/>
  <c r="A459" i="25"/>
  <c r="B458" i="25"/>
  <c r="A458" i="25"/>
  <c r="B457" i="25"/>
  <c r="A457" i="25"/>
  <c r="B456" i="25"/>
  <c r="A456" i="25"/>
  <c r="B455" i="25"/>
  <c r="A455" i="25"/>
  <c r="B454" i="25"/>
  <c r="A454" i="25"/>
  <c r="B453" i="25"/>
  <c r="A453" i="25"/>
  <c r="B452" i="25"/>
  <c r="A452" i="25"/>
  <c r="B451" i="25"/>
  <c r="A451" i="25"/>
  <c r="B450" i="25"/>
  <c r="A450" i="25"/>
  <c r="B449" i="25"/>
  <c r="A449" i="25"/>
  <c r="B448" i="25"/>
  <c r="A448" i="25"/>
  <c r="B447" i="25"/>
  <c r="A447" i="25"/>
  <c r="B446" i="25"/>
  <c r="A446" i="25"/>
  <c r="B445" i="25"/>
  <c r="A445" i="25"/>
  <c r="B444" i="25"/>
  <c r="A444" i="25"/>
  <c r="B443" i="25"/>
  <c r="A443" i="25"/>
  <c r="B442" i="25"/>
  <c r="A442" i="25"/>
  <c r="B441" i="25"/>
  <c r="A441" i="25"/>
  <c r="B440" i="25"/>
  <c r="A440" i="25"/>
  <c r="B439" i="25"/>
  <c r="A439" i="25"/>
  <c r="B438" i="25"/>
  <c r="A438" i="25"/>
  <c r="B437" i="25"/>
  <c r="A437" i="25"/>
  <c r="B436" i="25"/>
  <c r="A436" i="25"/>
  <c r="B435" i="25"/>
  <c r="A435" i="25"/>
  <c r="B434" i="25"/>
  <c r="A434" i="25"/>
  <c r="B433" i="25"/>
  <c r="A433" i="25"/>
  <c r="B432" i="25"/>
  <c r="A432" i="25"/>
  <c r="B431" i="25"/>
  <c r="A431" i="25"/>
  <c r="B430" i="25"/>
  <c r="A430" i="25"/>
  <c r="B429" i="25"/>
  <c r="A429" i="25"/>
  <c r="B428" i="25"/>
  <c r="A428" i="25"/>
  <c r="B427" i="25"/>
  <c r="A427" i="25"/>
  <c r="B426" i="25"/>
  <c r="A426" i="25"/>
  <c r="B425" i="25"/>
  <c r="A425" i="25"/>
  <c r="B424" i="25"/>
  <c r="A424" i="25"/>
  <c r="B423" i="25"/>
  <c r="A423" i="25"/>
  <c r="B422" i="25"/>
  <c r="A422" i="25"/>
  <c r="B421" i="25"/>
  <c r="A421" i="25"/>
  <c r="B420" i="25"/>
  <c r="A420" i="25"/>
  <c r="B419" i="25"/>
  <c r="A419" i="25"/>
  <c r="B418" i="25"/>
  <c r="A418" i="25"/>
  <c r="B417" i="25"/>
  <c r="A417" i="25"/>
  <c r="B416" i="25"/>
  <c r="A416" i="25"/>
  <c r="B415" i="25"/>
  <c r="A415" i="25"/>
  <c r="B414" i="25"/>
  <c r="A414" i="25"/>
  <c r="B413" i="25"/>
  <c r="A413" i="25"/>
  <c r="B412" i="25"/>
  <c r="A412" i="25"/>
  <c r="B411" i="25"/>
  <c r="A411" i="25"/>
  <c r="B410" i="25"/>
  <c r="A410" i="25"/>
  <c r="B409" i="25"/>
  <c r="A409" i="25"/>
  <c r="B408" i="25"/>
  <c r="A408" i="25"/>
  <c r="B407" i="25"/>
  <c r="A407" i="25"/>
  <c r="B406" i="25"/>
  <c r="A406" i="25"/>
  <c r="B405" i="25"/>
  <c r="A405" i="25"/>
  <c r="B404" i="25"/>
  <c r="A404" i="25"/>
  <c r="B403" i="25"/>
  <c r="A403" i="25"/>
  <c r="B402" i="25"/>
  <c r="A402" i="25"/>
  <c r="H6" i="43"/>
  <c r="A6" i="43"/>
  <c r="B6" i="43"/>
  <c r="A5" i="32"/>
  <c r="B5" i="32"/>
  <c r="H3" i="32"/>
  <c r="A9" i="28"/>
  <c r="B9" i="28"/>
  <c r="A394" i="25"/>
  <c r="B394" i="25"/>
  <c r="A361" i="25"/>
  <c r="B361" i="25"/>
  <c r="A291" i="25"/>
  <c r="B291" i="25"/>
  <c r="A284" i="25"/>
  <c r="B284" i="25"/>
  <c r="A285" i="25"/>
  <c r="B285" i="25"/>
  <c r="A286" i="25"/>
  <c r="B286" i="25"/>
  <c r="A287" i="25"/>
  <c r="B287" i="25"/>
  <c r="A288" i="25"/>
  <c r="B288" i="25"/>
  <c r="A289" i="25"/>
  <c r="B289" i="25"/>
  <c r="A290" i="25"/>
  <c r="B290" i="25"/>
  <c r="A268" i="25"/>
  <c r="B268" i="25"/>
  <c r="A205" i="25"/>
  <c r="B205" i="25"/>
  <c r="A192" i="25"/>
  <c r="B192" i="25"/>
  <c r="A175" i="25"/>
  <c r="B175" i="25"/>
  <c r="A147" i="25"/>
  <c r="B147" i="25"/>
  <c r="A144" i="25"/>
  <c r="B144" i="25"/>
  <c r="A145" i="25"/>
  <c r="B145" i="25"/>
  <c r="A146" i="25"/>
  <c r="B146" i="25"/>
  <c r="A143" i="25"/>
  <c r="B143" i="25"/>
  <c r="J48" i="10"/>
  <c r="I48" i="10"/>
  <c r="H48" i="10"/>
  <c r="I22" i="16"/>
  <c r="H5" i="32" s="1"/>
  <c r="M85" i="10"/>
  <c r="K21" i="16"/>
  <c r="K19" i="16"/>
  <c r="I3" i="32" s="1"/>
  <c r="M24" i="42"/>
  <c r="I6" i="43" s="1"/>
  <c r="L38" i="14"/>
  <c r="Q79" i="19"/>
  <c r="H78" i="27" s="1"/>
  <c r="C23" i="2"/>
  <c r="C21" i="2"/>
  <c r="C19" i="2"/>
  <c r="C17" i="2"/>
  <c r="C15" i="2"/>
  <c r="C13" i="2"/>
  <c r="L26" i="14"/>
  <c r="J15" i="17"/>
  <c r="Y307" i="4"/>
  <c r="Y306" i="4"/>
  <c r="I361" i="25" s="1"/>
  <c r="Y204" i="4"/>
  <c r="I268" i="25" s="1"/>
  <c r="Y205" i="4"/>
  <c r="Y250" i="4"/>
  <c r="Y251" i="4"/>
  <c r="Y286" i="4"/>
  <c r="Y285" i="4"/>
  <c r="Y95" i="4"/>
  <c r="Y94" i="4"/>
  <c r="P100" i="4"/>
  <c r="H538" i="25" s="1"/>
  <c r="Y18" i="4"/>
  <c r="Y17" i="4"/>
  <c r="D215" i="25" l="1"/>
  <c r="D163" i="25"/>
  <c r="D4" i="40"/>
  <c r="D214" i="25"/>
  <c r="D161" i="25"/>
  <c r="D5" i="40"/>
  <c r="D162" i="25"/>
  <c r="D10" i="40"/>
  <c r="D6" i="40"/>
  <c r="D292" i="25"/>
  <c r="D640" i="25"/>
  <c r="D89" i="29"/>
  <c r="D90" i="29"/>
  <c r="D121" i="24"/>
  <c r="D129" i="24"/>
  <c r="D137" i="24"/>
  <c r="D145" i="24"/>
  <c r="D153" i="24"/>
  <c r="D161" i="24"/>
  <c r="D169" i="24"/>
  <c r="D177" i="24"/>
  <c r="D185" i="24"/>
  <c r="D193" i="24"/>
  <c r="D201" i="24"/>
  <c r="D209" i="24"/>
  <c r="D217" i="24"/>
  <c r="D225" i="24"/>
  <c r="D233" i="24"/>
  <c r="D241" i="24"/>
  <c r="D249" i="24"/>
  <c r="D257" i="24"/>
  <c r="D265" i="24"/>
  <c r="D273" i="24"/>
  <c r="D281" i="24"/>
  <c r="D289" i="24"/>
  <c r="D297" i="24"/>
  <c r="D305" i="24"/>
  <c r="D313" i="24"/>
  <c r="D321" i="24"/>
  <c r="D329" i="24"/>
  <c r="D337" i="24"/>
  <c r="D345" i="24"/>
  <c r="D353" i="24"/>
  <c r="D361" i="24"/>
  <c r="D369" i="24"/>
  <c r="D377" i="24"/>
  <c r="D385" i="24"/>
  <c r="D393" i="24"/>
  <c r="D401" i="24"/>
  <c r="D409" i="24"/>
  <c r="D417" i="24"/>
  <c r="D425" i="24"/>
  <c r="D433" i="24"/>
  <c r="D441" i="24"/>
  <c r="D449" i="24"/>
  <c r="D457" i="24"/>
  <c r="D465" i="24"/>
  <c r="D473" i="24"/>
  <c r="D481" i="24"/>
  <c r="D489" i="24"/>
  <c r="D497" i="24"/>
  <c r="D505" i="24"/>
  <c r="D513" i="24"/>
  <c r="D529" i="24"/>
  <c r="D553" i="24"/>
  <c r="D569" i="24"/>
  <c r="D585" i="24"/>
  <c r="D601" i="24"/>
  <c r="D617" i="24"/>
  <c r="D284" i="24"/>
  <c r="D300" i="24"/>
  <c r="D316" i="24"/>
  <c r="D340" i="24"/>
  <c r="D348" i="24"/>
  <c r="D388" i="24"/>
  <c r="D412" i="24"/>
  <c r="D436" i="24"/>
  <c r="D452" i="24"/>
  <c r="D476" i="24"/>
  <c r="D500" i="24"/>
  <c r="D124" i="24"/>
  <c r="D132" i="24"/>
  <c r="D140" i="24"/>
  <c r="D148" i="24"/>
  <c r="D156" i="24"/>
  <c r="D164" i="24"/>
  <c r="D172" i="24"/>
  <c r="D180" i="24"/>
  <c r="D188" i="24"/>
  <c r="D196" i="24"/>
  <c r="D204" i="24"/>
  <c r="D212" i="24"/>
  <c r="D220" i="24"/>
  <c r="D228" i="24"/>
  <c r="D236" i="24"/>
  <c r="D244" i="24"/>
  <c r="D252" i="24"/>
  <c r="D260" i="24"/>
  <c r="D268" i="24"/>
  <c r="D292" i="24"/>
  <c r="D308" i="24"/>
  <c r="D324" i="24"/>
  <c r="D372" i="24"/>
  <c r="D396" i="24"/>
  <c r="D404" i="24"/>
  <c r="D420" i="24"/>
  <c r="D468" i="24"/>
  <c r="D508" i="24"/>
  <c r="D632" i="24"/>
  <c r="D127" i="24"/>
  <c r="D135" i="24"/>
  <c r="D143" i="24"/>
  <c r="D151" i="24"/>
  <c r="D159" i="24"/>
  <c r="D167" i="24"/>
  <c r="D175" i="24"/>
  <c r="D183" i="24"/>
  <c r="D191" i="24"/>
  <c r="D199" i="24"/>
  <c r="D207" i="24"/>
  <c r="D215" i="24"/>
  <c r="D223" i="24"/>
  <c r="D231" i="24"/>
  <c r="D239" i="24"/>
  <c r="D247" i="24"/>
  <c r="D255" i="24"/>
  <c r="D263" i="24"/>
  <c r="D271" i="24"/>
  <c r="D279" i="24"/>
  <c r="D287" i="24"/>
  <c r="D295" i="24"/>
  <c r="D303" i="24"/>
  <c r="D311" i="24"/>
  <c r="D319" i="24"/>
  <c r="D327" i="24"/>
  <c r="D335" i="24"/>
  <c r="D343" i="24"/>
  <c r="D351" i="24"/>
  <c r="D359" i="24"/>
  <c r="D367" i="24"/>
  <c r="D375" i="24"/>
  <c r="D383" i="24"/>
  <c r="D391" i="24"/>
  <c r="D399" i="24"/>
  <c r="D407" i="24"/>
  <c r="D415" i="24"/>
  <c r="D423" i="24"/>
  <c r="D431" i="24"/>
  <c r="D439" i="24"/>
  <c r="D447" i="24"/>
  <c r="D455" i="24"/>
  <c r="D463" i="24"/>
  <c r="D471" i="24"/>
  <c r="D479" i="24"/>
  <c r="D487" i="24"/>
  <c r="D495" i="24"/>
  <c r="D503" i="24"/>
  <c r="D511" i="24"/>
  <c r="D519" i="24"/>
  <c r="D527" i="24"/>
  <c r="D535" i="24"/>
  <c r="D543" i="24"/>
  <c r="D551" i="24"/>
  <c r="D559" i="24"/>
  <c r="D567" i="24"/>
  <c r="D575" i="24"/>
  <c r="D583" i="24"/>
  <c r="D591" i="24"/>
  <c r="D599" i="24"/>
  <c r="D607" i="24"/>
  <c r="D615" i="24"/>
  <c r="D623" i="24"/>
  <c r="D91" i="24"/>
  <c r="D504" i="24"/>
  <c r="D528" i="24"/>
  <c r="D544" i="24"/>
  <c r="D568" i="24"/>
  <c r="D592" i="24"/>
  <c r="D608" i="24"/>
  <c r="D624" i="24"/>
  <c r="D122" i="24"/>
  <c r="D130" i="24"/>
  <c r="D138" i="24"/>
  <c r="D146" i="24"/>
  <c r="D154" i="24"/>
  <c r="D162" i="24"/>
  <c r="D170" i="24"/>
  <c r="D178" i="24"/>
  <c r="D186" i="24"/>
  <c r="D194" i="24"/>
  <c r="D202" i="24"/>
  <c r="D210" i="24"/>
  <c r="D218" i="24"/>
  <c r="D226" i="24"/>
  <c r="D234" i="24"/>
  <c r="D242" i="24"/>
  <c r="D250" i="24"/>
  <c r="D258" i="24"/>
  <c r="D266" i="24"/>
  <c r="D274" i="24"/>
  <c r="D282" i="24"/>
  <c r="D290" i="24"/>
  <c r="D298" i="24"/>
  <c r="D306" i="24"/>
  <c r="D314" i="24"/>
  <c r="D322" i="24"/>
  <c r="D330" i="24"/>
  <c r="D338" i="24"/>
  <c r="D346" i="24"/>
  <c r="D354" i="24"/>
  <c r="D362" i="24"/>
  <c r="D370" i="24"/>
  <c r="D378" i="24"/>
  <c r="D386" i="24"/>
  <c r="D394" i="24"/>
  <c r="D402" i="24"/>
  <c r="D410" i="24"/>
  <c r="D418" i="24"/>
  <c r="D426" i="24"/>
  <c r="D434" i="24"/>
  <c r="D442" i="24"/>
  <c r="D450" i="24"/>
  <c r="D458" i="24"/>
  <c r="D466" i="24"/>
  <c r="D474" i="24"/>
  <c r="D482" i="24"/>
  <c r="D490" i="24"/>
  <c r="D498" i="24"/>
  <c r="D506" i="24"/>
  <c r="D514" i="24"/>
  <c r="D522" i="24"/>
  <c r="D530" i="24"/>
  <c r="D538" i="24"/>
  <c r="D546" i="24"/>
  <c r="D554" i="24"/>
  <c r="D562" i="24"/>
  <c r="D570" i="24"/>
  <c r="D578" i="24"/>
  <c r="D586" i="24"/>
  <c r="D594" i="24"/>
  <c r="D602" i="24"/>
  <c r="D610" i="24"/>
  <c r="D618" i="24"/>
  <c r="D626" i="24"/>
  <c r="D61" i="24"/>
  <c r="D496" i="24"/>
  <c r="D536" i="24"/>
  <c r="D560" i="24"/>
  <c r="D584" i="24"/>
  <c r="D600" i="24"/>
  <c r="D616" i="24"/>
  <c r="D331" i="24"/>
  <c r="D427" i="24"/>
  <c r="D451" i="24"/>
  <c r="D507" i="24"/>
  <c r="D531" i="24"/>
  <c r="D630" i="24"/>
  <c r="D125" i="24"/>
  <c r="D133" i="24"/>
  <c r="D141" i="24"/>
  <c r="D149" i="24"/>
  <c r="D157" i="24"/>
  <c r="D165" i="24"/>
  <c r="D173" i="24"/>
  <c r="D181" i="24"/>
  <c r="D189" i="24"/>
  <c r="D197" i="24"/>
  <c r="D205" i="24"/>
  <c r="D213" i="24"/>
  <c r="D221" i="24"/>
  <c r="D229" i="24"/>
  <c r="D237" i="24"/>
  <c r="D245" i="24"/>
  <c r="D253" i="24"/>
  <c r="D261" i="24"/>
  <c r="D269" i="24"/>
  <c r="D277" i="24"/>
  <c r="D285" i="24"/>
  <c r="D293" i="24"/>
  <c r="D301" i="24"/>
  <c r="D309" i="24"/>
  <c r="D317" i="24"/>
  <c r="D325" i="24"/>
  <c r="D333" i="24"/>
  <c r="D341" i="24"/>
  <c r="D349" i="24"/>
  <c r="D357" i="24"/>
  <c r="D365" i="24"/>
  <c r="D373" i="24"/>
  <c r="D381" i="24"/>
  <c r="D389" i="24"/>
  <c r="D397" i="24"/>
  <c r="D405" i="24"/>
  <c r="D413" i="24"/>
  <c r="D421" i="24"/>
  <c r="D429" i="24"/>
  <c r="D437" i="24"/>
  <c r="D445" i="24"/>
  <c r="D453" i="24"/>
  <c r="D461" i="24"/>
  <c r="D469" i="24"/>
  <c r="D477" i="24"/>
  <c r="D485" i="24"/>
  <c r="D493" i="24"/>
  <c r="D501" i="24"/>
  <c r="D509" i="24"/>
  <c r="D517" i="24"/>
  <c r="D525" i="24"/>
  <c r="D533" i="24"/>
  <c r="D541" i="24"/>
  <c r="D549" i="24"/>
  <c r="D557" i="24"/>
  <c r="D565" i="24"/>
  <c r="D573" i="24"/>
  <c r="D581" i="24"/>
  <c r="D589" i="24"/>
  <c r="D597" i="24"/>
  <c r="D605" i="24"/>
  <c r="D613" i="24"/>
  <c r="D621" i="24"/>
  <c r="D629" i="24"/>
  <c r="D31" i="24"/>
  <c r="D432" i="24"/>
  <c r="D512" i="24"/>
  <c r="D92" i="24"/>
  <c r="D131" i="24"/>
  <c r="D323" i="24"/>
  <c r="D339" i="24"/>
  <c r="D379" i="24"/>
  <c r="D387" i="24"/>
  <c r="D411" i="24"/>
  <c r="D459" i="24"/>
  <c r="D483" i="24"/>
  <c r="D515" i="24"/>
  <c r="D523" i="24"/>
  <c r="D120" i="24"/>
  <c r="D128" i="24"/>
  <c r="D136" i="24"/>
  <c r="D144" i="24"/>
  <c r="D152" i="24"/>
  <c r="D160" i="24"/>
  <c r="D168" i="24"/>
  <c r="D176" i="24"/>
  <c r="D184" i="24"/>
  <c r="D192" i="24"/>
  <c r="D200" i="24"/>
  <c r="D208" i="24"/>
  <c r="D216" i="24"/>
  <c r="D224" i="24"/>
  <c r="D232" i="24"/>
  <c r="D240" i="24"/>
  <c r="D248" i="24"/>
  <c r="D256" i="24"/>
  <c r="D264" i="24"/>
  <c r="D272" i="24"/>
  <c r="D280" i="24"/>
  <c r="D288" i="24"/>
  <c r="D296" i="24"/>
  <c r="D304" i="24"/>
  <c r="D312" i="24"/>
  <c r="D320" i="24"/>
  <c r="D328" i="24"/>
  <c r="D336" i="24"/>
  <c r="D344" i="24"/>
  <c r="D352" i="24"/>
  <c r="D360" i="24"/>
  <c r="D368" i="24"/>
  <c r="D376" i="24"/>
  <c r="D384" i="24"/>
  <c r="D392" i="24"/>
  <c r="D400" i="24"/>
  <c r="D408" i="24"/>
  <c r="D416" i="24"/>
  <c r="D424" i="24"/>
  <c r="D440" i="24"/>
  <c r="D448" i="24"/>
  <c r="D456" i="24"/>
  <c r="D464" i="24"/>
  <c r="D472" i="24"/>
  <c r="D480" i="24"/>
  <c r="D488" i="24"/>
  <c r="D520" i="24"/>
  <c r="D552" i="24"/>
  <c r="D576" i="24"/>
  <c r="D275" i="24"/>
  <c r="D283" i="24"/>
  <c r="D299" i="24"/>
  <c r="D315" i="24"/>
  <c r="D347" i="24"/>
  <c r="D355" i="24"/>
  <c r="D371" i="24"/>
  <c r="D395" i="24"/>
  <c r="D435" i="24"/>
  <c r="D443" i="24"/>
  <c r="D475" i="24"/>
  <c r="D499" i="24"/>
  <c r="D123" i="24"/>
  <c r="D139" i="24"/>
  <c r="D147" i="24"/>
  <c r="D155" i="24"/>
  <c r="D163" i="24"/>
  <c r="D171" i="24"/>
  <c r="D179" i="24"/>
  <c r="D187" i="24"/>
  <c r="D195" i="24"/>
  <c r="D203" i="24"/>
  <c r="D211" i="24"/>
  <c r="D219" i="24"/>
  <c r="D227" i="24"/>
  <c r="D235" i="24"/>
  <c r="D243" i="24"/>
  <c r="D251" i="24"/>
  <c r="D259" i="24"/>
  <c r="D267" i="24"/>
  <c r="D291" i="24"/>
  <c r="D307" i="24"/>
  <c r="D363" i="24"/>
  <c r="D403" i="24"/>
  <c r="D419" i="24"/>
  <c r="D467" i="24"/>
  <c r="D491" i="24"/>
  <c r="D631" i="24"/>
  <c r="D126" i="24"/>
  <c r="D134" i="24"/>
  <c r="D142" i="24"/>
  <c r="D150" i="24"/>
  <c r="D158" i="24"/>
  <c r="D166" i="24"/>
  <c r="D174" i="24"/>
  <c r="D182" i="24"/>
  <c r="D190" i="24"/>
  <c r="D198" i="24"/>
  <c r="D206" i="24"/>
  <c r="D214" i="24"/>
  <c r="D222" i="24"/>
  <c r="D230" i="24"/>
  <c r="D238" i="24"/>
  <c r="D246" i="24"/>
  <c r="D254" i="24"/>
  <c r="D262" i="24"/>
  <c r="D270" i="24"/>
  <c r="D278" i="24"/>
  <c r="D286" i="24"/>
  <c r="D294" i="24"/>
  <c r="D302" i="24"/>
  <c r="D310" i="24"/>
  <c r="D318" i="24"/>
  <c r="D326" i="24"/>
  <c r="D334" i="24"/>
  <c r="D342" i="24"/>
  <c r="D350" i="24"/>
  <c r="D358" i="24"/>
  <c r="D366" i="24"/>
  <c r="D374" i="24"/>
  <c r="D382" i="24"/>
  <c r="D390" i="24"/>
  <c r="D398" i="24"/>
  <c r="D406" i="24"/>
  <c r="D414" i="24"/>
  <c r="D422" i="24"/>
  <c r="D430" i="24"/>
  <c r="D438" i="24"/>
  <c r="D446" i="24"/>
  <c r="D454" i="24"/>
  <c r="D462" i="24"/>
  <c r="D470" i="24"/>
  <c r="D478" i="24"/>
  <c r="D486" i="24"/>
  <c r="D494" i="24"/>
  <c r="D502" i="24"/>
  <c r="D510" i="24"/>
  <c r="D518" i="24"/>
  <c r="D526" i="24"/>
  <c r="D534" i="24"/>
  <c r="D542" i="24"/>
  <c r="D550" i="24"/>
  <c r="D558" i="24"/>
  <c r="D566" i="24"/>
  <c r="D574" i="24"/>
  <c r="D582" i="24"/>
  <c r="D590" i="24"/>
  <c r="D598" i="24"/>
  <c r="D606" i="24"/>
  <c r="D614" i="24"/>
  <c r="D622" i="24"/>
  <c r="D90" i="24"/>
  <c r="D32" i="24"/>
  <c r="D521" i="24"/>
  <c r="D537" i="24"/>
  <c r="D545" i="24"/>
  <c r="D561" i="24"/>
  <c r="D577" i="24"/>
  <c r="D593" i="24"/>
  <c r="D609" i="24"/>
  <c r="D625" i="24"/>
  <c r="D60" i="24"/>
  <c r="D276" i="24"/>
  <c r="D332" i="24"/>
  <c r="D356" i="24"/>
  <c r="D364" i="24"/>
  <c r="D380" i="24"/>
  <c r="D428" i="24"/>
  <c r="D444" i="24"/>
  <c r="D460" i="24"/>
  <c r="D484" i="24"/>
  <c r="D492" i="24"/>
  <c r="D548" i="24"/>
  <c r="D580" i="24"/>
  <c r="D612" i="24"/>
  <c r="D627" i="24"/>
  <c r="D62" i="24"/>
  <c r="D611" i="24"/>
  <c r="D563" i="24"/>
  <c r="D595" i="24"/>
  <c r="D571" i="24"/>
  <c r="D564" i="24"/>
  <c r="D628" i="24"/>
  <c r="D547" i="24"/>
  <c r="D579" i="24"/>
  <c r="D516" i="24"/>
  <c r="D556" i="24"/>
  <c r="D588" i="24"/>
  <c r="D620" i="24"/>
  <c r="D603" i="24"/>
  <c r="D524" i="24"/>
  <c r="D539" i="24"/>
  <c r="D532" i="24"/>
  <c r="D596" i="24"/>
  <c r="D540" i="24"/>
  <c r="D572" i="24"/>
  <c r="D604" i="24"/>
  <c r="D30" i="24"/>
  <c r="D555" i="24"/>
  <c r="D587" i="24"/>
  <c r="D619" i="24"/>
  <c r="D109" i="27"/>
  <c r="D401" i="25"/>
  <c r="D399" i="25"/>
  <c r="D400" i="25"/>
  <c r="D13" i="35"/>
  <c r="D21" i="35"/>
  <c r="D29" i="35"/>
  <c r="D37" i="35"/>
  <c r="D45" i="35"/>
  <c r="D53" i="35"/>
  <c r="D61" i="35"/>
  <c r="D69" i="35"/>
  <c r="D77" i="35"/>
  <c r="D85" i="35"/>
  <c r="D93" i="35"/>
  <c r="D101" i="35"/>
  <c r="D109" i="35"/>
  <c r="D340" i="41"/>
  <c r="D348" i="41"/>
  <c r="D687" i="25"/>
  <c r="D16" i="35"/>
  <c r="D40" i="35"/>
  <c r="D48" i="35"/>
  <c r="D72" i="35"/>
  <c r="D88" i="35"/>
  <c r="D341" i="41"/>
  <c r="D272" i="25"/>
  <c r="D19" i="35"/>
  <c r="D27" i="35"/>
  <c r="D35" i="35"/>
  <c r="D43" i="35"/>
  <c r="D51" i="35"/>
  <c r="D59" i="35"/>
  <c r="D67" i="35"/>
  <c r="D75" i="35"/>
  <c r="D83" i="35"/>
  <c r="D91" i="35"/>
  <c r="D99" i="35"/>
  <c r="D107" i="35"/>
  <c r="D342" i="41"/>
  <c r="D350" i="41"/>
  <c r="D624" i="25"/>
  <c r="D345" i="25"/>
  <c r="D21" i="25"/>
  <c r="D28" i="35"/>
  <c r="D68" i="35"/>
  <c r="D84" i="35"/>
  <c r="D108" i="35"/>
  <c r="D662" i="25"/>
  <c r="D14" i="35"/>
  <c r="D22" i="35"/>
  <c r="D30" i="35"/>
  <c r="D38" i="35"/>
  <c r="D46" i="35"/>
  <c r="D54" i="35"/>
  <c r="D62" i="35"/>
  <c r="D70" i="35"/>
  <c r="D78" i="35"/>
  <c r="D86" i="35"/>
  <c r="D94" i="35"/>
  <c r="D102" i="35"/>
  <c r="D110" i="35"/>
  <c r="D343" i="41"/>
  <c r="D351" i="41"/>
  <c r="D230" i="41"/>
  <c r="D707" i="25"/>
  <c r="D12" i="35"/>
  <c r="D52" i="35"/>
  <c r="D100" i="35"/>
  <c r="D345" i="41"/>
  <c r="D17" i="35"/>
  <c r="D25" i="35"/>
  <c r="D33" i="35"/>
  <c r="D41" i="35"/>
  <c r="D49" i="35"/>
  <c r="D57" i="35"/>
  <c r="D65" i="35"/>
  <c r="D73" i="35"/>
  <c r="D81" i="35"/>
  <c r="D89" i="35"/>
  <c r="D97" i="35"/>
  <c r="D105" i="35"/>
  <c r="D344" i="41"/>
  <c r="D352" i="41"/>
  <c r="D231" i="41"/>
  <c r="D20" i="35"/>
  <c r="D36" i="35"/>
  <c r="D44" i="35"/>
  <c r="D60" i="35"/>
  <c r="D76" i="35"/>
  <c r="D92" i="35"/>
  <c r="D232" i="41"/>
  <c r="D15" i="35"/>
  <c r="D23" i="35"/>
  <c r="D31" i="35"/>
  <c r="D39" i="35"/>
  <c r="D47" i="35"/>
  <c r="D55" i="35"/>
  <c r="D63" i="35"/>
  <c r="D71" i="35"/>
  <c r="D79" i="35"/>
  <c r="D87" i="35"/>
  <c r="D95" i="35"/>
  <c r="D103" i="35"/>
  <c r="D346" i="41"/>
  <c r="D233" i="41"/>
  <c r="D370" i="25"/>
  <c r="D317" i="25"/>
  <c r="D64" i="35"/>
  <c r="D349" i="41"/>
  <c r="D18" i="35"/>
  <c r="D26" i="35"/>
  <c r="D34" i="35"/>
  <c r="D42" i="35"/>
  <c r="D50" i="35"/>
  <c r="D58" i="35"/>
  <c r="D66" i="35"/>
  <c r="D74" i="35"/>
  <c r="D82" i="35"/>
  <c r="D90" i="35"/>
  <c r="D98" i="35"/>
  <c r="D106" i="35"/>
  <c r="D347" i="41"/>
  <c r="D20" i="25"/>
  <c r="D24" i="35"/>
  <c r="D32" i="35"/>
  <c r="D56" i="35"/>
  <c r="D80" i="35"/>
  <c r="D96" i="35"/>
  <c r="D104" i="35"/>
  <c r="D318" i="25"/>
  <c r="H31" i="29"/>
  <c r="H76" i="29" s="1"/>
  <c r="H174" i="25"/>
  <c r="Q27" i="19"/>
  <c r="D143" i="25"/>
  <c r="D268" i="25"/>
  <c r="D291" i="25"/>
  <c r="D407" i="25"/>
  <c r="D415" i="25"/>
  <c r="D423" i="25"/>
  <c r="D431" i="25"/>
  <c r="D439" i="25"/>
  <c r="D447" i="25"/>
  <c r="D455" i="25"/>
  <c r="D463" i="25"/>
  <c r="D471" i="25"/>
  <c r="D479" i="25"/>
  <c r="D487" i="25"/>
  <c r="D495" i="25"/>
  <c r="D503" i="25"/>
  <c r="D511" i="25"/>
  <c r="D519" i="25"/>
  <c r="D527" i="25"/>
  <c r="D535" i="25"/>
  <c r="D543" i="25"/>
  <c r="D551" i="25"/>
  <c r="D562" i="25"/>
  <c r="D568" i="25"/>
  <c r="D574" i="25"/>
  <c r="D592" i="25"/>
  <c r="D608" i="25"/>
  <c r="D618" i="25"/>
  <c r="D667" i="25"/>
  <c r="D690" i="25"/>
  <c r="D65" i="28"/>
  <c r="D51" i="29"/>
  <c r="D175" i="25"/>
  <c r="D144" i="25"/>
  <c r="D288" i="25"/>
  <c r="D9" i="28"/>
  <c r="D402" i="25"/>
  <c r="D410" i="25"/>
  <c r="D418" i="25"/>
  <c r="D426" i="25"/>
  <c r="D434" i="25"/>
  <c r="D442" i="25"/>
  <c r="D450" i="25"/>
  <c r="D458" i="25"/>
  <c r="D466" i="25"/>
  <c r="D474" i="25"/>
  <c r="D482" i="25"/>
  <c r="D490" i="25"/>
  <c r="D498" i="25"/>
  <c r="D506" i="25"/>
  <c r="D514" i="25"/>
  <c r="D522" i="25"/>
  <c r="D530" i="25"/>
  <c r="D538" i="25"/>
  <c r="D546" i="25"/>
  <c r="D554" i="25"/>
  <c r="D557" i="25"/>
  <c r="D571" i="25"/>
  <c r="D577" i="25"/>
  <c r="D583" i="25"/>
  <c r="D622" i="25"/>
  <c r="D633" i="25"/>
  <c r="D644" i="25"/>
  <c r="D657" i="25"/>
  <c r="D698" i="25"/>
  <c r="D73" i="28"/>
  <c r="D59" i="29"/>
  <c r="D93" i="27"/>
  <c r="D285" i="25"/>
  <c r="D6" i="43"/>
  <c r="D405" i="25"/>
  <c r="D413" i="25"/>
  <c r="D421" i="25"/>
  <c r="D429" i="25"/>
  <c r="D437" i="25"/>
  <c r="D445" i="25"/>
  <c r="D453" i="25"/>
  <c r="D461" i="25"/>
  <c r="D469" i="25"/>
  <c r="D477" i="25"/>
  <c r="D485" i="25"/>
  <c r="D493" i="25"/>
  <c r="D501" i="25"/>
  <c r="D509" i="25"/>
  <c r="D517" i="25"/>
  <c r="D525" i="25"/>
  <c r="D533" i="25"/>
  <c r="D541" i="25"/>
  <c r="D549" i="25"/>
  <c r="D560" i="25"/>
  <c r="D566" i="25"/>
  <c r="D586" i="25"/>
  <c r="D602" i="25"/>
  <c r="D675" i="25"/>
  <c r="D706" i="25"/>
  <c r="D67" i="29"/>
  <c r="D101" i="27"/>
  <c r="D94" i="31"/>
  <c r="D146" i="25"/>
  <c r="D290" i="25"/>
  <c r="D361" i="25"/>
  <c r="D408" i="25"/>
  <c r="D416" i="25"/>
  <c r="D424" i="25"/>
  <c r="D432" i="25"/>
  <c r="D440" i="25"/>
  <c r="D448" i="25"/>
  <c r="D456" i="25"/>
  <c r="D464" i="25"/>
  <c r="D472" i="25"/>
  <c r="D480" i="25"/>
  <c r="D488" i="25"/>
  <c r="D496" i="25"/>
  <c r="D504" i="25"/>
  <c r="D512" i="25"/>
  <c r="D520" i="25"/>
  <c r="D528" i="25"/>
  <c r="D536" i="25"/>
  <c r="D544" i="25"/>
  <c r="D552" i="25"/>
  <c r="D563" i="25"/>
  <c r="D569" i="25"/>
  <c r="D575" i="25"/>
  <c r="D590" i="25"/>
  <c r="D593" i="25"/>
  <c r="D606" i="25"/>
  <c r="D616" i="25"/>
  <c r="D627" i="25"/>
  <c r="D665" i="25"/>
  <c r="D714" i="25"/>
  <c r="D75" i="29"/>
  <c r="D92" i="31"/>
  <c r="D24" i="40"/>
  <c r="D18" i="38"/>
  <c r="D123" i="27"/>
  <c r="D115" i="27"/>
  <c r="D107" i="27"/>
  <c r="D99" i="27"/>
  <c r="D91" i="27"/>
  <c r="D81" i="29"/>
  <c r="D73" i="29"/>
  <c r="D65" i="29"/>
  <c r="D57" i="29"/>
  <c r="D49" i="29"/>
  <c r="D79" i="28"/>
  <c r="D71" i="28"/>
  <c r="D63" i="28"/>
  <c r="D55" i="28"/>
  <c r="D47" i="28"/>
  <c r="D729" i="25"/>
  <c r="D720" i="25"/>
  <c r="D712" i="25"/>
  <c r="D704" i="25"/>
  <c r="D696" i="25"/>
  <c r="D688" i="25"/>
  <c r="D679" i="25"/>
  <c r="D671" i="25"/>
  <c r="D663" i="25"/>
  <c r="D655" i="25"/>
  <c r="D21" i="40"/>
  <c r="D13" i="38"/>
  <c r="D120" i="27"/>
  <c r="D112" i="27"/>
  <c r="D104" i="27"/>
  <c r="D96" i="27"/>
  <c r="D88" i="27"/>
  <c r="D86" i="29"/>
  <c r="D78" i="29"/>
  <c r="D70" i="29"/>
  <c r="D62" i="29"/>
  <c r="D54" i="29"/>
  <c r="D46" i="29"/>
  <c r="D726" i="25"/>
  <c r="D76" i="28"/>
  <c r="D68" i="28"/>
  <c r="D60" i="28"/>
  <c r="D52" i="28"/>
  <c r="D44" i="28"/>
  <c r="D725" i="25"/>
  <c r="D717" i="25"/>
  <c r="D709" i="25"/>
  <c r="D701" i="25"/>
  <c r="D693" i="25"/>
  <c r="D684" i="25"/>
  <c r="D676" i="25"/>
  <c r="D668" i="25"/>
  <c r="D659" i="25"/>
  <c r="D652" i="25"/>
  <c r="D645" i="25"/>
  <c r="D636" i="25"/>
  <c r="D628" i="25"/>
  <c r="D619" i="25"/>
  <c r="D611" i="25"/>
  <c r="D603" i="25"/>
  <c r="D595" i="25"/>
  <c r="D587" i="25"/>
  <c r="D23" i="40"/>
  <c r="D17" i="38"/>
  <c r="D122" i="27"/>
  <c r="D114" i="27"/>
  <c r="D106" i="27"/>
  <c r="D98" i="27"/>
  <c r="D90" i="27"/>
  <c r="D88" i="29"/>
  <c r="D80" i="29"/>
  <c r="D72" i="29"/>
  <c r="D64" i="29"/>
  <c r="D56" i="29"/>
  <c r="D48" i="29"/>
  <c r="D391" i="25"/>
  <c r="D78" i="28"/>
  <c r="D70" i="28"/>
  <c r="D62" i="28"/>
  <c r="D54" i="28"/>
  <c r="D46" i="28"/>
  <c r="D728" i="25"/>
  <c r="D719" i="25"/>
  <c r="D711" i="25"/>
  <c r="D703" i="25"/>
  <c r="D695" i="25"/>
  <c r="D686" i="25"/>
  <c r="D678" i="25"/>
  <c r="D670" i="25"/>
  <c r="D661" i="25"/>
  <c r="D654" i="25"/>
  <c r="D647" i="25"/>
  <c r="D638" i="25"/>
  <c r="D630" i="25"/>
  <c r="D621" i="25"/>
  <c r="D613" i="25"/>
  <c r="D605" i="25"/>
  <c r="D597" i="25"/>
  <c r="D589" i="25"/>
  <c r="D581" i="25"/>
  <c r="D573" i="25"/>
  <c r="D565" i="25"/>
  <c r="D20" i="40"/>
  <c r="D12" i="38"/>
  <c r="D119" i="27"/>
  <c r="D111" i="27"/>
  <c r="D103" i="27"/>
  <c r="D95" i="27"/>
  <c r="D87" i="27"/>
  <c r="D85" i="29"/>
  <c r="D77" i="29"/>
  <c r="D69" i="29"/>
  <c r="D61" i="29"/>
  <c r="D53" i="29"/>
  <c r="D45" i="29"/>
  <c r="D75" i="28"/>
  <c r="D67" i="28"/>
  <c r="D59" i="28"/>
  <c r="D51" i="28"/>
  <c r="D43" i="28"/>
  <c r="D724" i="25"/>
  <c r="D716" i="25"/>
  <c r="D700" i="25"/>
  <c r="D692" i="25"/>
  <c r="D683" i="25"/>
  <c r="D93" i="31"/>
  <c r="D25" i="40"/>
  <c r="D17" i="40"/>
  <c r="D19" i="38"/>
  <c r="D14" i="38"/>
  <c r="D124" i="27"/>
  <c r="D116" i="27"/>
  <c r="D108" i="27"/>
  <c r="D100" i="27"/>
  <c r="D92" i="27"/>
  <c r="D82" i="29"/>
  <c r="D74" i="29"/>
  <c r="D66" i="29"/>
  <c r="D58" i="29"/>
  <c r="D50" i="29"/>
  <c r="D80" i="28"/>
  <c r="D72" i="28"/>
  <c r="D64" i="28"/>
  <c r="D56" i="28"/>
  <c r="D48" i="28"/>
  <c r="D730" i="25"/>
  <c r="D721" i="25"/>
  <c r="D713" i="25"/>
  <c r="D705" i="25"/>
  <c r="D697" i="25"/>
  <c r="D689" i="25"/>
  <c r="D680" i="25"/>
  <c r="D672" i="25"/>
  <c r="D664" i="25"/>
  <c r="D656" i="25"/>
  <c r="D648" i="25"/>
  <c r="D641" i="25"/>
  <c r="D632" i="25"/>
  <c r="D623" i="25"/>
  <c r="D615" i="25"/>
  <c r="D607" i="25"/>
  <c r="D599" i="25"/>
  <c r="D591" i="25"/>
  <c r="D22" i="40"/>
  <c r="D16" i="38"/>
  <c r="D121" i="27"/>
  <c r="D113" i="27"/>
  <c r="D105" i="27"/>
  <c r="D97" i="27"/>
  <c r="D89" i="27"/>
  <c r="D87" i="29"/>
  <c r="D79" i="29"/>
  <c r="D71" i="29"/>
  <c r="D63" i="29"/>
  <c r="D55" i="29"/>
  <c r="D47" i="29"/>
  <c r="D77" i="28"/>
  <c r="D69" i="28"/>
  <c r="D61" i="28"/>
  <c r="D53" i="28"/>
  <c r="D45" i="28"/>
  <c r="D727" i="25"/>
  <c r="D718" i="25"/>
  <c r="D710" i="25"/>
  <c r="D702" i="25"/>
  <c r="D694" i="25"/>
  <c r="D685" i="25"/>
  <c r="D677" i="25"/>
  <c r="D669" i="25"/>
  <c r="D660" i="25"/>
  <c r="D653" i="25"/>
  <c r="D646" i="25"/>
  <c r="D637" i="25"/>
  <c r="D629" i="25"/>
  <c r="D620" i="25"/>
  <c r="D612" i="25"/>
  <c r="D604" i="25"/>
  <c r="D596" i="25"/>
  <c r="D588" i="25"/>
  <c r="D580" i="25"/>
  <c r="D572" i="25"/>
  <c r="D564" i="25"/>
  <c r="D556" i="25"/>
  <c r="D95" i="31"/>
  <c r="D19" i="40"/>
  <c r="D11" i="38"/>
  <c r="D126" i="27"/>
  <c r="D118" i="27"/>
  <c r="D110" i="27"/>
  <c r="D102" i="27"/>
  <c r="D94" i="27"/>
  <c r="D84" i="29"/>
  <c r="D76" i="29"/>
  <c r="D68" i="29"/>
  <c r="D60" i="29"/>
  <c r="D52" i="29"/>
  <c r="D390" i="25"/>
  <c r="D74" i="28"/>
  <c r="D66" i="28"/>
  <c r="D58" i="28"/>
  <c r="D50" i="28"/>
  <c r="D42" i="28"/>
  <c r="D723" i="25"/>
  <c r="D715" i="25"/>
  <c r="D708" i="25"/>
  <c r="D699" i="25"/>
  <c r="D691" i="25"/>
  <c r="D682" i="25"/>
  <c r="D674" i="25"/>
  <c r="D666" i="25"/>
  <c r="D658" i="25"/>
  <c r="D650" i="25"/>
  <c r="D643" i="25"/>
  <c r="D634" i="25"/>
  <c r="D626" i="25"/>
  <c r="D617" i="25"/>
  <c r="D609" i="25"/>
  <c r="D147" i="25"/>
  <c r="D287" i="25"/>
  <c r="D403" i="25"/>
  <c r="D411" i="25"/>
  <c r="D419" i="25"/>
  <c r="D427" i="25"/>
  <c r="D435" i="25"/>
  <c r="D443" i="25"/>
  <c r="D451" i="25"/>
  <c r="D459" i="25"/>
  <c r="D467" i="25"/>
  <c r="D475" i="25"/>
  <c r="D483" i="25"/>
  <c r="D491" i="25"/>
  <c r="D499" i="25"/>
  <c r="D507" i="25"/>
  <c r="D515" i="25"/>
  <c r="D523" i="25"/>
  <c r="D531" i="25"/>
  <c r="D539" i="25"/>
  <c r="D547" i="25"/>
  <c r="D555" i="25"/>
  <c r="D558" i="25"/>
  <c r="D578" i="25"/>
  <c r="D584" i="25"/>
  <c r="D600" i="25"/>
  <c r="D631" i="25"/>
  <c r="D642" i="25"/>
  <c r="D651" i="25"/>
  <c r="D722" i="25"/>
  <c r="D83" i="29"/>
  <c r="D117" i="27"/>
  <c r="D15" i="38"/>
  <c r="D205" i="25"/>
  <c r="D284" i="25"/>
  <c r="D406" i="25"/>
  <c r="D414" i="25"/>
  <c r="D422" i="25"/>
  <c r="D430" i="25"/>
  <c r="D438" i="25"/>
  <c r="D446" i="25"/>
  <c r="D454" i="25"/>
  <c r="D462" i="25"/>
  <c r="D470" i="25"/>
  <c r="D478" i="25"/>
  <c r="D486" i="25"/>
  <c r="D494" i="25"/>
  <c r="D502" i="25"/>
  <c r="D510" i="25"/>
  <c r="D518" i="25"/>
  <c r="D526" i="25"/>
  <c r="D534" i="25"/>
  <c r="D542" i="25"/>
  <c r="D550" i="25"/>
  <c r="D561" i="25"/>
  <c r="D567" i="25"/>
  <c r="D610" i="25"/>
  <c r="D673" i="25"/>
  <c r="D731" i="25"/>
  <c r="D41" i="28"/>
  <c r="D125" i="27"/>
  <c r="D192" i="25"/>
  <c r="D145" i="25"/>
  <c r="D289" i="25"/>
  <c r="D394" i="25"/>
  <c r="D5" i="32"/>
  <c r="D409" i="25"/>
  <c r="D417" i="25"/>
  <c r="D425" i="25"/>
  <c r="D433" i="25"/>
  <c r="D441" i="25"/>
  <c r="D449" i="25"/>
  <c r="D457" i="25"/>
  <c r="D465" i="25"/>
  <c r="D473" i="25"/>
  <c r="D481" i="25"/>
  <c r="D489" i="25"/>
  <c r="D497" i="25"/>
  <c r="D505" i="25"/>
  <c r="D513" i="25"/>
  <c r="D521" i="25"/>
  <c r="D529" i="25"/>
  <c r="D537" i="25"/>
  <c r="D545" i="25"/>
  <c r="D553" i="25"/>
  <c r="D570" i="25"/>
  <c r="D576" i="25"/>
  <c r="D582" i="25"/>
  <c r="D594" i="25"/>
  <c r="D614" i="25"/>
  <c r="D625" i="25"/>
  <c r="D635" i="25"/>
  <c r="D49" i="28"/>
  <c r="D18" i="40"/>
  <c r="D286" i="25"/>
  <c r="D404" i="25"/>
  <c r="D412" i="25"/>
  <c r="D420" i="25"/>
  <c r="D428" i="25"/>
  <c r="D436" i="25"/>
  <c r="D444" i="25"/>
  <c r="D452" i="25"/>
  <c r="D460" i="25"/>
  <c r="D468" i="25"/>
  <c r="D476" i="25"/>
  <c r="D484" i="25"/>
  <c r="D492" i="25"/>
  <c r="D500" i="25"/>
  <c r="D508" i="25"/>
  <c r="D516" i="25"/>
  <c r="D524" i="25"/>
  <c r="D532" i="25"/>
  <c r="D540" i="25"/>
  <c r="D548" i="25"/>
  <c r="D559" i="25"/>
  <c r="D579" i="25"/>
  <c r="D585" i="25"/>
  <c r="D598" i="25"/>
  <c r="D601" i="25"/>
  <c r="D639" i="25"/>
  <c r="D649" i="25"/>
  <c r="D681" i="25"/>
  <c r="D57" i="28"/>
  <c r="D20" i="38"/>
  <c r="C329" i="4"/>
  <c r="Y347" i="4"/>
  <c r="I394" i="25" s="1"/>
  <c r="Y338" i="4"/>
  <c r="Y326" i="4"/>
  <c r="Y313" i="4"/>
  <c r="Y301" i="4"/>
  <c r="Y289" i="4"/>
  <c r="Y256" i="4"/>
  <c r="Y243" i="4"/>
  <c r="Y237" i="4"/>
  <c r="Y208" i="4"/>
  <c r="Y197" i="4"/>
  <c r="Y193" i="4"/>
  <c r="Y182" i="4"/>
  <c r="Y226" i="4"/>
  <c r="I291" i="25" s="1"/>
  <c r="P219" i="4"/>
  <c r="P230" i="4"/>
  <c r="P72" i="4"/>
  <c r="A103" i="45"/>
  <c r="B103" i="45"/>
  <c r="A104" i="45"/>
  <c r="B104" i="45"/>
  <c r="A105" i="45"/>
  <c r="B105" i="45"/>
  <c r="A106" i="45"/>
  <c r="B106" i="45"/>
  <c r="A107" i="45"/>
  <c r="B107" i="45"/>
  <c r="A108" i="45"/>
  <c r="B108" i="45"/>
  <c r="A97" i="45"/>
  <c r="B97" i="45"/>
  <c r="A98" i="45"/>
  <c r="B98" i="45"/>
  <c r="A99" i="45"/>
  <c r="B99" i="45"/>
  <c r="A100" i="45"/>
  <c r="B100" i="45"/>
  <c r="A101" i="45"/>
  <c r="B101" i="45"/>
  <c r="A102" i="45"/>
  <c r="B102" i="45"/>
  <c r="A91" i="45"/>
  <c r="B91" i="45"/>
  <c r="A92" i="45"/>
  <c r="B92" i="45"/>
  <c r="A93" i="45"/>
  <c r="B93" i="45"/>
  <c r="A94" i="45"/>
  <c r="B94" i="45"/>
  <c r="A95" i="45"/>
  <c r="B95" i="45"/>
  <c r="A96" i="45"/>
  <c r="B96" i="45"/>
  <c r="A85" i="45"/>
  <c r="B85" i="45"/>
  <c r="A86" i="45"/>
  <c r="B86" i="45"/>
  <c r="A87" i="45"/>
  <c r="B87" i="45"/>
  <c r="A88" i="45"/>
  <c r="B88" i="45"/>
  <c r="A89" i="45"/>
  <c r="B89" i="45"/>
  <c r="A90" i="45"/>
  <c r="B90" i="45"/>
  <c r="A79" i="45"/>
  <c r="B79" i="45"/>
  <c r="A80" i="45"/>
  <c r="B80" i="45"/>
  <c r="A81" i="45"/>
  <c r="B81" i="45"/>
  <c r="A82" i="45"/>
  <c r="B82" i="45"/>
  <c r="A83" i="45"/>
  <c r="B83" i="45"/>
  <c r="A84" i="45"/>
  <c r="B84" i="45"/>
  <c r="A73" i="45"/>
  <c r="B73" i="45"/>
  <c r="A74" i="45"/>
  <c r="B74" i="45"/>
  <c r="A75" i="45"/>
  <c r="B75" i="45"/>
  <c r="A76" i="45"/>
  <c r="B76" i="45"/>
  <c r="A77" i="45"/>
  <c r="B77" i="45"/>
  <c r="A78" i="45"/>
  <c r="B78" i="45"/>
  <c r="A67" i="45"/>
  <c r="B67" i="45"/>
  <c r="A68" i="45"/>
  <c r="B68" i="45"/>
  <c r="A69" i="45"/>
  <c r="B69" i="45"/>
  <c r="A70" i="45"/>
  <c r="B70" i="45"/>
  <c r="A71" i="45"/>
  <c r="B71" i="45"/>
  <c r="A72" i="45"/>
  <c r="B72" i="45"/>
  <c r="A61" i="45"/>
  <c r="B61" i="45"/>
  <c r="A62" i="45"/>
  <c r="B62" i="45"/>
  <c r="A63" i="45"/>
  <c r="B63" i="45"/>
  <c r="A64" i="45"/>
  <c r="B64" i="45"/>
  <c r="A65" i="45"/>
  <c r="B65" i="45"/>
  <c r="A66" i="45"/>
  <c r="B66" i="45"/>
  <c r="A55" i="45"/>
  <c r="B55" i="45"/>
  <c r="A56" i="45"/>
  <c r="B56" i="45"/>
  <c r="A57" i="45"/>
  <c r="B57" i="45"/>
  <c r="A58" i="45"/>
  <c r="B58" i="45"/>
  <c r="A59" i="45"/>
  <c r="B59" i="45"/>
  <c r="A60" i="45"/>
  <c r="B60" i="45"/>
  <c r="A49" i="45"/>
  <c r="B49" i="45"/>
  <c r="A50" i="45"/>
  <c r="B50" i="45"/>
  <c r="A51" i="45"/>
  <c r="B51" i="45"/>
  <c r="A52" i="45"/>
  <c r="B52" i="45"/>
  <c r="A53" i="45"/>
  <c r="B53" i="45"/>
  <c r="A54" i="45"/>
  <c r="B54" i="45"/>
  <c r="A43" i="45"/>
  <c r="B43" i="45"/>
  <c r="A44" i="45"/>
  <c r="B44" i="45"/>
  <c r="A45" i="45"/>
  <c r="B45" i="45"/>
  <c r="A46" i="45"/>
  <c r="B46" i="45"/>
  <c r="A47" i="45"/>
  <c r="B47" i="45"/>
  <c r="A48" i="45"/>
  <c r="B48" i="45"/>
  <c r="A37" i="45"/>
  <c r="B37" i="45"/>
  <c r="A38" i="45"/>
  <c r="B38" i="45"/>
  <c r="A39" i="45"/>
  <c r="B39" i="45"/>
  <c r="A40" i="45"/>
  <c r="B40" i="45"/>
  <c r="A41" i="45"/>
  <c r="B41" i="45"/>
  <c r="A42" i="45"/>
  <c r="B42" i="45"/>
  <c r="A2" i="45"/>
  <c r="B2" i="45"/>
  <c r="A3" i="45"/>
  <c r="B3" i="45"/>
  <c r="A4" i="45"/>
  <c r="B4" i="45"/>
  <c r="A5" i="45"/>
  <c r="B5" i="45"/>
  <c r="A6" i="45"/>
  <c r="B6" i="45"/>
  <c r="A7" i="45"/>
  <c r="B7" i="45"/>
  <c r="A8" i="45"/>
  <c r="B8" i="45"/>
  <c r="A9" i="45"/>
  <c r="B9" i="45"/>
  <c r="A10" i="45"/>
  <c r="B10" i="45"/>
  <c r="A11" i="45"/>
  <c r="B11" i="45"/>
  <c r="A12" i="45"/>
  <c r="B12" i="45"/>
  <c r="A13" i="45"/>
  <c r="B13" i="45"/>
  <c r="A14" i="45"/>
  <c r="B14" i="45"/>
  <c r="A15" i="45"/>
  <c r="B15" i="45"/>
  <c r="A16" i="45"/>
  <c r="B16" i="45"/>
  <c r="A17" i="45"/>
  <c r="B17" i="45"/>
  <c r="A18" i="45"/>
  <c r="B18" i="45"/>
  <c r="A19" i="45"/>
  <c r="B19" i="45"/>
  <c r="A20" i="45"/>
  <c r="B20" i="45"/>
  <c r="A21" i="45"/>
  <c r="B21" i="45"/>
  <c r="A22" i="45"/>
  <c r="B22" i="45"/>
  <c r="A23" i="45"/>
  <c r="B23" i="45"/>
  <c r="A24" i="45"/>
  <c r="B24" i="45"/>
  <c r="A25" i="45"/>
  <c r="B25" i="45"/>
  <c r="A26" i="45"/>
  <c r="B26" i="45"/>
  <c r="A27" i="45"/>
  <c r="B27" i="45"/>
  <c r="A28" i="45"/>
  <c r="B28" i="45"/>
  <c r="A29" i="45"/>
  <c r="B29" i="45"/>
  <c r="A30" i="45"/>
  <c r="B30" i="45"/>
  <c r="A31" i="45"/>
  <c r="B31" i="45"/>
  <c r="A32" i="45"/>
  <c r="B32" i="45"/>
  <c r="A33" i="45"/>
  <c r="B33" i="45"/>
  <c r="A34" i="45"/>
  <c r="B34" i="45"/>
  <c r="A35" i="45"/>
  <c r="B35" i="45"/>
  <c r="A36" i="45"/>
  <c r="B36" i="45"/>
  <c r="A1" i="45"/>
  <c r="B1" i="45"/>
  <c r="B44" i="7"/>
  <c r="B40" i="7"/>
  <c r="B39" i="7"/>
  <c r="B38" i="7"/>
  <c r="B37" i="7"/>
  <c r="B36" i="7"/>
  <c r="B35" i="7"/>
  <c r="B34" i="7"/>
  <c r="B33" i="7"/>
  <c r="B32" i="7"/>
  <c r="B31" i="7"/>
  <c r="B30" i="7"/>
  <c r="B29" i="7"/>
  <c r="B28" i="7"/>
  <c r="B27" i="7"/>
  <c r="B26" i="7"/>
  <c r="B25" i="7"/>
  <c r="B23" i="7"/>
  <c r="B22" i="7"/>
  <c r="B21" i="7"/>
  <c r="B20" i="7"/>
  <c r="B19" i="7"/>
  <c r="B18" i="7"/>
  <c r="B17" i="7"/>
  <c r="B16" i="7"/>
  <c r="N22" i="44"/>
  <c r="H48" i="45" s="1"/>
  <c r="M22" i="44"/>
  <c r="H47" i="45" s="1"/>
  <c r="L22" i="44"/>
  <c r="I22" i="44" s="1"/>
  <c r="J22" i="44" s="1"/>
  <c r="H44" i="45" s="1"/>
  <c r="R22" i="21"/>
  <c r="R21" i="21"/>
  <c r="R20" i="21"/>
  <c r="R19" i="21"/>
  <c r="R14" i="21"/>
  <c r="R12" i="21"/>
  <c r="O4" i="44"/>
  <c r="H99" i="27" l="1"/>
  <c r="H13" i="27"/>
  <c r="H146" i="25"/>
  <c r="H517" i="25"/>
  <c r="H641" i="25"/>
  <c r="H293" i="25"/>
  <c r="H632" i="25"/>
  <c r="H283" i="25"/>
  <c r="Y72" i="4"/>
  <c r="I147" i="25" s="1"/>
  <c r="I31" i="5"/>
  <c r="H46" i="45"/>
  <c r="H43" i="45"/>
  <c r="K22" i="44"/>
  <c r="H45" i="45" s="1"/>
  <c r="H10" i="28" l="1"/>
  <c r="H50" i="28"/>
  <c r="H20" i="43"/>
  <c r="H19" i="43"/>
  <c r="H18" i="43"/>
  <c r="H17" i="43"/>
  <c r="B18" i="43"/>
  <c r="A18" i="43"/>
  <c r="I16" i="43"/>
  <c r="I14" i="43"/>
  <c r="H16" i="43"/>
  <c r="H15" i="43"/>
  <c r="H14" i="43"/>
  <c r="B15" i="43"/>
  <c r="A15" i="43"/>
  <c r="I12" i="43"/>
  <c r="H12" i="43"/>
  <c r="A12" i="43"/>
  <c r="B12" i="43"/>
  <c r="H13" i="43"/>
  <c r="H11" i="43"/>
  <c r="H10" i="43"/>
  <c r="H9" i="43"/>
  <c r="H8" i="43"/>
  <c r="H7" i="43"/>
  <c r="H5" i="43"/>
  <c r="I4" i="43"/>
  <c r="H4" i="43"/>
  <c r="I3" i="43"/>
  <c r="H3" i="43"/>
  <c r="H2" i="43"/>
  <c r="A2" i="43"/>
  <c r="B2" i="43"/>
  <c r="A3" i="43"/>
  <c r="B3" i="43"/>
  <c r="A4" i="43"/>
  <c r="B4" i="43"/>
  <c r="A5" i="43"/>
  <c r="B5" i="43"/>
  <c r="A7" i="43"/>
  <c r="B7" i="43"/>
  <c r="A8" i="43"/>
  <c r="B8" i="43"/>
  <c r="A9" i="43"/>
  <c r="B9" i="43"/>
  <c r="A10" i="43"/>
  <c r="B10" i="43"/>
  <c r="A11" i="43"/>
  <c r="B11" i="43"/>
  <c r="A13" i="43"/>
  <c r="B13" i="43"/>
  <c r="A14" i="43"/>
  <c r="B14" i="43"/>
  <c r="A16" i="43"/>
  <c r="B16" i="43"/>
  <c r="A17" i="43"/>
  <c r="B17" i="43"/>
  <c r="A19" i="43"/>
  <c r="B19" i="43"/>
  <c r="A20" i="43"/>
  <c r="B20" i="43"/>
  <c r="I1" i="43"/>
  <c r="H1" i="43"/>
  <c r="B1" i="43"/>
  <c r="A1" i="43"/>
  <c r="H338" i="41"/>
  <c r="H339" i="41"/>
  <c r="H337" i="41"/>
  <c r="H335" i="41"/>
  <c r="H334" i="41"/>
  <c r="B339" i="41"/>
  <c r="A339" i="41"/>
  <c r="B338" i="41"/>
  <c r="A338" i="41"/>
  <c r="B337" i="41"/>
  <c r="A337" i="41"/>
  <c r="B336" i="41"/>
  <c r="A336" i="41"/>
  <c r="B335" i="41"/>
  <c r="A335" i="41"/>
  <c r="B334" i="41"/>
  <c r="A334" i="41"/>
  <c r="H325" i="41"/>
  <c r="H324" i="41"/>
  <c r="H323" i="41"/>
  <c r="H322" i="41"/>
  <c r="H321" i="41"/>
  <c r="H320" i="41"/>
  <c r="H318" i="41"/>
  <c r="H317" i="41"/>
  <c r="H316" i="41"/>
  <c r="H315" i="41"/>
  <c r="H314" i="41"/>
  <c r="H313" i="41"/>
  <c r="H311" i="41"/>
  <c r="H310" i="41"/>
  <c r="H309" i="41"/>
  <c r="H308" i="41"/>
  <c r="H307" i="41"/>
  <c r="H306" i="41"/>
  <c r="H304" i="41"/>
  <c r="H303" i="41"/>
  <c r="H302" i="41"/>
  <c r="H301" i="41"/>
  <c r="H300" i="41"/>
  <c r="H299" i="41"/>
  <c r="H297" i="41"/>
  <c r="H296" i="41"/>
  <c r="H295" i="41"/>
  <c r="H294" i="41"/>
  <c r="H293" i="41"/>
  <c r="H292" i="41"/>
  <c r="B333" i="41"/>
  <c r="A333" i="41"/>
  <c r="B332" i="41"/>
  <c r="A332" i="41"/>
  <c r="B331" i="41"/>
  <c r="A331" i="41"/>
  <c r="B330" i="41"/>
  <c r="A330" i="41"/>
  <c r="B329" i="41"/>
  <c r="A329" i="41"/>
  <c r="B328" i="41"/>
  <c r="A328" i="41"/>
  <c r="B327" i="41"/>
  <c r="A327" i="41"/>
  <c r="B326" i="41"/>
  <c r="A326" i="41"/>
  <c r="B325" i="41"/>
  <c r="A325" i="41"/>
  <c r="B324" i="41"/>
  <c r="A324" i="41"/>
  <c r="B323" i="41"/>
  <c r="A323" i="41"/>
  <c r="B322" i="41"/>
  <c r="A322" i="41"/>
  <c r="B321" i="41"/>
  <c r="A321" i="41"/>
  <c r="B320" i="41"/>
  <c r="A320" i="41"/>
  <c r="B319" i="41"/>
  <c r="A319" i="41"/>
  <c r="B318" i="41"/>
  <c r="A318" i="41"/>
  <c r="B317" i="41"/>
  <c r="A317" i="41"/>
  <c r="B316" i="41"/>
  <c r="A316" i="41"/>
  <c r="B315" i="41"/>
  <c r="A315" i="41"/>
  <c r="B314" i="41"/>
  <c r="A314" i="41"/>
  <c r="B313" i="41"/>
  <c r="A313" i="41"/>
  <c r="B312" i="41"/>
  <c r="A312" i="41"/>
  <c r="B311" i="41"/>
  <c r="A311" i="41"/>
  <c r="B310" i="41"/>
  <c r="A310" i="41"/>
  <c r="B309" i="41"/>
  <c r="A309" i="41"/>
  <c r="B308" i="41"/>
  <c r="A308" i="41"/>
  <c r="B307" i="41"/>
  <c r="A307" i="41"/>
  <c r="B306" i="41"/>
  <c r="A306" i="41"/>
  <c r="B305" i="41"/>
  <c r="A305" i="41"/>
  <c r="B304" i="41"/>
  <c r="A304" i="41"/>
  <c r="B303" i="41"/>
  <c r="A303" i="41"/>
  <c r="B302" i="41"/>
  <c r="A302" i="41"/>
  <c r="B301" i="41"/>
  <c r="A301" i="41"/>
  <c r="B300" i="41"/>
  <c r="A300" i="41"/>
  <c r="B299" i="41"/>
  <c r="A299" i="41"/>
  <c r="B298" i="41"/>
  <c r="A298" i="41"/>
  <c r="B297" i="41"/>
  <c r="A297" i="41"/>
  <c r="B296" i="41"/>
  <c r="A296" i="41"/>
  <c r="B295" i="41"/>
  <c r="A295" i="41"/>
  <c r="B294" i="41"/>
  <c r="A294" i="41"/>
  <c r="B293" i="41"/>
  <c r="A293" i="41"/>
  <c r="B292" i="41"/>
  <c r="A292" i="41"/>
  <c r="B291" i="41"/>
  <c r="A291" i="41"/>
  <c r="H289" i="41"/>
  <c r="H290" i="41"/>
  <c r="H288" i="41"/>
  <c r="H286" i="41"/>
  <c r="H287" i="41"/>
  <c r="H285" i="41"/>
  <c r="A286" i="41"/>
  <c r="B286" i="41"/>
  <c r="A287" i="41"/>
  <c r="B287" i="41"/>
  <c r="A288" i="41"/>
  <c r="B288" i="41"/>
  <c r="A289" i="41"/>
  <c r="B289" i="41"/>
  <c r="A290" i="41"/>
  <c r="B290" i="41"/>
  <c r="H276" i="41"/>
  <c r="H275" i="41"/>
  <c r="H274" i="41"/>
  <c r="H273" i="41"/>
  <c r="H272" i="41"/>
  <c r="H271" i="41"/>
  <c r="H269" i="41"/>
  <c r="H268" i="41"/>
  <c r="H267" i="41"/>
  <c r="H266" i="41"/>
  <c r="H265" i="41"/>
  <c r="H264" i="41"/>
  <c r="A264" i="41"/>
  <c r="B264" i="41"/>
  <c r="A265" i="41"/>
  <c r="B265" i="41"/>
  <c r="A266" i="41"/>
  <c r="B266" i="41"/>
  <c r="A267" i="41"/>
  <c r="B267" i="41"/>
  <c r="A268" i="41"/>
  <c r="B268" i="41"/>
  <c r="A269" i="41"/>
  <c r="B269" i="41"/>
  <c r="A270" i="41"/>
  <c r="B270" i="41"/>
  <c r="A271" i="41"/>
  <c r="B271" i="41"/>
  <c r="A272" i="41"/>
  <c r="B272" i="41"/>
  <c r="A273" i="41"/>
  <c r="B273" i="41"/>
  <c r="A274" i="41"/>
  <c r="B274" i="41"/>
  <c r="A275" i="41"/>
  <c r="B275" i="41"/>
  <c r="A276" i="41"/>
  <c r="B276" i="41"/>
  <c r="A277" i="41"/>
  <c r="B277" i="41"/>
  <c r="A278" i="41"/>
  <c r="B278" i="41"/>
  <c r="A279" i="41"/>
  <c r="B279" i="41"/>
  <c r="A280" i="41"/>
  <c r="B280" i="41"/>
  <c r="A281" i="41"/>
  <c r="B281" i="41"/>
  <c r="A282" i="41"/>
  <c r="B282" i="41"/>
  <c r="A283" i="41"/>
  <c r="B283" i="41"/>
  <c r="A284" i="41"/>
  <c r="B284" i="41"/>
  <c r="A285" i="41"/>
  <c r="B285" i="41"/>
  <c r="H262" i="41"/>
  <c r="H261" i="41"/>
  <c r="H260" i="41"/>
  <c r="H259" i="41"/>
  <c r="H258" i="41"/>
  <c r="H257" i="41"/>
  <c r="A257" i="41"/>
  <c r="B257" i="41"/>
  <c r="A258" i="41"/>
  <c r="B258" i="41"/>
  <c r="A259" i="41"/>
  <c r="B259" i="41"/>
  <c r="A260" i="41"/>
  <c r="B260" i="41"/>
  <c r="A261" i="41"/>
  <c r="B261" i="41"/>
  <c r="A262" i="41"/>
  <c r="B262" i="41"/>
  <c r="A263" i="41"/>
  <c r="B263" i="41"/>
  <c r="H255" i="41"/>
  <c r="H254" i="41"/>
  <c r="H253" i="41"/>
  <c r="H252" i="41"/>
  <c r="H251" i="41"/>
  <c r="H250" i="41"/>
  <c r="B256" i="41"/>
  <c r="A256" i="41"/>
  <c r="B255" i="41"/>
  <c r="A255" i="41"/>
  <c r="B254" i="41"/>
  <c r="A254" i="41"/>
  <c r="B253" i="41"/>
  <c r="A253" i="41"/>
  <c r="B252" i="41"/>
  <c r="A252" i="41"/>
  <c r="B251" i="41"/>
  <c r="A251" i="41"/>
  <c r="B250" i="41"/>
  <c r="A250" i="41"/>
  <c r="H248" i="41"/>
  <c r="H247" i="41"/>
  <c r="H246" i="41"/>
  <c r="H245" i="41"/>
  <c r="H244" i="41"/>
  <c r="H243" i="41"/>
  <c r="A247" i="41"/>
  <c r="B247" i="41"/>
  <c r="A248" i="41"/>
  <c r="B248" i="41"/>
  <c r="A249" i="41"/>
  <c r="B249" i="41"/>
  <c r="A242" i="41"/>
  <c r="B242" i="41"/>
  <c r="A243" i="41"/>
  <c r="B243" i="41"/>
  <c r="A244" i="41"/>
  <c r="B244" i="41"/>
  <c r="A245" i="41"/>
  <c r="B245" i="41"/>
  <c r="A246" i="41"/>
  <c r="B246" i="41"/>
  <c r="H236" i="41"/>
  <c r="H235" i="41"/>
  <c r="H234" i="41"/>
  <c r="A238" i="41"/>
  <c r="B238" i="41"/>
  <c r="A239" i="41"/>
  <c r="B239" i="41"/>
  <c r="A240" i="41"/>
  <c r="B240" i="41"/>
  <c r="A241" i="41"/>
  <c r="B241" i="41"/>
  <c r="H228" i="41"/>
  <c r="H227" i="41"/>
  <c r="H226" i="41"/>
  <c r="H224" i="41"/>
  <c r="H223" i="41"/>
  <c r="H222" i="41"/>
  <c r="H212" i="41"/>
  <c r="H211" i="41"/>
  <c r="H210" i="41"/>
  <c r="H208" i="41"/>
  <c r="H207" i="41"/>
  <c r="H206" i="41"/>
  <c r="A222" i="41"/>
  <c r="B222" i="41"/>
  <c r="A223" i="41"/>
  <c r="B223" i="41"/>
  <c r="A224" i="41"/>
  <c r="B224" i="41"/>
  <c r="A225" i="41"/>
  <c r="B225" i="41"/>
  <c r="A226" i="41"/>
  <c r="B226" i="41"/>
  <c r="A227" i="41"/>
  <c r="B227" i="41"/>
  <c r="A228" i="41"/>
  <c r="B228" i="41"/>
  <c r="A229" i="41"/>
  <c r="B229" i="41"/>
  <c r="A234" i="41"/>
  <c r="B234" i="41"/>
  <c r="A235" i="41"/>
  <c r="B235" i="41"/>
  <c r="A236" i="41"/>
  <c r="B236" i="41"/>
  <c r="A237" i="41"/>
  <c r="B237" i="41"/>
  <c r="A207" i="41"/>
  <c r="B207" i="41"/>
  <c r="A208" i="41"/>
  <c r="B208" i="41"/>
  <c r="A209" i="41"/>
  <c r="B209" i="41"/>
  <c r="A210" i="41"/>
  <c r="B210" i="41"/>
  <c r="A211" i="41"/>
  <c r="B211" i="41"/>
  <c r="A212" i="41"/>
  <c r="B212" i="41"/>
  <c r="A213" i="41"/>
  <c r="B213" i="41"/>
  <c r="A214" i="41"/>
  <c r="B214" i="41"/>
  <c r="A215" i="41"/>
  <c r="B215" i="41"/>
  <c r="A216" i="41"/>
  <c r="B216" i="41"/>
  <c r="A217" i="41"/>
  <c r="B217" i="41"/>
  <c r="A218" i="41"/>
  <c r="B218" i="41"/>
  <c r="A219" i="41"/>
  <c r="B219" i="41"/>
  <c r="A220" i="41"/>
  <c r="B220" i="41"/>
  <c r="A221" i="41"/>
  <c r="B221" i="41"/>
  <c r="H204" i="41"/>
  <c r="H203" i="41"/>
  <c r="H202" i="41"/>
  <c r="H183" i="41"/>
  <c r="H184" i="41"/>
  <c r="H185" i="41"/>
  <c r="H186" i="41"/>
  <c r="H187" i="41"/>
  <c r="H188" i="41"/>
  <c r="H189" i="41"/>
  <c r="H190" i="41"/>
  <c r="H191" i="41"/>
  <c r="H182" i="41"/>
  <c r="H173" i="41"/>
  <c r="H174" i="41"/>
  <c r="H175" i="41"/>
  <c r="H176" i="41"/>
  <c r="H177" i="41"/>
  <c r="H178" i="41"/>
  <c r="H179" i="41"/>
  <c r="H180" i="41"/>
  <c r="H181" i="41"/>
  <c r="H172" i="41"/>
  <c r="M69" i="42"/>
  <c r="I20" i="43" s="1"/>
  <c r="M63" i="42"/>
  <c r="I19" i="43" s="1"/>
  <c r="M61" i="42"/>
  <c r="I18" i="43" s="1"/>
  <c r="M48" i="42"/>
  <c r="I13" i="43" s="1"/>
  <c r="M52" i="42"/>
  <c r="M50" i="42"/>
  <c r="I15" i="43" s="1"/>
  <c r="M46" i="42"/>
  <c r="I11" i="43" s="1"/>
  <c r="M38" i="42"/>
  <c r="I10" i="43" s="1"/>
  <c r="M34" i="42"/>
  <c r="I9" i="43" s="1"/>
  <c r="M32" i="42"/>
  <c r="I8" i="43" s="1"/>
  <c r="M26" i="42"/>
  <c r="I7" i="43" s="1"/>
  <c r="M22" i="42"/>
  <c r="I5" i="43" s="1"/>
  <c r="M20" i="42"/>
  <c r="M18" i="42"/>
  <c r="M16" i="42"/>
  <c r="I2" i="43" s="1"/>
  <c r="M14" i="42"/>
  <c r="L4" i="42"/>
  <c r="I17" i="43" l="1"/>
  <c r="L17" i="44"/>
  <c r="N17" i="44"/>
  <c r="H36" i="45" s="1"/>
  <c r="M17" i="44"/>
  <c r="H35" i="45" s="1"/>
  <c r="K17" i="44"/>
  <c r="H33" i="45" s="1"/>
  <c r="I17" i="44" l="1"/>
  <c r="H34" i="45"/>
  <c r="H165" i="41"/>
  <c r="H164" i="41"/>
  <c r="H163" i="41"/>
  <c r="H161" i="41"/>
  <c r="H160" i="41"/>
  <c r="H159" i="41"/>
  <c r="A171" i="41"/>
  <c r="B171" i="41"/>
  <c r="A172" i="41"/>
  <c r="B172" i="41"/>
  <c r="A173" i="41"/>
  <c r="B173" i="41"/>
  <c r="A174" i="41"/>
  <c r="B174" i="41"/>
  <c r="A175" i="41"/>
  <c r="B175" i="41"/>
  <c r="A176" i="41"/>
  <c r="B176" i="41"/>
  <c r="A177" i="41"/>
  <c r="B177" i="41"/>
  <c r="A178" i="41"/>
  <c r="B178" i="41"/>
  <c r="A179" i="41"/>
  <c r="B179" i="41"/>
  <c r="A180" i="41"/>
  <c r="B180" i="41"/>
  <c r="A181" i="41"/>
  <c r="B181" i="41"/>
  <c r="A182" i="41"/>
  <c r="B182" i="41"/>
  <c r="A183" i="41"/>
  <c r="B183" i="41"/>
  <c r="A184" i="41"/>
  <c r="B184" i="41"/>
  <c r="A185" i="41"/>
  <c r="B185" i="41"/>
  <c r="A186" i="41"/>
  <c r="B186" i="41"/>
  <c r="A187" i="41"/>
  <c r="B187" i="41"/>
  <c r="A188" i="41"/>
  <c r="B188" i="41"/>
  <c r="A189" i="41"/>
  <c r="B189" i="41"/>
  <c r="A190" i="41"/>
  <c r="B190" i="41"/>
  <c r="A191" i="41"/>
  <c r="B191" i="41"/>
  <c r="A192" i="41"/>
  <c r="B192" i="41"/>
  <c r="A193" i="41"/>
  <c r="B193" i="41"/>
  <c r="A194" i="41"/>
  <c r="B194" i="41"/>
  <c r="A195" i="41"/>
  <c r="B195" i="41"/>
  <c r="A196" i="41"/>
  <c r="B196" i="41"/>
  <c r="A197" i="41"/>
  <c r="B197" i="41"/>
  <c r="A198" i="41"/>
  <c r="B198" i="41"/>
  <c r="A199" i="41"/>
  <c r="B199" i="41"/>
  <c r="A200" i="41"/>
  <c r="B200" i="41"/>
  <c r="A201" i="41"/>
  <c r="B201" i="41"/>
  <c r="A202" i="41"/>
  <c r="B202" i="41"/>
  <c r="A203" i="41"/>
  <c r="B203" i="41"/>
  <c r="A204" i="41"/>
  <c r="B204" i="41"/>
  <c r="A205" i="41"/>
  <c r="B205" i="41"/>
  <c r="A206" i="41"/>
  <c r="B206" i="41"/>
  <c r="H158" i="41"/>
  <c r="H157" i="41"/>
  <c r="H156" i="41"/>
  <c r="H154" i="41"/>
  <c r="H155" i="41"/>
  <c r="H153" i="41"/>
  <c r="H152" i="41"/>
  <c r="H133" i="41"/>
  <c r="H134" i="41"/>
  <c r="H135" i="41"/>
  <c r="H136" i="41"/>
  <c r="H137" i="41"/>
  <c r="H138" i="41"/>
  <c r="H139" i="41"/>
  <c r="H140" i="41"/>
  <c r="H141" i="41"/>
  <c r="H132" i="41"/>
  <c r="H123" i="41"/>
  <c r="H124" i="41"/>
  <c r="H125" i="41"/>
  <c r="H126" i="41"/>
  <c r="H127" i="41"/>
  <c r="H128" i="41"/>
  <c r="H129" i="41"/>
  <c r="H130" i="41"/>
  <c r="H131" i="41"/>
  <c r="H122" i="41"/>
  <c r="H113" i="41"/>
  <c r="H114" i="41"/>
  <c r="H115" i="41"/>
  <c r="H116" i="41"/>
  <c r="H117" i="41"/>
  <c r="H118" i="41"/>
  <c r="H119" i="41"/>
  <c r="H120" i="41"/>
  <c r="H121" i="41"/>
  <c r="H112" i="41"/>
  <c r="A117" i="41"/>
  <c r="B117" i="41"/>
  <c r="A118" i="41"/>
  <c r="B118" i="41"/>
  <c r="A119" i="41"/>
  <c r="B119" i="41"/>
  <c r="A120" i="41"/>
  <c r="B120" i="41"/>
  <c r="A121" i="41"/>
  <c r="B121" i="41"/>
  <c r="A122" i="41"/>
  <c r="B122" i="41"/>
  <c r="A123" i="41"/>
  <c r="B123" i="41"/>
  <c r="A124" i="41"/>
  <c r="B124" i="41"/>
  <c r="A125" i="41"/>
  <c r="B125" i="41"/>
  <c r="A126" i="41"/>
  <c r="B126" i="41"/>
  <c r="A127" i="41"/>
  <c r="B127" i="41"/>
  <c r="A128" i="41"/>
  <c r="B128" i="41"/>
  <c r="A129" i="41"/>
  <c r="B129" i="41"/>
  <c r="A130" i="41"/>
  <c r="B130" i="41"/>
  <c r="A131" i="41"/>
  <c r="B131" i="41"/>
  <c r="A132" i="41"/>
  <c r="B132" i="41"/>
  <c r="A133" i="41"/>
  <c r="B133" i="41"/>
  <c r="A134" i="41"/>
  <c r="B134" i="41"/>
  <c r="A135" i="41"/>
  <c r="B135" i="41"/>
  <c r="A136" i="41"/>
  <c r="B136" i="41"/>
  <c r="A137" i="41"/>
  <c r="B137" i="41"/>
  <c r="A138" i="41"/>
  <c r="B138" i="41"/>
  <c r="A139" i="41"/>
  <c r="B139" i="41"/>
  <c r="A140" i="41"/>
  <c r="B140" i="41"/>
  <c r="A141" i="41"/>
  <c r="B141" i="41"/>
  <c r="A142" i="41"/>
  <c r="B142" i="41"/>
  <c r="A143" i="41"/>
  <c r="B143" i="41"/>
  <c r="A144" i="41"/>
  <c r="B144" i="41"/>
  <c r="A145" i="41"/>
  <c r="B145" i="41"/>
  <c r="A146" i="41"/>
  <c r="B146" i="41"/>
  <c r="A147" i="41"/>
  <c r="B147" i="41"/>
  <c r="A148" i="41"/>
  <c r="B148" i="41"/>
  <c r="A149" i="41"/>
  <c r="B149" i="41"/>
  <c r="A150" i="41"/>
  <c r="B150" i="41"/>
  <c r="A151" i="41"/>
  <c r="B151" i="41"/>
  <c r="A152" i="41"/>
  <c r="B152" i="41"/>
  <c r="A153" i="41"/>
  <c r="B153" i="41"/>
  <c r="A154" i="41"/>
  <c r="B154" i="41"/>
  <c r="A155" i="41"/>
  <c r="B155" i="41"/>
  <c r="A156" i="41"/>
  <c r="B156" i="41"/>
  <c r="A157" i="41"/>
  <c r="B157" i="41"/>
  <c r="A158" i="41"/>
  <c r="B158" i="41"/>
  <c r="A159" i="41"/>
  <c r="B159" i="41"/>
  <c r="A160" i="41"/>
  <c r="B160" i="41"/>
  <c r="A161" i="41"/>
  <c r="B161" i="41"/>
  <c r="A162" i="41"/>
  <c r="B162" i="41"/>
  <c r="A163" i="41"/>
  <c r="B163" i="41"/>
  <c r="A164" i="41"/>
  <c r="B164" i="41"/>
  <c r="A165" i="41"/>
  <c r="B165" i="41"/>
  <c r="A166" i="41"/>
  <c r="B166" i="41"/>
  <c r="A167" i="41"/>
  <c r="B167" i="41"/>
  <c r="A168" i="41"/>
  <c r="B168" i="41"/>
  <c r="A169" i="41"/>
  <c r="B169" i="41"/>
  <c r="A170" i="41"/>
  <c r="B170" i="41"/>
  <c r="H110" i="41"/>
  <c r="H104" i="41"/>
  <c r="H103" i="41"/>
  <c r="H102" i="41"/>
  <c r="A102" i="41"/>
  <c r="B102" i="41"/>
  <c r="A103" i="41"/>
  <c r="B103" i="41"/>
  <c r="A104" i="41"/>
  <c r="B104" i="41"/>
  <c r="A105" i="41"/>
  <c r="B105" i="41"/>
  <c r="A106" i="41"/>
  <c r="B106" i="41"/>
  <c r="A107" i="41"/>
  <c r="B107" i="41"/>
  <c r="A108" i="41"/>
  <c r="B108" i="41"/>
  <c r="A109" i="41"/>
  <c r="B109" i="41"/>
  <c r="A110" i="41"/>
  <c r="B110" i="41"/>
  <c r="A111" i="41"/>
  <c r="B111" i="41"/>
  <c r="A112" i="41"/>
  <c r="B112" i="41"/>
  <c r="A113" i="41"/>
  <c r="B113" i="41"/>
  <c r="A114" i="41"/>
  <c r="B114" i="41"/>
  <c r="A115" i="41"/>
  <c r="B115" i="41"/>
  <c r="A116" i="41"/>
  <c r="B116" i="41"/>
  <c r="H100" i="41"/>
  <c r="H99" i="41"/>
  <c r="H98" i="41"/>
  <c r="H97" i="41"/>
  <c r="H96" i="41"/>
  <c r="H91" i="41"/>
  <c r="H92" i="41"/>
  <c r="H90" i="41"/>
  <c r="H88" i="41"/>
  <c r="H89" i="41"/>
  <c r="H87" i="41"/>
  <c r="H85" i="41"/>
  <c r="H86" i="41"/>
  <c r="H84" i="41"/>
  <c r="H82" i="41"/>
  <c r="H68" i="41"/>
  <c r="H67" i="41"/>
  <c r="H66" i="41"/>
  <c r="H64" i="41"/>
  <c r="H63" i="41"/>
  <c r="H62" i="41"/>
  <c r="H56" i="41"/>
  <c r="H55" i="41"/>
  <c r="H54" i="41"/>
  <c r="H52" i="41"/>
  <c r="H51" i="41"/>
  <c r="H50" i="41"/>
  <c r="H48" i="41"/>
  <c r="H47" i="41"/>
  <c r="H46" i="41"/>
  <c r="J17" i="44" l="1"/>
  <c r="H32" i="45" s="1"/>
  <c r="H31" i="45"/>
  <c r="H32" i="41"/>
  <c r="H31" i="41"/>
  <c r="H30" i="41"/>
  <c r="H29" i="41"/>
  <c r="H23" i="41"/>
  <c r="H22" i="41"/>
  <c r="H21" i="41"/>
  <c r="H19" i="41"/>
  <c r="H18" i="41"/>
  <c r="H17" i="41"/>
  <c r="H15" i="41"/>
  <c r="H14" i="41"/>
  <c r="H13" i="41"/>
  <c r="A22" i="41"/>
  <c r="B22" i="41"/>
  <c r="A23" i="41"/>
  <c r="B23" i="41"/>
  <c r="A24" i="41"/>
  <c r="B24" i="41"/>
  <c r="A25" i="41"/>
  <c r="B25" i="41"/>
  <c r="A26" i="41"/>
  <c r="B26" i="41"/>
  <c r="A27" i="41"/>
  <c r="B27" i="41"/>
  <c r="A28" i="41"/>
  <c r="B28" i="41"/>
  <c r="A29" i="41"/>
  <c r="B29" i="41"/>
  <c r="A30" i="41"/>
  <c r="B30" i="41"/>
  <c r="A31" i="41"/>
  <c r="B31" i="41"/>
  <c r="A32" i="41"/>
  <c r="B32" i="41"/>
  <c r="A33" i="41"/>
  <c r="B33" i="41"/>
  <c r="A34" i="41"/>
  <c r="B34" i="41"/>
  <c r="A35" i="41"/>
  <c r="B35" i="41"/>
  <c r="A36" i="41"/>
  <c r="B36" i="41"/>
  <c r="A37" i="41"/>
  <c r="B37" i="41"/>
  <c r="A38" i="41"/>
  <c r="B38" i="41"/>
  <c r="A39" i="41"/>
  <c r="B39" i="41"/>
  <c r="A40" i="41"/>
  <c r="B40" i="41"/>
  <c r="A41" i="41"/>
  <c r="B41" i="41"/>
  <c r="A42" i="41"/>
  <c r="B42" i="41"/>
  <c r="A43" i="41"/>
  <c r="B43" i="41"/>
  <c r="A44" i="41"/>
  <c r="B44" i="41"/>
  <c r="A45" i="41"/>
  <c r="B45" i="41"/>
  <c r="A46" i="41"/>
  <c r="B46" i="41"/>
  <c r="A47" i="41"/>
  <c r="B47" i="41"/>
  <c r="A48" i="41"/>
  <c r="B48" i="41"/>
  <c r="A49" i="41"/>
  <c r="B49" i="41"/>
  <c r="A50" i="41"/>
  <c r="B50" i="41"/>
  <c r="A51" i="41"/>
  <c r="B51" i="41"/>
  <c r="A52" i="41"/>
  <c r="B52" i="41"/>
  <c r="A53" i="41"/>
  <c r="B53" i="41"/>
  <c r="A54" i="41"/>
  <c r="B54" i="41"/>
  <c r="A55" i="41"/>
  <c r="B55" i="41"/>
  <c r="A56" i="41"/>
  <c r="B56" i="41"/>
  <c r="A57" i="41"/>
  <c r="B57" i="41"/>
  <c r="A58" i="41"/>
  <c r="B58" i="41"/>
  <c r="A59" i="41"/>
  <c r="B59" i="41"/>
  <c r="A60" i="41"/>
  <c r="B60" i="41"/>
  <c r="A61" i="41"/>
  <c r="B61" i="41"/>
  <c r="A62" i="41"/>
  <c r="B62" i="41"/>
  <c r="A63" i="41"/>
  <c r="B63" i="41"/>
  <c r="A64" i="41"/>
  <c r="B64" i="41"/>
  <c r="A65" i="41"/>
  <c r="B65" i="41"/>
  <c r="A66" i="41"/>
  <c r="B66" i="41"/>
  <c r="A67" i="41"/>
  <c r="B67" i="41"/>
  <c r="A68" i="41"/>
  <c r="B68" i="41"/>
  <c r="A69" i="41"/>
  <c r="B69" i="41"/>
  <c r="A70" i="41"/>
  <c r="B70" i="41"/>
  <c r="A71" i="41"/>
  <c r="B71" i="41"/>
  <c r="A72" i="41"/>
  <c r="B72" i="41"/>
  <c r="A73" i="41"/>
  <c r="B73" i="41"/>
  <c r="A74" i="41"/>
  <c r="B74" i="41"/>
  <c r="A75" i="41"/>
  <c r="B75" i="41"/>
  <c r="A76" i="41"/>
  <c r="B76" i="41"/>
  <c r="A77" i="41"/>
  <c r="B77" i="41"/>
  <c r="A78" i="41"/>
  <c r="B78" i="41"/>
  <c r="A79" i="41"/>
  <c r="B79" i="41"/>
  <c r="A80" i="41"/>
  <c r="B80" i="41"/>
  <c r="A81" i="41"/>
  <c r="B81" i="41"/>
  <c r="A82" i="41"/>
  <c r="B82" i="41"/>
  <c r="A83" i="41"/>
  <c r="B83" i="41"/>
  <c r="A84" i="41"/>
  <c r="B84" i="41"/>
  <c r="A85" i="41"/>
  <c r="B85" i="41"/>
  <c r="A86" i="41"/>
  <c r="B86" i="41"/>
  <c r="A87" i="41"/>
  <c r="B87" i="41"/>
  <c r="A88" i="41"/>
  <c r="B88" i="41"/>
  <c r="A89" i="41"/>
  <c r="B89" i="41"/>
  <c r="A90" i="41"/>
  <c r="B90" i="41"/>
  <c r="A91" i="41"/>
  <c r="B91" i="41"/>
  <c r="A92" i="41"/>
  <c r="B92" i="41"/>
  <c r="A93" i="41"/>
  <c r="B93" i="41"/>
  <c r="A94" i="41"/>
  <c r="B94" i="41"/>
  <c r="A95" i="41"/>
  <c r="B95" i="41"/>
  <c r="A96" i="41"/>
  <c r="B96" i="41"/>
  <c r="A97" i="41"/>
  <c r="B97" i="41"/>
  <c r="A98" i="41"/>
  <c r="B98" i="41"/>
  <c r="A99" i="41"/>
  <c r="B99" i="41"/>
  <c r="A100" i="41"/>
  <c r="B100" i="41"/>
  <c r="A101" i="41"/>
  <c r="B101" i="41"/>
  <c r="A11" i="41"/>
  <c r="B11" i="41"/>
  <c r="A12" i="41"/>
  <c r="B12" i="41"/>
  <c r="A13" i="41"/>
  <c r="B13" i="41"/>
  <c r="A14" i="41"/>
  <c r="B14" i="41"/>
  <c r="A15" i="41"/>
  <c r="B15" i="41"/>
  <c r="A16" i="41"/>
  <c r="B16" i="41"/>
  <c r="A17" i="41"/>
  <c r="B17" i="41"/>
  <c r="A18" i="41"/>
  <c r="B18" i="41"/>
  <c r="A19" i="41"/>
  <c r="B19" i="41"/>
  <c r="A20" i="41"/>
  <c r="B20" i="41"/>
  <c r="A21" i="41"/>
  <c r="B21" i="41"/>
  <c r="A2" i="41"/>
  <c r="B2" i="41"/>
  <c r="H2" i="41"/>
  <c r="A3" i="41"/>
  <c r="B3" i="41"/>
  <c r="H3" i="41"/>
  <c r="A4" i="41"/>
  <c r="B4" i="41"/>
  <c r="H4" i="41"/>
  <c r="A5" i="41"/>
  <c r="B5" i="41"/>
  <c r="H5" i="41"/>
  <c r="A6" i="41"/>
  <c r="B6" i="41"/>
  <c r="H6" i="41"/>
  <c r="A7" i="41"/>
  <c r="B7" i="41"/>
  <c r="H7" i="41"/>
  <c r="A8" i="41"/>
  <c r="B8" i="41"/>
  <c r="H8" i="41"/>
  <c r="A9" i="41"/>
  <c r="B9" i="41"/>
  <c r="H9" i="41"/>
  <c r="A10" i="41"/>
  <c r="B10" i="41"/>
  <c r="H10" i="41"/>
  <c r="H1" i="41"/>
  <c r="B1" i="41"/>
  <c r="A1" i="41"/>
  <c r="M21" i="10"/>
  <c r="I10" i="41" s="1"/>
  <c r="M20" i="10"/>
  <c r="I9" i="41" s="1"/>
  <c r="M19" i="10"/>
  <c r="I8" i="41" s="1"/>
  <c r="M18" i="10"/>
  <c r="I7" i="41" s="1"/>
  <c r="M17" i="10"/>
  <c r="I6" i="41" s="1"/>
  <c r="M16" i="10"/>
  <c r="I5" i="41" s="1"/>
  <c r="M15" i="10"/>
  <c r="I4" i="41" s="1"/>
  <c r="M14" i="10"/>
  <c r="I3" i="41" s="1"/>
  <c r="M13" i="10"/>
  <c r="I2" i="41" s="1"/>
  <c r="M12" i="10"/>
  <c r="I1" i="41" s="1"/>
  <c r="I14" i="40"/>
  <c r="A11" i="40"/>
  <c r="B11" i="40"/>
  <c r="A12" i="40"/>
  <c r="B12" i="40"/>
  <c r="A13" i="40"/>
  <c r="B13" i="40"/>
  <c r="A14" i="40"/>
  <c r="B14" i="40"/>
  <c r="A15" i="40"/>
  <c r="B15" i="40"/>
  <c r="A16" i="40"/>
  <c r="B16" i="40"/>
  <c r="A7" i="40"/>
  <c r="B7" i="40"/>
  <c r="A8" i="40"/>
  <c r="B8" i="40"/>
  <c r="A9" i="40"/>
  <c r="B9" i="40"/>
  <c r="A2" i="40"/>
  <c r="B2" i="40"/>
  <c r="A3" i="40"/>
  <c r="B3" i="40"/>
  <c r="A1" i="40"/>
  <c r="B1" i="40"/>
  <c r="H3" i="39"/>
  <c r="H4" i="39"/>
  <c r="H5" i="39"/>
  <c r="H6" i="39"/>
  <c r="H2" i="39"/>
  <c r="A2" i="39"/>
  <c r="B2" i="39"/>
  <c r="A3" i="39"/>
  <c r="B3" i="39"/>
  <c r="A4" i="39"/>
  <c r="B4" i="39"/>
  <c r="A5" i="39"/>
  <c r="B5" i="39"/>
  <c r="A6" i="39"/>
  <c r="B6" i="39"/>
  <c r="H1" i="39"/>
  <c r="A1" i="39"/>
  <c r="B1" i="39"/>
  <c r="L29" i="18"/>
  <c r="I6" i="39" s="1"/>
  <c r="L28" i="18"/>
  <c r="I5" i="39" s="1"/>
  <c r="L27" i="18"/>
  <c r="I4" i="39" s="1"/>
  <c r="L26" i="18"/>
  <c r="I3" i="39" s="1"/>
  <c r="L25" i="18"/>
  <c r="I2" i="39" s="1"/>
  <c r="L15" i="18"/>
  <c r="I1" i="39" s="1"/>
  <c r="A7" i="38"/>
  <c r="B7" i="38"/>
  <c r="A8" i="38"/>
  <c r="B8" i="38"/>
  <c r="A9" i="38"/>
  <c r="B9" i="38"/>
  <c r="A10" i="38"/>
  <c r="B10" i="38"/>
  <c r="A3" i="38"/>
  <c r="B3" i="38"/>
  <c r="A4" i="38"/>
  <c r="B4" i="38"/>
  <c r="A5" i="38"/>
  <c r="B5" i="38"/>
  <c r="A6" i="38"/>
  <c r="B6" i="38"/>
  <c r="A2" i="38"/>
  <c r="B2" i="38"/>
  <c r="A1" i="38"/>
  <c r="B1" i="38"/>
  <c r="A2" i="37"/>
  <c r="B2" i="37"/>
  <c r="A3" i="37"/>
  <c r="B3" i="37"/>
  <c r="A4" i="37"/>
  <c r="B4" i="37"/>
  <c r="A5" i="37"/>
  <c r="B5" i="37"/>
  <c r="A1" i="37"/>
  <c r="B1" i="37"/>
  <c r="H18" i="36"/>
  <c r="H4" i="37" s="1"/>
  <c r="H9" i="36"/>
  <c r="M35" i="44" l="1"/>
  <c r="H107" i="45" s="1"/>
  <c r="L35" i="44"/>
  <c r="K35" i="44"/>
  <c r="H105" i="45" s="1"/>
  <c r="N35" i="44"/>
  <c r="H108" i="45" s="1"/>
  <c r="F6" i="36"/>
  <c r="H12" i="36" s="1"/>
  <c r="I4" i="36"/>
  <c r="H1" i="37" l="1"/>
  <c r="I35" i="44"/>
  <c r="H106" i="45"/>
  <c r="A299" i="25"/>
  <c r="B299" i="25"/>
  <c r="A300" i="25"/>
  <c r="B300" i="25"/>
  <c r="A301" i="25"/>
  <c r="B301" i="25"/>
  <c r="A302" i="25"/>
  <c r="B302" i="25"/>
  <c r="A303" i="25"/>
  <c r="B303" i="25"/>
  <c r="A304" i="25"/>
  <c r="B304" i="25"/>
  <c r="A305" i="25"/>
  <c r="B305" i="25"/>
  <c r="A306" i="25"/>
  <c r="B306" i="25"/>
  <c r="A307" i="25"/>
  <c r="B307" i="25"/>
  <c r="A308" i="25"/>
  <c r="B308" i="25"/>
  <c r="A309" i="25"/>
  <c r="B309" i="25"/>
  <c r="A310" i="25"/>
  <c r="B310" i="25"/>
  <c r="A311" i="25"/>
  <c r="B311" i="25"/>
  <c r="A312" i="25"/>
  <c r="B312" i="25"/>
  <c r="A313" i="25"/>
  <c r="B313" i="25"/>
  <c r="A314" i="25"/>
  <c r="B314" i="25"/>
  <c r="A315" i="25"/>
  <c r="B315" i="25"/>
  <c r="A316" i="25"/>
  <c r="B316" i="25"/>
  <c r="A319" i="25"/>
  <c r="B319" i="25"/>
  <c r="A320" i="25"/>
  <c r="B320" i="25"/>
  <c r="A321" i="25"/>
  <c r="B321" i="25"/>
  <c r="A322" i="25"/>
  <c r="B322" i="25"/>
  <c r="A323" i="25"/>
  <c r="B323" i="25"/>
  <c r="A324" i="25"/>
  <c r="B324" i="25"/>
  <c r="A325" i="25"/>
  <c r="B325" i="25"/>
  <c r="A326" i="25"/>
  <c r="B326" i="25"/>
  <c r="A327" i="25"/>
  <c r="B327" i="25"/>
  <c r="A328" i="25"/>
  <c r="B328" i="25"/>
  <c r="A329" i="25"/>
  <c r="B329" i="25"/>
  <c r="A330" i="25"/>
  <c r="B330" i="25"/>
  <c r="A331" i="25"/>
  <c r="B331" i="25"/>
  <c r="A332" i="25"/>
  <c r="B332" i="25"/>
  <c r="A333" i="25"/>
  <c r="B333" i="25"/>
  <c r="A334" i="25"/>
  <c r="B334" i="25"/>
  <c r="A335" i="25"/>
  <c r="B335" i="25"/>
  <c r="A336" i="25"/>
  <c r="B336" i="25"/>
  <c r="A337" i="25"/>
  <c r="B337" i="25"/>
  <c r="A338" i="25"/>
  <c r="B338" i="25"/>
  <c r="A339" i="25"/>
  <c r="B339" i="25"/>
  <c r="A340" i="25"/>
  <c r="B340" i="25"/>
  <c r="A341" i="25"/>
  <c r="B341" i="25"/>
  <c r="A342" i="25"/>
  <c r="B342" i="25"/>
  <c r="A343" i="25"/>
  <c r="B343" i="25"/>
  <c r="A344" i="25"/>
  <c r="B344" i="25"/>
  <c r="A346" i="25"/>
  <c r="B346" i="25"/>
  <c r="A347" i="25"/>
  <c r="B347" i="25"/>
  <c r="A348" i="25"/>
  <c r="B348" i="25"/>
  <c r="A349" i="25"/>
  <c r="B349" i="25"/>
  <c r="A350" i="25"/>
  <c r="B350" i="25"/>
  <c r="A351" i="25"/>
  <c r="B351" i="25"/>
  <c r="A352" i="25"/>
  <c r="B352" i="25"/>
  <c r="A353" i="25"/>
  <c r="B353" i="25"/>
  <c r="A354" i="25"/>
  <c r="B354" i="25"/>
  <c r="A355" i="25"/>
  <c r="B355" i="25"/>
  <c r="A356" i="25"/>
  <c r="B356" i="25"/>
  <c r="A357" i="25"/>
  <c r="B357" i="25"/>
  <c r="A358" i="25"/>
  <c r="B358" i="25"/>
  <c r="A359" i="25"/>
  <c r="B359" i="25"/>
  <c r="A360" i="25"/>
  <c r="B360" i="25"/>
  <c r="A362" i="25"/>
  <c r="B362" i="25"/>
  <c r="A363" i="25"/>
  <c r="B363" i="25"/>
  <c r="A364" i="25"/>
  <c r="B364" i="25"/>
  <c r="A365" i="25"/>
  <c r="B365" i="25"/>
  <c r="A366" i="25"/>
  <c r="B366" i="25"/>
  <c r="A367" i="25"/>
  <c r="B367" i="25"/>
  <c r="A368" i="25"/>
  <c r="B368" i="25"/>
  <c r="A369" i="25"/>
  <c r="B369" i="25"/>
  <c r="A371" i="25"/>
  <c r="B371" i="25"/>
  <c r="A372" i="25"/>
  <c r="B372" i="25"/>
  <c r="A373" i="25"/>
  <c r="B373" i="25"/>
  <c r="A374" i="25"/>
  <c r="B374" i="25"/>
  <c r="A375" i="25"/>
  <c r="B375" i="25"/>
  <c r="A376" i="25"/>
  <c r="B376" i="25"/>
  <c r="A377" i="25"/>
  <c r="B377" i="25"/>
  <c r="A378" i="25"/>
  <c r="B378" i="25"/>
  <c r="A379" i="25"/>
  <c r="B379" i="25"/>
  <c r="A380" i="25"/>
  <c r="B380" i="25"/>
  <c r="A381" i="25"/>
  <c r="B381" i="25"/>
  <c r="A382" i="25"/>
  <c r="B382" i="25"/>
  <c r="A383" i="25"/>
  <c r="B383" i="25"/>
  <c r="A384" i="25"/>
  <c r="B384" i="25"/>
  <c r="A385" i="25"/>
  <c r="B385" i="25"/>
  <c r="A386" i="25"/>
  <c r="B386" i="25"/>
  <c r="A387" i="25"/>
  <c r="B387" i="25"/>
  <c r="A388" i="25"/>
  <c r="B388" i="25"/>
  <c r="A389" i="25"/>
  <c r="B389" i="25"/>
  <c r="B392" i="25"/>
  <c r="A393" i="25"/>
  <c r="B393" i="25"/>
  <c r="A395" i="25"/>
  <c r="B395" i="25"/>
  <c r="A396" i="25"/>
  <c r="B396" i="25"/>
  <c r="A397" i="25"/>
  <c r="B397" i="25"/>
  <c r="A398" i="25"/>
  <c r="B398" i="25"/>
  <c r="A148" i="25"/>
  <c r="B148" i="25"/>
  <c r="P74" i="4"/>
  <c r="A226" i="25"/>
  <c r="B226" i="25"/>
  <c r="A223" i="25"/>
  <c r="B223" i="25"/>
  <c r="A220" i="25"/>
  <c r="B220" i="25"/>
  <c r="A171" i="25"/>
  <c r="B171" i="25"/>
  <c r="A168" i="25"/>
  <c r="B168" i="25"/>
  <c r="A150" i="25"/>
  <c r="B150" i="25"/>
  <c r="A157" i="25"/>
  <c r="B157" i="25"/>
  <c r="A158" i="25"/>
  <c r="B158" i="25"/>
  <c r="A159" i="25"/>
  <c r="B159" i="25"/>
  <c r="A160" i="25"/>
  <c r="B160" i="25"/>
  <c r="A164" i="25"/>
  <c r="B164" i="25"/>
  <c r="A165" i="25"/>
  <c r="B165" i="25"/>
  <c r="A166" i="25"/>
  <c r="B166" i="25"/>
  <c r="A167" i="25"/>
  <c r="B167" i="25"/>
  <c r="A169" i="25"/>
  <c r="B169" i="25"/>
  <c r="A170" i="25"/>
  <c r="B170" i="25"/>
  <c r="A172" i="25"/>
  <c r="B172" i="25"/>
  <c r="A173" i="25"/>
  <c r="B173" i="25"/>
  <c r="A174" i="25"/>
  <c r="B174" i="25"/>
  <c r="A176" i="25"/>
  <c r="B176" i="25"/>
  <c r="A177" i="25"/>
  <c r="B177" i="25"/>
  <c r="A178" i="25"/>
  <c r="B178" i="25"/>
  <c r="A179" i="25"/>
  <c r="B179" i="25"/>
  <c r="A180" i="25"/>
  <c r="B180" i="25"/>
  <c r="A181" i="25"/>
  <c r="B181" i="25"/>
  <c r="A182" i="25"/>
  <c r="B182" i="25"/>
  <c r="A183" i="25"/>
  <c r="B183" i="25"/>
  <c r="A184" i="25"/>
  <c r="B184" i="25"/>
  <c r="A185" i="25"/>
  <c r="B185" i="25"/>
  <c r="A186" i="25"/>
  <c r="B186" i="25"/>
  <c r="A187" i="25"/>
  <c r="B187" i="25"/>
  <c r="A188" i="25"/>
  <c r="B188" i="25"/>
  <c r="A189" i="25"/>
  <c r="B189" i="25"/>
  <c r="A190" i="25"/>
  <c r="B190" i="25"/>
  <c r="A191" i="25"/>
  <c r="B191" i="25"/>
  <c r="A193" i="25"/>
  <c r="B193" i="25"/>
  <c r="A194" i="25"/>
  <c r="B194" i="25"/>
  <c r="A195" i="25"/>
  <c r="B195" i="25"/>
  <c r="A196" i="25"/>
  <c r="B196" i="25"/>
  <c r="A197" i="25"/>
  <c r="B197" i="25"/>
  <c r="A198" i="25"/>
  <c r="B198" i="25"/>
  <c r="A199" i="25"/>
  <c r="B199" i="25"/>
  <c r="A200" i="25"/>
  <c r="B200" i="25"/>
  <c r="A201" i="25"/>
  <c r="B201" i="25"/>
  <c r="A202" i="25"/>
  <c r="B202" i="25"/>
  <c r="A203" i="25"/>
  <c r="B203" i="25"/>
  <c r="A204" i="25"/>
  <c r="B204" i="25"/>
  <c r="A206" i="25"/>
  <c r="B206" i="25"/>
  <c r="A207" i="25"/>
  <c r="B207" i="25"/>
  <c r="A208" i="25"/>
  <c r="B208" i="25"/>
  <c r="A209" i="25"/>
  <c r="B209" i="25"/>
  <c r="A210" i="25"/>
  <c r="B210" i="25"/>
  <c r="A211" i="25"/>
  <c r="B211" i="25"/>
  <c r="A212" i="25"/>
  <c r="B212" i="25"/>
  <c r="A213" i="25"/>
  <c r="B213" i="25"/>
  <c r="A216" i="25"/>
  <c r="B216" i="25"/>
  <c r="A217" i="25"/>
  <c r="B217" i="25"/>
  <c r="A218" i="25"/>
  <c r="B218" i="25"/>
  <c r="A219" i="25"/>
  <c r="B219" i="25"/>
  <c r="A221" i="25"/>
  <c r="B221" i="25"/>
  <c r="A222" i="25"/>
  <c r="B222" i="25"/>
  <c r="A224" i="25"/>
  <c r="B224" i="25"/>
  <c r="A225" i="25"/>
  <c r="B225" i="25"/>
  <c r="A227" i="25"/>
  <c r="B227" i="25"/>
  <c r="A228" i="25"/>
  <c r="B228" i="25"/>
  <c r="A229" i="25"/>
  <c r="B229" i="25"/>
  <c r="A230" i="25"/>
  <c r="B230" i="25"/>
  <c r="A231" i="25"/>
  <c r="B231" i="25"/>
  <c r="A232" i="25"/>
  <c r="B232" i="25"/>
  <c r="A233" i="25"/>
  <c r="B233" i="25"/>
  <c r="A234" i="25"/>
  <c r="B234" i="25"/>
  <c r="A235" i="25"/>
  <c r="B235" i="25"/>
  <c r="A236" i="25"/>
  <c r="B236" i="25"/>
  <c r="A237" i="25"/>
  <c r="B237" i="25"/>
  <c r="A238" i="25"/>
  <c r="B238" i="25"/>
  <c r="A239" i="25"/>
  <c r="B239" i="25"/>
  <c r="A240" i="25"/>
  <c r="B240" i="25"/>
  <c r="A241" i="25"/>
  <c r="B241" i="25"/>
  <c r="A242" i="25"/>
  <c r="B242" i="25"/>
  <c r="A243" i="25"/>
  <c r="B243" i="25"/>
  <c r="A244" i="25"/>
  <c r="B244" i="25"/>
  <c r="A245" i="25"/>
  <c r="B245" i="25"/>
  <c r="A246" i="25"/>
  <c r="B246" i="25"/>
  <c r="A247" i="25"/>
  <c r="B247" i="25"/>
  <c r="A248" i="25"/>
  <c r="B248" i="25"/>
  <c r="A249" i="25"/>
  <c r="B249" i="25"/>
  <c r="A250" i="25"/>
  <c r="B250" i="25"/>
  <c r="A251" i="25"/>
  <c r="B251" i="25"/>
  <c r="A252" i="25"/>
  <c r="B252" i="25"/>
  <c r="A253" i="25"/>
  <c r="B253" i="25"/>
  <c r="A254" i="25"/>
  <c r="B254" i="25"/>
  <c r="A255" i="25"/>
  <c r="B255" i="25"/>
  <c r="A256" i="25"/>
  <c r="B256" i="25"/>
  <c r="A257" i="25"/>
  <c r="B257" i="25"/>
  <c r="A258" i="25"/>
  <c r="B258" i="25"/>
  <c r="A259" i="25"/>
  <c r="B259" i="25"/>
  <c r="A260" i="25"/>
  <c r="B260" i="25"/>
  <c r="A261" i="25"/>
  <c r="B261" i="25"/>
  <c r="A262" i="25"/>
  <c r="B262" i="25"/>
  <c r="A263" i="25"/>
  <c r="B263" i="25"/>
  <c r="A264" i="25"/>
  <c r="B264" i="25"/>
  <c r="A265" i="25"/>
  <c r="B265" i="25"/>
  <c r="A266" i="25"/>
  <c r="B266" i="25"/>
  <c r="A267" i="25"/>
  <c r="B267" i="25"/>
  <c r="A269" i="25"/>
  <c r="B269" i="25"/>
  <c r="A270" i="25"/>
  <c r="B270" i="25"/>
  <c r="A271" i="25"/>
  <c r="B271" i="25"/>
  <c r="A273" i="25"/>
  <c r="B273" i="25"/>
  <c r="A274" i="25"/>
  <c r="B274" i="25"/>
  <c r="A275" i="25"/>
  <c r="B275" i="25"/>
  <c r="A276" i="25"/>
  <c r="B276" i="25"/>
  <c r="A277" i="25"/>
  <c r="B277" i="25"/>
  <c r="A278" i="25"/>
  <c r="B278" i="25"/>
  <c r="A279" i="25"/>
  <c r="B279" i="25"/>
  <c r="A280" i="25"/>
  <c r="B280" i="25"/>
  <c r="A281" i="25"/>
  <c r="B281" i="25"/>
  <c r="A282" i="25"/>
  <c r="B282" i="25"/>
  <c r="A283" i="25"/>
  <c r="B283" i="25"/>
  <c r="A293" i="25"/>
  <c r="B293" i="25"/>
  <c r="A294" i="25"/>
  <c r="B294" i="25"/>
  <c r="A295" i="25"/>
  <c r="B295" i="25"/>
  <c r="A296" i="25"/>
  <c r="B296" i="25"/>
  <c r="A297" i="25"/>
  <c r="B297" i="25"/>
  <c r="A298" i="25"/>
  <c r="B298" i="25"/>
  <c r="A156" i="25"/>
  <c r="B156" i="25"/>
  <c r="A154" i="25"/>
  <c r="B154" i="25"/>
  <c r="A155" i="25"/>
  <c r="B155" i="25"/>
  <c r="A149" i="25"/>
  <c r="B149" i="25"/>
  <c r="A151" i="25"/>
  <c r="B151" i="25"/>
  <c r="A152" i="25"/>
  <c r="B152" i="25"/>
  <c r="A153" i="25"/>
  <c r="B153" i="25"/>
  <c r="A103" i="25"/>
  <c r="B103" i="25"/>
  <c r="A104" i="25"/>
  <c r="B104" i="25"/>
  <c r="A105" i="25"/>
  <c r="B105" i="25"/>
  <c r="A106" i="25"/>
  <c r="B106" i="25"/>
  <c r="A107" i="25"/>
  <c r="B107" i="25"/>
  <c r="A108" i="25"/>
  <c r="B108" i="25"/>
  <c r="A109" i="25"/>
  <c r="B109" i="25"/>
  <c r="A110" i="25"/>
  <c r="B110" i="25"/>
  <c r="A111" i="25"/>
  <c r="B111" i="25"/>
  <c r="A112" i="25"/>
  <c r="B112" i="25"/>
  <c r="A113" i="25"/>
  <c r="B113" i="25"/>
  <c r="A114" i="25"/>
  <c r="B114" i="25"/>
  <c r="A115" i="25"/>
  <c r="B115" i="25"/>
  <c r="A116" i="25"/>
  <c r="B116" i="25"/>
  <c r="A117" i="25"/>
  <c r="B117" i="25"/>
  <c r="A118" i="25"/>
  <c r="B118" i="25"/>
  <c r="A119" i="25"/>
  <c r="B119" i="25"/>
  <c r="A120" i="25"/>
  <c r="B120" i="25"/>
  <c r="A121" i="25"/>
  <c r="B121" i="25"/>
  <c r="A122" i="25"/>
  <c r="B122" i="25"/>
  <c r="A123" i="25"/>
  <c r="B123" i="25"/>
  <c r="A124" i="25"/>
  <c r="B124" i="25"/>
  <c r="A125" i="25"/>
  <c r="B125" i="25"/>
  <c r="A126" i="25"/>
  <c r="B126" i="25"/>
  <c r="A127" i="25"/>
  <c r="B127" i="25"/>
  <c r="A128" i="25"/>
  <c r="B128" i="25"/>
  <c r="A129" i="25"/>
  <c r="B129" i="25"/>
  <c r="A130" i="25"/>
  <c r="B130" i="25"/>
  <c r="A131" i="25"/>
  <c r="B131" i="25"/>
  <c r="A132" i="25"/>
  <c r="B132" i="25"/>
  <c r="A133" i="25"/>
  <c r="B133" i="25"/>
  <c r="A134" i="25"/>
  <c r="B134" i="25"/>
  <c r="A135" i="25"/>
  <c r="B135" i="25"/>
  <c r="A136" i="25"/>
  <c r="B136" i="25"/>
  <c r="A137" i="25"/>
  <c r="B137" i="25"/>
  <c r="A138" i="25"/>
  <c r="B138" i="25"/>
  <c r="A139" i="25"/>
  <c r="B139" i="25"/>
  <c r="A140" i="25"/>
  <c r="B140" i="25"/>
  <c r="A141" i="25"/>
  <c r="B141" i="25"/>
  <c r="A142" i="25"/>
  <c r="B142" i="25"/>
  <c r="H148" i="25" l="1"/>
  <c r="H518" i="25"/>
  <c r="J35" i="44"/>
  <c r="H104" i="45" s="1"/>
  <c r="H103" i="45"/>
  <c r="H8" i="35"/>
  <c r="H6" i="35"/>
  <c r="I5" i="35"/>
  <c r="H5" i="35"/>
  <c r="H4" i="35"/>
  <c r="H3" i="35"/>
  <c r="I2" i="35"/>
  <c r="H2" i="35"/>
  <c r="A2" i="35"/>
  <c r="B2" i="35"/>
  <c r="A3" i="35"/>
  <c r="B3" i="35"/>
  <c r="A4" i="35"/>
  <c r="B4" i="35"/>
  <c r="A5" i="35"/>
  <c r="B5" i="35"/>
  <c r="A6" i="35"/>
  <c r="B6" i="35"/>
  <c r="A7" i="35"/>
  <c r="B7" i="35"/>
  <c r="A8" i="35"/>
  <c r="B8" i="35"/>
  <c r="A9" i="35"/>
  <c r="B9" i="35"/>
  <c r="A10" i="35"/>
  <c r="B10" i="35"/>
  <c r="A11" i="35"/>
  <c r="B11" i="35"/>
  <c r="H1" i="35"/>
  <c r="A1" i="35"/>
  <c r="B1" i="35"/>
  <c r="M22" i="20"/>
  <c r="I6" i="35" s="1"/>
  <c r="M20" i="20"/>
  <c r="M18" i="20"/>
  <c r="I4" i="35" s="1"/>
  <c r="M14" i="20"/>
  <c r="M16" i="20"/>
  <c r="I3" i="35" s="1"/>
  <c r="M25" i="20"/>
  <c r="I8" i="35" s="1"/>
  <c r="M12" i="20"/>
  <c r="I1" i="35" s="1"/>
  <c r="H16" i="34"/>
  <c r="H15" i="34"/>
  <c r="H14" i="34"/>
  <c r="H13" i="34"/>
  <c r="H12" i="34"/>
  <c r="H2" i="34"/>
  <c r="H1" i="34"/>
  <c r="A2" i="34"/>
  <c r="B2" i="34"/>
  <c r="A3" i="34"/>
  <c r="B3" i="34"/>
  <c r="A4" i="34"/>
  <c r="B4" i="34"/>
  <c r="A5" i="34"/>
  <c r="B5" i="34"/>
  <c r="A6" i="34"/>
  <c r="B6" i="34"/>
  <c r="A7" i="34"/>
  <c r="B7" i="34"/>
  <c r="A8" i="34"/>
  <c r="B8" i="34"/>
  <c r="A9" i="34"/>
  <c r="B9" i="34"/>
  <c r="A10" i="34"/>
  <c r="B10" i="34"/>
  <c r="A11" i="34"/>
  <c r="B11" i="34"/>
  <c r="A12" i="34"/>
  <c r="B12" i="34"/>
  <c r="A13" i="34"/>
  <c r="B13" i="34"/>
  <c r="A14" i="34"/>
  <c r="B14" i="34"/>
  <c r="A15" i="34"/>
  <c r="B15" i="34"/>
  <c r="A16" i="34"/>
  <c r="B16" i="34"/>
  <c r="A1" i="34"/>
  <c r="B1" i="34"/>
  <c r="H124" i="33"/>
  <c r="A124" i="33"/>
  <c r="B124" i="33"/>
  <c r="H110" i="33"/>
  <c r="H111" i="33"/>
  <c r="H112" i="33"/>
  <c r="H113" i="33"/>
  <c r="H114" i="33"/>
  <c r="H115" i="33"/>
  <c r="H116" i="33"/>
  <c r="H117" i="33"/>
  <c r="H118" i="33"/>
  <c r="H119" i="33"/>
  <c r="H120" i="33"/>
  <c r="H121" i="33"/>
  <c r="H122" i="33"/>
  <c r="H123" i="33"/>
  <c r="H109" i="33"/>
  <c r="H95" i="33"/>
  <c r="H96" i="33"/>
  <c r="H97" i="33"/>
  <c r="H98" i="33"/>
  <c r="H99" i="33"/>
  <c r="H100" i="33"/>
  <c r="H101" i="33"/>
  <c r="H102" i="33"/>
  <c r="H103" i="33"/>
  <c r="H104" i="33"/>
  <c r="H105" i="33"/>
  <c r="H106" i="33"/>
  <c r="H107" i="33"/>
  <c r="H108" i="33"/>
  <c r="H94" i="33"/>
  <c r="H80" i="33"/>
  <c r="H81" i="33"/>
  <c r="H82" i="33"/>
  <c r="H83" i="33"/>
  <c r="H84" i="33"/>
  <c r="H85" i="33"/>
  <c r="H86" i="33"/>
  <c r="H87" i="33"/>
  <c r="H88" i="33"/>
  <c r="H89" i="33"/>
  <c r="H90" i="33"/>
  <c r="H91" i="33"/>
  <c r="H92" i="33"/>
  <c r="H93" i="33"/>
  <c r="H79" i="33"/>
  <c r="H65" i="33"/>
  <c r="H66" i="33"/>
  <c r="H67" i="33"/>
  <c r="H68" i="33"/>
  <c r="H69" i="33"/>
  <c r="H70" i="33"/>
  <c r="H71" i="33"/>
  <c r="H72" i="33"/>
  <c r="H73" i="33"/>
  <c r="H74" i="33"/>
  <c r="H75" i="33"/>
  <c r="H76" i="33"/>
  <c r="H77" i="33"/>
  <c r="H78" i="33"/>
  <c r="H64" i="33"/>
  <c r="H50" i="33"/>
  <c r="H51" i="33"/>
  <c r="H52" i="33"/>
  <c r="H53" i="33"/>
  <c r="H54" i="33"/>
  <c r="H55" i="33"/>
  <c r="H56" i="33"/>
  <c r="H57" i="33"/>
  <c r="H58" i="33"/>
  <c r="H59" i="33"/>
  <c r="H60" i="33"/>
  <c r="H61" i="33"/>
  <c r="H62" i="33"/>
  <c r="H63" i="33"/>
  <c r="H49" i="33"/>
  <c r="H35" i="33"/>
  <c r="H36" i="33"/>
  <c r="H37" i="33"/>
  <c r="H38" i="33"/>
  <c r="H39" i="33"/>
  <c r="H40" i="33"/>
  <c r="H41" i="33"/>
  <c r="H42" i="33"/>
  <c r="H43" i="33"/>
  <c r="H44" i="33"/>
  <c r="H45" i="33"/>
  <c r="H46" i="33"/>
  <c r="H47" i="33"/>
  <c r="H48" i="33"/>
  <c r="H34" i="33"/>
  <c r="H20" i="33"/>
  <c r="H21" i="33"/>
  <c r="H22" i="33"/>
  <c r="H23" i="33"/>
  <c r="H24" i="33"/>
  <c r="H25" i="33"/>
  <c r="H26" i="33"/>
  <c r="H27" i="33"/>
  <c r="H28" i="33"/>
  <c r="H29" i="33"/>
  <c r="H30" i="33"/>
  <c r="H31" i="33"/>
  <c r="H32" i="33"/>
  <c r="H33" i="33"/>
  <c r="H19" i="33"/>
  <c r="H5" i="33"/>
  <c r="H6" i="33"/>
  <c r="H7" i="33"/>
  <c r="H8" i="33"/>
  <c r="H9" i="33"/>
  <c r="H10" i="33"/>
  <c r="H11" i="33"/>
  <c r="H12" i="33"/>
  <c r="H13" i="33"/>
  <c r="H14" i="33"/>
  <c r="H15" i="33"/>
  <c r="H16" i="33"/>
  <c r="H17" i="33"/>
  <c r="H18" i="33"/>
  <c r="H4" i="33"/>
  <c r="A114" i="33"/>
  <c r="B114" i="33"/>
  <c r="A115" i="33"/>
  <c r="B115" i="33"/>
  <c r="A116" i="33"/>
  <c r="B116" i="33"/>
  <c r="A117" i="33"/>
  <c r="B117" i="33"/>
  <c r="A118" i="33"/>
  <c r="B118" i="33"/>
  <c r="A119" i="33"/>
  <c r="B119" i="33"/>
  <c r="A120" i="33"/>
  <c r="B120" i="33"/>
  <c r="A121" i="33"/>
  <c r="B121" i="33"/>
  <c r="A122" i="33"/>
  <c r="B122" i="33"/>
  <c r="A123" i="33"/>
  <c r="B123" i="33"/>
  <c r="A104" i="33"/>
  <c r="B104" i="33"/>
  <c r="A105" i="33"/>
  <c r="B105" i="33"/>
  <c r="A106" i="33"/>
  <c r="B106" i="33"/>
  <c r="A107" i="33"/>
  <c r="B107" i="33"/>
  <c r="A108" i="33"/>
  <c r="B108" i="33"/>
  <c r="A109" i="33"/>
  <c r="B109" i="33"/>
  <c r="A110" i="33"/>
  <c r="B110" i="33"/>
  <c r="A111" i="33"/>
  <c r="B111" i="33"/>
  <c r="A112" i="33"/>
  <c r="B112" i="33"/>
  <c r="A113" i="33"/>
  <c r="B113" i="33"/>
  <c r="A94" i="33"/>
  <c r="B94" i="33"/>
  <c r="A95" i="33"/>
  <c r="B95" i="33"/>
  <c r="A96" i="33"/>
  <c r="B96" i="33"/>
  <c r="A97" i="33"/>
  <c r="B97" i="33"/>
  <c r="A98" i="33"/>
  <c r="B98" i="33"/>
  <c r="A99" i="33"/>
  <c r="B99" i="33"/>
  <c r="A100" i="33"/>
  <c r="B100" i="33"/>
  <c r="A101" i="33"/>
  <c r="B101" i="33"/>
  <c r="A102" i="33"/>
  <c r="B102" i="33"/>
  <c r="A103" i="33"/>
  <c r="B103" i="33"/>
  <c r="A84" i="33"/>
  <c r="B84" i="33"/>
  <c r="A85" i="33"/>
  <c r="B85" i="33"/>
  <c r="A86" i="33"/>
  <c r="B86" i="33"/>
  <c r="A87" i="33"/>
  <c r="B87" i="33"/>
  <c r="A88" i="33"/>
  <c r="B88" i="33"/>
  <c r="A89" i="33"/>
  <c r="B89" i="33"/>
  <c r="A90" i="33"/>
  <c r="B90" i="33"/>
  <c r="A91" i="33"/>
  <c r="B91" i="33"/>
  <c r="A92" i="33"/>
  <c r="B92" i="33"/>
  <c r="A93" i="33"/>
  <c r="B93" i="33"/>
  <c r="A74" i="33"/>
  <c r="B74" i="33"/>
  <c r="A75" i="33"/>
  <c r="B75" i="33"/>
  <c r="A76" i="33"/>
  <c r="B76" i="33"/>
  <c r="A77" i="33"/>
  <c r="B77" i="33"/>
  <c r="A78" i="33"/>
  <c r="B78" i="33"/>
  <c r="A79" i="33"/>
  <c r="B79" i="33"/>
  <c r="A80" i="33"/>
  <c r="B80" i="33"/>
  <c r="A81" i="33"/>
  <c r="B81" i="33"/>
  <c r="A82" i="33"/>
  <c r="B82" i="33"/>
  <c r="A83" i="33"/>
  <c r="B83" i="33"/>
  <c r="A64" i="33"/>
  <c r="B64" i="33"/>
  <c r="A65" i="33"/>
  <c r="B65" i="33"/>
  <c r="A66" i="33"/>
  <c r="B66" i="33"/>
  <c r="A67" i="33"/>
  <c r="B67" i="33"/>
  <c r="A68" i="33"/>
  <c r="B68" i="33"/>
  <c r="A69" i="33"/>
  <c r="B69" i="33"/>
  <c r="A70" i="33"/>
  <c r="B70" i="33"/>
  <c r="A71" i="33"/>
  <c r="B71" i="33"/>
  <c r="A72" i="33"/>
  <c r="B72" i="33"/>
  <c r="A73" i="33"/>
  <c r="B73" i="33"/>
  <c r="A54" i="33"/>
  <c r="B54" i="33"/>
  <c r="A55" i="33"/>
  <c r="B55" i="33"/>
  <c r="A56" i="33"/>
  <c r="B56" i="33"/>
  <c r="A57" i="33"/>
  <c r="B57" i="33"/>
  <c r="A58" i="33"/>
  <c r="B58" i="33"/>
  <c r="A59" i="33"/>
  <c r="B59" i="33"/>
  <c r="A60" i="33"/>
  <c r="B60" i="33"/>
  <c r="A61" i="33"/>
  <c r="B61" i="33"/>
  <c r="A62" i="33"/>
  <c r="B62" i="33"/>
  <c r="A63" i="33"/>
  <c r="B63" i="33"/>
  <c r="A44" i="33"/>
  <c r="B44" i="33"/>
  <c r="A45" i="33"/>
  <c r="B45" i="33"/>
  <c r="A46" i="33"/>
  <c r="B46" i="33"/>
  <c r="A47" i="33"/>
  <c r="B47" i="33"/>
  <c r="A48" i="33"/>
  <c r="B48" i="33"/>
  <c r="A49" i="33"/>
  <c r="B49" i="33"/>
  <c r="A50" i="33"/>
  <c r="B50" i="33"/>
  <c r="A51" i="33"/>
  <c r="B51" i="33"/>
  <c r="A52" i="33"/>
  <c r="B52" i="33"/>
  <c r="A53" i="33"/>
  <c r="B53" i="33"/>
  <c r="A34" i="33"/>
  <c r="B34" i="33"/>
  <c r="A35" i="33"/>
  <c r="B35" i="33"/>
  <c r="A36" i="33"/>
  <c r="B36" i="33"/>
  <c r="A37" i="33"/>
  <c r="B37" i="33"/>
  <c r="A38" i="33"/>
  <c r="B38" i="33"/>
  <c r="A39" i="33"/>
  <c r="B39" i="33"/>
  <c r="A40" i="33"/>
  <c r="B40" i="33"/>
  <c r="A41" i="33"/>
  <c r="B41" i="33"/>
  <c r="A42" i="33"/>
  <c r="B42" i="33"/>
  <c r="A43" i="33"/>
  <c r="B43" i="33"/>
  <c r="A24" i="33"/>
  <c r="B24" i="33"/>
  <c r="A25" i="33"/>
  <c r="B25" i="33"/>
  <c r="A26" i="33"/>
  <c r="B26" i="33"/>
  <c r="A27" i="33"/>
  <c r="B27" i="33"/>
  <c r="A28" i="33"/>
  <c r="B28" i="33"/>
  <c r="A29" i="33"/>
  <c r="B29" i="33"/>
  <c r="A30" i="33"/>
  <c r="B30" i="33"/>
  <c r="A31" i="33"/>
  <c r="B31" i="33"/>
  <c r="A32" i="33"/>
  <c r="B32" i="33"/>
  <c r="A33" i="33"/>
  <c r="B33" i="33"/>
  <c r="A14" i="33"/>
  <c r="B14" i="33"/>
  <c r="A15" i="33"/>
  <c r="B15" i="33"/>
  <c r="A16" i="33"/>
  <c r="B16" i="33"/>
  <c r="A17" i="33"/>
  <c r="B17" i="33"/>
  <c r="A18" i="33"/>
  <c r="B18" i="33"/>
  <c r="A19" i="33"/>
  <c r="B19" i="33"/>
  <c r="A20" i="33"/>
  <c r="B20" i="33"/>
  <c r="A21" i="33"/>
  <c r="B21" i="33"/>
  <c r="A22" i="33"/>
  <c r="B22" i="33"/>
  <c r="A23" i="33"/>
  <c r="B23" i="33"/>
  <c r="A5" i="33"/>
  <c r="B5" i="33"/>
  <c r="A6" i="33"/>
  <c r="B6" i="33"/>
  <c r="A7" i="33"/>
  <c r="B7" i="33"/>
  <c r="A8" i="33"/>
  <c r="B8" i="33"/>
  <c r="A9" i="33"/>
  <c r="B9" i="33"/>
  <c r="A10" i="33"/>
  <c r="B10" i="33"/>
  <c r="A11" i="33"/>
  <c r="B11" i="33"/>
  <c r="A12" i="33"/>
  <c r="B12" i="33"/>
  <c r="A13" i="33"/>
  <c r="B13" i="33"/>
  <c r="A4" i="33"/>
  <c r="B4" i="33"/>
  <c r="H3" i="33"/>
  <c r="H2" i="33"/>
  <c r="H1" i="33"/>
  <c r="A2" i="33"/>
  <c r="B2" i="33"/>
  <c r="A3" i="33"/>
  <c r="B3" i="33"/>
  <c r="A1" i="33"/>
  <c r="B1" i="33"/>
  <c r="H102" i="32"/>
  <c r="H101" i="32"/>
  <c r="H100" i="32"/>
  <c r="A100" i="32"/>
  <c r="B100" i="32"/>
  <c r="A101" i="32"/>
  <c r="B101" i="32"/>
  <c r="A102" i="32"/>
  <c r="B102" i="32"/>
  <c r="I75" i="32"/>
  <c r="I81" i="32"/>
  <c r="H91" i="32"/>
  <c r="H92" i="32"/>
  <c r="H93" i="32"/>
  <c r="H94" i="32"/>
  <c r="H95" i="32"/>
  <c r="H96" i="32"/>
  <c r="H97" i="32"/>
  <c r="H98" i="32"/>
  <c r="H99" i="32"/>
  <c r="H90" i="32"/>
  <c r="H81" i="32"/>
  <c r="H82" i="32"/>
  <c r="H83" i="32"/>
  <c r="H84" i="32"/>
  <c r="H85" i="32"/>
  <c r="H86" i="32"/>
  <c r="H87" i="32"/>
  <c r="H88" i="32"/>
  <c r="H89" i="32"/>
  <c r="H80" i="32"/>
  <c r="H71" i="32"/>
  <c r="H72" i="32"/>
  <c r="H73" i="32"/>
  <c r="H74" i="32"/>
  <c r="H75" i="32"/>
  <c r="H76" i="32"/>
  <c r="H77" i="32"/>
  <c r="H78" i="32"/>
  <c r="H79" i="32"/>
  <c r="H70" i="32"/>
  <c r="H61" i="32"/>
  <c r="H62" i="32"/>
  <c r="H63" i="32"/>
  <c r="H64" i="32"/>
  <c r="H65" i="32"/>
  <c r="H66" i="32"/>
  <c r="H67" i="32"/>
  <c r="H68" i="32"/>
  <c r="H69" i="32"/>
  <c r="H60" i="32"/>
  <c r="A60" i="32"/>
  <c r="B60" i="32"/>
  <c r="A61" i="32"/>
  <c r="B61" i="32"/>
  <c r="A62" i="32"/>
  <c r="B62" i="32"/>
  <c r="A63" i="32"/>
  <c r="B63" i="32"/>
  <c r="A64" i="32"/>
  <c r="B64" i="32"/>
  <c r="A65" i="32"/>
  <c r="B65" i="32"/>
  <c r="A66" i="32"/>
  <c r="B66" i="32"/>
  <c r="A67" i="32"/>
  <c r="B67" i="32"/>
  <c r="A68" i="32"/>
  <c r="B68" i="32"/>
  <c r="A69" i="32"/>
  <c r="B69" i="32"/>
  <c r="A70" i="32"/>
  <c r="B70" i="32"/>
  <c r="A71" i="32"/>
  <c r="B71" i="32"/>
  <c r="A72" i="32"/>
  <c r="B72" i="32"/>
  <c r="A73" i="32"/>
  <c r="B73" i="32"/>
  <c r="A74" i="32"/>
  <c r="B74" i="32"/>
  <c r="A75" i="32"/>
  <c r="B75" i="32"/>
  <c r="A76" i="32"/>
  <c r="B76" i="32"/>
  <c r="A77" i="32"/>
  <c r="B77" i="32"/>
  <c r="A78" i="32"/>
  <c r="B78" i="32"/>
  <c r="A79" i="32"/>
  <c r="B79" i="32"/>
  <c r="A80" i="32"/>
  <c r="B80" i="32"/>
  <c r="A81" i="32"/>
  <c r="B81" i="32"/>
  <c r="A82" i="32"/>
  <c r="B82" i="32"/>
  <c r="A83" i="32"/>
  <c r="B83" i="32"/>
  <c r="A84" i="32"/>
  <c r="B84" i="32"/>
  <c r="A85" i="32"/>
  <c r="B85" i="32"/>
  <c r="A86" i="32"/>
  <c r="B86" i="32"/>
  <c r="A87" i="32"/>
  <c r="B87" i="32"/>
  <c r="A88" i="32"/>
  <c r="B88" i="32"/>
  <c r="A89" i="32"/>
  <c r="B89" i="32"/>
  <c r="A90" i="32"/>
  <c r="B90" i="32"/>
  <c r="A91" i="32"/>
  <c r="B91" i="32"/>
  <c r="A92" i="32"/>
  <c r="B92" i="32"/>
  <c r="A93" i="32"/>
  <c r="B93" i="32"/>
  <c r="A94" i="32"/>
  <c r="B94" i="32"/>
  <c r="A95" i="32"/>
  <c r="B95" i="32"/>
  <c r="A96" i="32"/>
  <c r="B96" i="32"/>
  <c r="A97" i="32"/>
  <c r="B97" i="32"/>
  <c r="A98" i="32"/>
  <c r="B98" i="32"/>
  <c r="A99" i="32"/>
  <c r="B99" i="32"/>
  <c r="H59" i="32"/>
  <c r="H56" i="32"/>
  <c r="A56" i="32"/>
  <c r="B56" i="32"/>
  <c r="A57" i="32"/>
  <c r="B57" i="32"/>
  <c r="A58" i="32"/>
  <c r="B58" i="32"/>
  <c r="A59" i="32"/>
  <c r="B59" i="32"/>
  <c r="H37" i="32"/>
  <c r="H38" i="32"/>
  <c r="H39" i="32"/>
  <c r="H40" i="32"/>
  <c r="H41" i="32"/>
  <c r="H42" i="32"/>
  <c r="H43" i="32"/>
  <c r="H44" i="32"/>
  <c r="H45" i="32"/>
  <c r="H36" i="32"/>
  <c r="H27" i="32"/>
  <c r="H28" i="32"/>
  <c r="H29" i="32"/>
  <c r="H30" i="32"/>
  <c r="H31" i="32"/>
  <c r="H32" i="32"/>
  <c r="H33" i="32"/>
  <c r="H34" i="32"/>
  <c r="H35" i="32"/>
  <c r="H26" i="32"/>
  <c r="H17" i="32"/>
  <c r="H18" i="32"/>
  <c r="H19" i="32"/>
  <c r="H20" i="32"/>
  <c r="H21" i="32"/>
  <c r="H22" i="32"/>
  <c r="H23" i="32"/>
  <c r="H24" i="32"/>
  <c r="H25" i="32"/>
  <c r="H16" i="32"/>
  <c r="H7" i="32"/>
  <c r="H8" i="32"/>
  <c r="H9" i="32"/>
  <c r="H10" i="32"/>
  <c r="H11" i="32"/>
  <c r="H12" i="32"/>
  <c r="H13" i="32"/>
  <c r="H14" i="32"/>
  <c r="H15" i="32"/>
  <c r="H6" i="32"/>
  <c r="A46" i="32"/>
  <c r="B46" i="32"/>
  <c r="A47" i="32"/>
  <c r="B47" i="32"/>
  <c r="A48" i="32"/>
  <c r="B48" i="32"/>
  <c r="A49" i="32"/>
  <c r="B49" i="32"/>
  <c r="A50" i="32"/>
  <c r="B50" i="32"/>
  <c r="A51" i="32"/>
  <c r="B51" i="32"/>
  <c r="A52" i="32"/>
  <c r="B52" i="32"/>
  <c r="A53" i="32"/>
  <c r="B53" i="32"/>
  <c r="A54" i="32"/>
  <c r="B54" i="32"/>
  <c r="A55" i="32"/>
  <c r="B55" i="32"/>
  <c r="A36" i="32"/>
  <c r="B36" i="32"/>
  <c r="A37" i="32"/>
  <c r="B37" i="32"/>
  <c r="A38" i="32"/>
  <c r="B38" i="32"/>
  <c r="A39" i="32"/>
  <c r="B39" i="32"/>
  <c r="A40" i="32"/>
  <c r="B40" i="32"/>
  <c r="A41" i="32"/>
  <c r="B41" i="32"/>
  <c r="A42" i="32"/>
  <c r="B42" i="32"/>
  <c r="A43" i="32"/>
  <c r="B43" i="32"/>
  <c r="A44" i="32"/>
  <c r="B44" i="32"/>
  <c r="A45" i="32"/>
  <c r="B45" i="32"/>
  <c r="A26" i="32"/>
  <c r="B26" i="32"/>
  <c r="A27" i="32"/>
  <c r="B27" i="32"/>
  <c r="A28" i="32"/>
  <c r="B28" i="32"/>
  <c r="A29" i="32"/>
  <c r="B29" i="32"/>
  <c r="A30" i="32"/>
  <c r="B30" i="32"/>
  <c r="A31" i="32"/>
  <c r="B31" i="32"/>
  <c r="A32" i="32"/>
  <c r="B32" i="32"/>
  <c r="A33" i="32"/>
  <c r="B33" i="32"/>
  <c r="A34" i="32"/>
  <c r="B34" i="32"/>
  <c r="A35" i="32"/>
  <c r="B35" i="32"/>
  <c r="A16" i="32"/>
  <c r="B16" i="32"/>
  <c r="A17" i="32"/>
  <c r="B17" i="32"/>
  <c r="A18" i="32"/>
  <c r="B18" i="32"/>
  <c r="A19" i="32"/>
  <c r="B19" i="32"/>
  <c r="A20" i="32"/>
  <c r="B20" i="32"/>
  <c r="A21" i="32"/>
  <c r="B21" i="32"/>
  <c r="A22" i="32"/>
  <c r="B22" i="32"/>
  <c r="A23" i="32"/>
  <c r="B23" i="32"/>
  <c r="A24" i="32"/>
  <c r="B24" i="32"/>
  <c r="A25" i="32"/>
  <c r="B25" i="32"/>
  <c r="H4" i="32"/>
  <c r="H2" i="32"/>
  <c r="A2" i="32"/>
  <c r="B2" i="32"/>
  <c r="A4" i="32"/>
  <c r="B4" i="32"/>
  <c r="A3" i="32"/>
  <c r="B3" i="32"/>
  <c r="A6" i="32"/>
  <c r="B6" i="32"/>
  <c r="A7" i="32"/>
  <c r="B7" i="32"/>
  <c r="A8" i="32"/>
  <c r="B8" i="32"/>
  <c r="A9" i="32"/>
  <c r="B9" i="32"/>
  <c r="A10" i="32"/>
  <c r="B10" i="32"/>
  <c r="A11" i="32"/>
  <c r="B11" i="32"/>
  <c r="A12" i="32"/>
  <c r="B12" i="32"/>
  <c r="A13" i="32"/>
  <c r="B13" i="32"/>
  <c r="A14" i="32"/>
  <c r="B14" i="32"/>
  <c r="A15" i="32"/>
  <c r="B15" i="32"/>
  <c r="H1" i="32"/>
  <c r="A1" i="32"/>
  <c r="B1" i="32"/>
  <c r="K76" i="16"/>
  <c r="I102" i="32" s="1"/>
  <c r="K70" i="16"/>
  <c r="I101" i="32" s="1"/>
  <c r="K68" i="16"/>
  <c r="I100" i="32" s="1"/>
  <c r="K54" i="16"/>
  <c r="I68" i="32" s="1"/>
  <c r="K38" i="16"/>
  <c r="I56" i="32" s="1"/>
  <c r="K24" i="16"/>
  <c r="I4" i="32"/>
  <c r="K17" i="16"/>
  <c r="I2" i="32" s="1"/>
  <c r="K15" i="16"/>
  <c r="I1" i="32" s="1"/>
  <c r="I91" i="31"/>
  <c r="H91" i="31"/>
  <c r="H90" i="31"/>
  <c r="A90" i="31"/>
  <c r="B90" i="31"/>
  <c r="A91" i="31"/>
  <c r="B91" i="31"/>
  <c r="H86" i="31"/>
  <c r="H81" i="31"/>
  <c r="H82" i="31"/>
  <c r="H83" i="31"/>
  <c r="H84" i="31"/>
  <c r="H80" i="31"/>
  <c r="H76" i="31"/>
  <c r="H77" i="31"/>
  <c r="H78" i="31"/>
  <c r="H79" i="31"/>
  <c r="H75" i="31"/>
  <c r="H71" i="31"/>
  <c r="H72" i="31"/>
  <c r="H73" i="31"/>
  <c r="H74" i="31"/>
  <c r="H70" i="31"/>
  <c r="H66" i="31"/>
  <c r="H67" i="31"/>
  <c r="H68" i="31"/>
  <c r="H69" i="31"/>
  <c r="H65" i="31"/>
  <c r="H61" i="31"/>
  <c r="H62" i="31"/>
  <c r="H63" i="31"/>
  <c r="H64" i="31"/>
  <c r="H60"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H58" i="31"/>
  <c r="H59" i="31"/>
  <c r="H57" i="31"/>
  <c r="A57" i="31"/>
  <c r="B57" i="31"/>
  <c r="A58" i="31"/>
  <c r="B58" i="31"/>
  <c r="A59" i="31"/>
  <c r="B59" i="31"/>
  <c r="A53" i="31"/>
  <c r="B53" i="31"/>
  <c r="A54" i="31"/>
  <c r="B54" i="31"/>
  <c r="A55" i="31"/>
  <c r="B55" i="31"/>
  <c r="A56" i="31"/>
  <c r="B56" i="31"/>
  <c r="H44" i="31"/>
  <c r="H45" i="31"/>
  <c r="H46" i="31"/>
  <c r="H47" i="31"/>
  <c r="H43" i="31"/>
  <c r="H39" i="31"/>
  <c r="H40" i="31"/>
  <c r="H41" i="31"/>
  <c r="H42" i="31"/>
  <c r="H38" i="31"/>
  <c r="H34" i="31"/>
  <c r="H35" i="31"/>
  <c r="H36" i="31"/>
  <c r="H37" i="31"/>
  <c r="H33" i="31"/>
  <c r="A48" i="31"/>
  <c r="B48" i="31"/>
  <c r="A49" i="31"/>
  <c r="B49" i="31"/>
  <c r="A50" i="31"/>
  <c r="B50" i="31"/>
  <c r="A51" i="31"/>
  <c r="B51" i="31"/>
  <c r="A52" i="31"/>
  <c r="B52" i="31"/>
  <c r="A43" i="31"/>
  <c r="B43" i="31"/>
  <c r="A44" i="31"/>
  <c r="B44" i="31"/>
  <c r="A45" i="31"/>
  <c r="B45" i="31"/>
  <c r="A46" i="31"/>
  <c r="B46" i="31"/>
  <c r="A47" i="31"/>
  <c r="B47" i="31"/>
  <c r="A38" i="31"/>
  <c r="B38" i="31"/>
  <c r="A39" i="31"/>
  <c r="B39" i="31"/>
  <c r="A40" i="31"/>
  <c r="B40" i="31"/>
  <c r="A41" i="31"/>
  <c r="B41" i="31"/>
  <c r="A42" i="31"/>
  <c r="B42" i="31"/>
  <c r="A33" i="31"/>
  <c r="B33" i="31"/>
  <c r="A34" i="31"/>
  <c r="B34" i="31"/>
  <c r="A35" i="31"/>
  <c r="B35" i="31"/>
  <c r="A36" i="31"/>
  <c r="B36" i="31"/>
  <c r="A37" i="31"/>
  <c r="B37" i="31"/>
  <c r="H27" i="31"/>
  <c r="H26" i="31"/>
  <c r="H25" i="31"/>
  <c r="H24" i="31"/>
  <c r="H23" i="31"/>
  <c r="H22" i="31"/>
  <c r="H21" i="31"/>
  <c r="H20" i="31"/>
  <c r="H19" i="31"/>
  <c r="H18" i="31"/>
  <c r="H12" i="31"/>
  <c r="H11" i="31"/>
  <c r="H10" i="31"/>
  <c r="H9" i="31"/>
  <c r="H8" i="31"/>
  <c r="H7" i="31"/>
  <c r="H6" i="31"/>
  <c r="H5" i="31"/>
  <c r="I2" i="31"/>
  <c r="I3" i="31"/>
  <c r="I4" i="31"/>
  <c r="I1" i="31"/>
  <c r="H3" i="31"/>
  <c r="H2" i="31"/>
  <c r="H1" i="31"/>
  <c r="A2" i="31"/>
  <c r="B2" i="31"/>
  <c r="A3" i="31"/>
  <c r="B3" i="31"/>
  <c r="A4" i="31"/>
  <c r="B4" i="31"/>
  <c r="A5" i="31"/>
  <c r="B5" i="31"/>
  <c r="A6" i="31"/>
  <c r="B6" i="31"/>
  <c r="A7" i="31"/>
  <c r="B7" i="31"/>
  <c r="A8" i="31"/>
  <c r="B8" i="31"/>
  <c r="A9" i="31"/>
  <c r="B9" i="31"/>
  <c r="A10" i="31"/>
  <c r="B10" i="31"/>
  <c r="A11"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32" i="31"/>
  <c r="B32" i="31"/>
  <c r="A1" i="31"/>
  <c r="B1" i="31"/>
  <c r="J82" i="17"/>
  <c r="J68" i="17"/>
  <c r="I66" i="31" s="1"/>
  <c r="I75" i="17"/>
  <c r="H89" i="31" s="1"/>
  <c r="I74" i="17"/>
  <c r="H88" i="31" s="1"/>
  <c r="I73" i="17"/>
  <c r="H87" i="31" s="1"/>
  <c r="I72" i="17"/>
  <c r="I71" i="17"/>
  <c r="H85" i="31" s="1"/>
  <c r="H113" i="30"/>
  <c r="H112" i="30"/>
  <c r="H110" i="30"/>
  <c r="H109" i="30"/>
  <c r="H107" i="30"/>
  <c r="H106" i="30"/>
  <c r="H101" i="30"/>
  <c r="H100" i="30"/>
  <c r="H98" i="30"/>
  <c r="H97" i="30"/>
  <c r="H95" i="30"/>
  <c r="H94" i="30"/>
  <c r="H89" i="30"/>
  <c r="H88" i="30"/>
  <c r="H86" i="30"/>
  <c r="H85" i="30"/>
  <c r="H83" i="30"/>
  <c r="H82" i="30"/>
  <c r="H77" i="30"/>
  <c r="H76" i="30"/>
  <c r="H74" i="30"/>
  <c r="H73" i="30"/>
  <c r="H71" i="30"/>
  <c r="H70" i="30"/>
  <c r="A94" i="30"/>
  <c r="B94" i="30"/>
  <c r="A95" i="30"/>
  <c r="B95" i="30"/>
  <c r="A96" i="30"/>
  <c r="B96" i="30"/>
  <c r="A97" i="30"/>
  <c r="B97" i="30"/>
  <c r="A98" i="30"/>
  <c r="B98" i="30"/>
  <c r="A99" i="30"/>
  <c r="B99" i="30"/>
  <c r="A100" i="30"/>
  <c r="B100" i="30"/>
  <c r="A101" i="30"/>
  <c r="B101" i="30"/>
  <c r="A102" i="30"/>
  <c r="B102" i="30"/>
  <c r="A103" i="30"/>
  <c r="B103" i="30"/>
  <c r="A104" i="30"/>
  <c r="B104" i="30"/>
  <c r="A105" i="30"/>
  <c r="B105" i="30"/>
  <c r="A106" i="30"/>
  <c r="B106" i="30"/>
  <c r="A107" i="30"/>
  <c r="B107" i="30"/>
  <c r="A108" i="30"/>
  <c r="B108" i="30"/>
  <c r="A109" i="30"/>
  <c r="B109" i="30"/>
  <c r="A110" i="30"/>
  <c r="B110" i="30"/>
  <c r="A111" i="30"/>
  <c r="B111" i="30"/>
  <c r="A112" i="30"/>
  <c r="B112" i="30"/>
  <c r="A113" i="30"/>
  <c r="B113" i="30"/>
  <c r="A114" i="30"/>
  <c r="B114" i="30"/>
  <c r="A115" i="30"/>
  <c r="B115" i="30"/>
  <c r="A116" i="30"/>
  <c r="B116" i="30"/>
  <c r="A117" i="30"/>
  <c r="B117" i="30"/>
  <c r="A70" i="30"/>
  <c r="B70" i="30"/>
  <c r="A71" i="30"/>
  <c r="B71" i="30"/>
  <c r="A72" i="30"/>
  <c r="B72" i="30"/>
  <c r="A73" i="30"/>
  <c r="B73" i="30"/>
  <c r="A74" i="30"/>
  <c r="B74" i="30"/>
  <c r="A75" i="30"/>
  <c r="B75" i="30"/>
  <c r="A76" i="30"/>
  <c r="B76" i="30"/>
  <c r="A77" i="30"/>
  <c r="B77" i="30"/>
  <c r="A78" i="30"/>
  <c r="B78" i="30"/>
  <c r="A79" i="30"/>
  <c r="B79" i="30"/>
  <c r="A80" i="30"/>
  <c r="B80" i="30"/>
  <c r="A81" i="30"/>
  <c r="B81" i="30"/>
  <c r="A82" i="30"/>
  <c r="B82" i="30"/>
  <c r="A83" i="30"/>
  <c r="B83" i="30"/>
  <c r="A84" i="30"/>
  <c r="B84" i="30"/>
  <c r="A85" i="30"/>
  <c r="B85" i="30"/>
  <c r="A86" i="30"/>
  <c r="B86" i="30"/>
  <c r="A87" i="30"/>
  <c r="B87" i="30"/>
  <c r="A88" i="30"/>
  <c r="B88" i="30"/>
  <c r="A89" i="30"/>
  <c r="B89" i="30"/>
  <c r="A90" i="30"/>
  <c r="B90" i="30"/>
  <c r="A91" i="30"/>
  <c r="B91" i="30"/>
  <c r="A92" i="30"/>
  <c r="B92" i="30"/>
  <c r="A93" i="30"/>
  <c r="B93" i="30"/>
  <c r="H69" i="30"/>
  <c r="H68" i="30"/>
  <c r="H67" i="30"/>
  <c r="A67" i="30"/>
  <c r="B67" i="30"/>
  <c r="A68" i="30"/>
  <c r="B68" i="30"/>
  <c r="A69" i="30"/>
  <c r="B69" i="30"/>
  <c r="A66" i="30"/>
  <c r="B66" i="30"/>
  <c r="H57" i="30"/>
  <c r="H58" i="30"/>
  <c r="H59" i="30"/>
  <c r="H60" i="30"/>
  <c r="H61" i="30"/>
  <c r="H62" i="30"/>
  <c r="H63" i="30"/>
  <c r="H64" i="30"/>
  <c r="H65" i="30"/>
  <c r="H56" i="30"/>
  <c r="H47" i="30"/>
  <c r="H48" i="30"/>
  <c r="H49" i="30"/>
  <c r="H50" i="30"/>
  <c r="H51" i="30"/>
  <c r="H52" i="30"/>
  <c r="H53" i="30"/>
  <c r="H54" i="30"/>
  <c r="H55" i="30"/>
  <c r="H46" i="30"/>
  <c r="H44" i="30"/>
  <c r="H45" i="30"/>
  <c r="H42" i="30"/>
  <c r="H37" i="30"/>
  <c r="H38" i="30"/>
  <c r="H34" i="30"/>
  <c r="H35" i="30"/>
  <c r="H31" i="30"/>
  <c r="H32" i="30"/>
  <c r="A41" i="30"/>
  <c r="B41" i="30"/>
  <c r="A42" i="30"/>
  <c r="B42" i="30"/>
  <c r="A43" i="30"/>
  <c r="B43" i="30"/>
  <c r="A44" i="30"/>
  <c r="B44" i="30"/>
  <c r="A45" i="30"/>
  <c r="B45" i="30"/>
  <c r="A46" i="30"/>
  <c r="B46" i="30"/>
  <c r="A47" i="30"/>
  <c r="B47" i="30"/>
  <c r="A48" i="30"/>
  <c r="B48" i="30"/>
  <c r="A49" i="30"/>
  <c r="B49" i="30"/>
  <c r="A50" i="30"/>
  <c r="B50" i="30"/>
  <c r="A51" i="30"/>
  <c r="B51" i="30"/>
  <c r="A52" i="30"/>
  <c r="B52" i="30"/>
  <c r="A53" i="30"/>
  <c r="B53" i="30"/>
  <c r="A54" i="30"/>
  <c r="B54" i="30"/>
  <c r="A55" i="30"/>
  <c r="B55" i="30"/>
  <c r="A56" i="30"/>
  <c r="B56" i="30"/>
  <c r="A57" i="30"/>
  <c r="B57" i="30"/>
  <c r="A58" i="30"/>
  <c r="B58" i="30"/>
  <c r="A59" i="30"/>
  <c r="B59" i="30"/>
  <c r="A60" i="30"/>
  <c r="B60" i="30"/>
  <c r="A61" i="30"/>
  <c r="B61" i="30"/>
  <c r="A62" i="30"/>
  <c r="B62" i="30"/>
  <c r="A63" i="30"/>
  <c r="B63" i="30"/>
  <c r="A64" i="30"/>
  <c r="B64" i="30"/>
  <c r="A65" i="30"/>
  <c r="B65" i="30"/>
  <c r="H29" i="30"/>
  <c r="H28" i="30"/>
  <c r="H27" i="30"/>
  <c r="H26" i="30"/>
  <c r="H25" i="30"/>
  <c r="H20" i="30"/>
  <c r="H19" i="30"/>
  <c r="H17" i="30"/>
  <c r="H16" i="30"/>
  <c r="H14" i="30"/>
  <c r="H13" i="30"/>
  <c r="H8" i="30"/>
  <c r="H7" i="30"/>
  <c r="H5" i="30"/>
  <c r="H4" i="30"/>
  <c r="H2" i="30"/>
  <c r="H1" i="30"/>
  <c r="A2" i="30"/>
  <c r="B2" i="30"/>
  <c r="A3" i="30"/>
  <c r="B3" i="30"/>
  <c r="A4" i="30"/>
  <c r="B4" i="30"/>
  <c r="A5" i="30"/>
  <c r="B5" i="30"/>
  <c r="A6" i="30"/>
  <c r="B6" i="30"/>
  <c r="A7" i="30"/>
  <c r="B7" i="30"/>
  <c r="A8" i="30"/>
  <c r="B8" i="30"/>
  <c r="A9" i="30"/>
  <c r="B9" i="30"/>
  <c r="A10" i="30"/>
  <c r="B10" i="30"/>
  <c r="A11" i="30"/>
  <c r="B11" i="30"/>
  <c r="A12" i="30"/>
  <c r="B12" i="30"/>
  <c r="A13" i="30"/>
  <c r="B13" i="30"/>
  <c r="A14" i="30"/>
  <c r="B14" i="30"/>
  <c r="A15" i="30"/>
  <c r="B15" i="30"/>
  <c r="A16" i="30"/>
  <c r="B16" i="30"/>
  <c r="A17" i="30"/>
  <c r="B17" i="30"/>
  <c r="A18" i="30"/>
  <c r="B18" i="30"/>
  <c r="A19" i="30"/>
  <c r="B19" i="30"/>
  <c r="A20" i="30"/>
  <c r="B20" i="30"/>
  <c r="A21" i="30"/>
  <c r="B21" i="30"/>
  <c r="A22" i="30"/>
  <c r="B22" i="30"/>
  <c r="A23" i="30"/>
  <c r="B23" i="30"/>
  <c r="A24" i="30"/>
  <c r="B24" i="30"/>
  <c r="A25" i="30"/>
  <c r="B25" i="30"/>
  <c r="A26" i="30"/>
  <c r="B26" i="30"/>
  <c r="A27" i="30"/>
  <c r="B27" i="30"/>
  <c r="A28" i="30"/>
  <c r="B28" i="30"/>
  <c r="A29" i="30"/>
  <c r="B29" i="30"/>
  <c r="A30" i="30"/>
  <c r="B30" i="30"/>
  <c r="A31" i="30"/>
  <c r="B31" i="30"/>
  <c r="A32" i="30"/>
  <c r="B32" i="30"/>
  <c r="A33" i="30"/>
  <c r="B33" i="30"/>
  <c r="A34" i="30"/>
  <c r="B34" i="30"/>
  <c r="A35" i="30"/>
  <c r="B35" i="30"/>
  <c r="A36" i="30"/>
  <c r="B36" i="30"/>
  <c r="A37" i="30"/>
  <c r="B37" i="30"/>
  <c r="A38" i="30"/>
  <c r="B38" i="30"/>
  <c r="A39" i="30"/>
  <c r="B39" i="30"/>
  <c r="A40" i="30"/>
  <c r="B40" i="30"/>
  <c r="A1" i="30"/>
  <c r="B1" i="30"/>
  <c r="A37" i="29"/>
  <c r="B37" i="29"/>
  <c r="A38" i="29"/>
  <c r="B38" i="29"/>
  <c r="A39" i="29"/>
  <c r="B39" i="29"/>
  <c r="A40" i="29"/>
  <c r="B40" i="29"/>
  <c r="A41" i="29"/>
  <c r="B41" i="29"/>
  <c r="A42" i="29"/>
  <c r="B42" i="29"/>
  <c r="A43" i="29"/>
  <c r="B43" i="29"/>
  <c r="A44" i="29"/>
  <c r="B44" i="29"/>
  <c r="A36" i="29"/>
  <c r="B36" i="29"/>
  <c r="A34" i="29"/>
  <c r="B34" i="29"/>
  <c r="A35" i="29"/>
  <c r="B35" i="29"/>
  <c r="A22" i="29"/>
  <c r="B22" i="29"/>
  <c r="A12" i="29"/>
  <c r="B12" i="29"/>
  <c r="A11" i="29"/>
  <c r="B11" i="29"/>
  <c r="A13" i="29"/>
  <c r="B13" i="29"/>
  <c r="A14" i="29"/>
  <c r="B14" i="29"/>
  <c r="A15" i="29"/>
  <c r="B15" i="29"/>
  <c r="A16" i="29"/>
  <c r="B16" i="29"/>
  <c r="A17" i="29"/>
  <c r="B17" i="29"/>
  <c r="A18" i="29"/>
  <c r="B18" i="29"/>
  <c r="A19" i="29"/>
  <c r="B19" i="29"/>
  <c r="A20" i="29"/>
  <c r="B20" i="29"/>
  <c r="A21" i="29"/>
  <c r="B21" i="29"/>
  <c r="A23" i="29"/>
  <c r="B23" i="29"/>
  <c r="A24" i="29"/>
  <c r="B24" i="29"/>
  <c r="A25" i="29"/>
  <c r="B25" i="29"/>
  <c r="A26" i="29"/>
  <c r="B26" i="29"/>
  <c r="A27" i="29"/>
  <c r="B27" i="29"/>
  <c r="A28" i="29"/>
  <c r="B28" i="29"/>
  <c r="A29" i="29"/>
  <c r="B29" i="29"/>
  <c r="A30" i="29"/>
  <c r="B30" i="29"/>
  <c r="A31" i="29"/>
  <c r="B31" i="29"/>
  <c r="A32" i="29"/>
  <c r="B32" i="29"/>
  <c r="A33" i="29"/>
  <c r="B33" i="29"/>
  <c r="A2" i="29"/>
  <c r="B2" i="29"/>
  <c r="A3" i="29"/>
  <c r="B3" i="29"/>
  <c r="A4" i="29"/>
  <c r="B4" i="29"/>
  <c r="A5" i="29"/>
  <c r="B5" i="29"/>
  <c r="A6" i="29"/>
  <c r="B6" i="29"/>
  <c r="A7" i="29"/>
  <c r="B7" i="29"/>
  <c r="A8" i="29"/>
  <c r="B8" i="29"/>
  <c r="A9" i="29"/>
  <c r="B9" i="29"/>
  <c r="A10" i="29"/>
  <c r="B10" i="29"/>
  <c r="A1" i="29"/>
  <c r="B1" i="29"/>
  <c r="A26" i="28"/>
  <c r="B26" i="28"/>
  <c r="A13" i="28"/>
  <c r="B13" i="28"/>
  <c r="A2" i="28"/>
  <c r="B2" i="28"/>
  <c r="A3" i="28"/>
  <c r="B3" i="28"/>
  <c r="A4" i="28"/>
  <c r="B4" i="28"/>
  <c r="A5" i="28"/>
  <c r="B5" i="28"/>
  <c r="A6" i="28"/>
  <c r="B6" i="28"/>
  <c r="A7" i="28"/>
  <c r="B7" i="28"/>
  <c r="A8" i="28"/>
  <c r="B8" i="28"/>
  <c r="A10" i="28"/>
  <c r="B10" i="28"/>
  <c r="A11" i="28"/>
  <c r="B11" i="28"/>
  <c r="A12" i="28"/>
  <c r="B12" i="28"/>
  <c r="A14" i="28"/>
  <c r="B14" i="28"/>
  <c r="A15" i="28"/>
  <c r="B15" i="28"/>
  <c r="A16" i="28"/>
  <c r="B16" i="28"/>
  <c r="A17" i="28"/>
  <c r="B17" i="28"/>
  <c r="A18" i="28"/>
  <c r="B18" i="28"/>
  <c r="A19" i="28"/>
  <c r="B19" i="28"/>
  <c r="A20" i="28"/>
  <c r="B20" i="28"/>
  <c r="A21" i="28"/>
  <c r="B21" i="28"/>
  <c r="A22" i="28"/>
  <c r="B22" i="28"/>
  <c r="A23" i="28"/>
  <c r="B23" i="28"/>
  <c r="A24" i="28"/>
  <c r="B24" i="28"/>
  <c r="A25" i="28"/>
  <c r="B25" i="28"/>
  <c r="A27" i="28"/>
  <c r="B27" i="28"/>
  <c r="A28" i="28"/>
  <c r="B28" i="28"/>
  <c r="A29" i="28"/>
  <c r="B29" i="28"/>
  <c r="A30" i="28"/>
  <c r="B30" i="28"/>
  <c r="A31" i="28"/>
  <c r="B31" i="28"/>
  <c r="A32" i="28"/>
  <c r="B32" i="28"/>
  <c r="A33" i="28"/>
  <c r="B33" i="28"/>
  <c r="A34" i="28"/>
  <c r="B34" i="28"/>
  <c r="A35" i="28"/>
  <c r="B35" i="28"/>
  <c r="A36" i="28"/>
  <c r="B36" i="28"/>
  <c r="A37" i="28"/>
  <c r="B37" i="28"/>
  <c r="A38" i="28"/>
  <c r="B38" i="28"/>
  <c r="A39" i="28"/>
  <c r="B39" i="28"/>
  <c r="A40" i="28"/>
  <c r="B40" i="28"/>
  <c r="A1" i="28"/>
  <c r="B1" i="28"/>
  <c r="H1" i="24"/>
  <c r="A82" i="27"/>
  <c r="B82" i="27"/>
  <c r="A83" i="27"/>
  <c r="B83" i="27"/>
  <c r="A84" i="27"/>
  <c r="B84" i="27"/>
  <c r="A85" i="27"/>
  <c r="B85" i="27"/>
  <c r="A86" i="27"/>
  <c r="B86" i="27"/>
  <c r="A77" i="27"/>
  <c r="B77" i="27"/>
  <c r="A78" i="27"/>
  <c r="B78" i="27"/>
  <c r="A79" i="27"/>
  <c r="B79" i="27"/>
  <c r="A80" i="27"/>
  <c r="B80" i="27"/>
  <c r="A81" i="27"/>
  <c r="B81" i="27"/>
  <c r="A72" i="27"/>
  <c r="B72" i="27"/>
  <c r="A73" i="27"/>
  <c r="B73" i="27"/>
  <c r="A74" i="27"/>
  <c r="B74" i="27"/>
  <c r="A75" i="27"/>
  <c r="B75" i="27"/>
  <c r="A76" i="27"/>
  <c r="B76" i="27"/>
  <c r="A67" i="27"/>
  <c r="B67" i="27"/>
  <c r="A68" i="27"/>
  <c r="B68" i="27"/>
  <c r="A69" i="27"/>
  <c r="B69" i="27"/>
  <c r="A70" i="27"/>
  <c r="B70" i="27"/>
  <c r="A71" i="27"/>
  <c r="B71" i="27"/>
  <c r="A62" i="27"/>
  <c r="B62" i="27"/>
  <c r="A63" i="27"/>
  <c r="B63" i="27"/>
  <c r="A64" i="27"/>
  <c r="B64" i="27"/>
  <c r="A65" i="27"/>
  <c r="B65" i="27"/>
  <c r="A66" i="27"/>
  <c r="B66" i="27"/>
  <c r="A57" i="27"/>
  <c r="B57" i="27"/>
  <c r="A58" i="27"/>
  <c r="B58" i="27"/>
  <c r="A59" i="27"/>
  <c r="B59" i="27"/>
  <c r="A60" i="27"/>
  <c r="B60" i="27"/>
  <c r="A61" i="27"/>
  <c r="B61" i="27"/>
  <c r="A52" i="27"/>
  <c r="B52" i="27"/>
  <c r="A53" i="27"/>
  <c r="B53" i="27"/>
  <c r="A54" i="27"/>
  <c r="B54" i="27"/>
  <c r="A55" i="27"/>
  <c r="B55" i="27"/>
  <c r="A56" i="27"/>
  <c r="B56" i="27"/>
  <c r="A47" i="27"/>
  <c r="B47" i="27"/>
  <c r="A48" i="27"/>
  <c r="B48" i="27"/>
  <c r="A49" i="27"/>
  <c r="B49" i="27"/>
  <c r="A50" i="27"/>
  <c r="B50" i="27"/>
  <c r="A51" i="27"/>
  <c r="B51" i="27"/>
  <c r="I38" i="27"/>
  <c r="I37" i="27"/>
  <c r="I36" i="27"/>
  <c r="I35" i="27"/>
  <c r="I34" i="27"/>
  <c r="I32" i="27"/>
  <c r="I33" i="27"/>
  <c r="I31" i="27"/>
  <c r="A33" i="27"/>
  <c r="B33" i="27"/>
  <c r="A34" i="27"/>
  <c r="B34" i="27"/>
  <c r="A35" i="27"/>
  <c r="B35" i="27"/>
  <c r="A36" i="27"/>
  <c r="B36" i="27"/>
  <c r="A37" i="27"/>
  <c r="B37" i="27"/>
  <c r="A38" i="27"/>
  <c r="B38" i="27"/>
  <c r="A39" i="27"/>
  <c r="B39" i="27"/>
  <c r="A40" i="27"/>
  <c r="B40" i="27"/>
  <c r="A41" i="27"/>
  <c r="B41" i="27"/>
  <c r="A42" i="27"/>
  <c r="B42" i="27"/>
  <c r="A43" i="27"/>
  <c r="B43" i="27"/>
  <c r="A44" i="27"/>
  <c r="B44" i="27"/>
  <c r="A45" i="27"/>
  <c r="B45" i="27"/>
  <c r="A46" i="27"/>
  <c r="B46" i="27"/>
  <c r="I28" i="27"/>
  <c r="I27" i="27"/>
  <c r="I19" i="27"/>
  <c r="I20" i="27"/>
  <c r="I16" i="27"/>
  <c r="I7" i="27"/>
  <c r="I4" i="27"/>
  <c r="A2" i="27"/>
  <c r="B2" i="27"/>
  <c r="A3" i="27"/>
  <c r="B3" i="27"/>
  <c r="A4" i="27"/>
  <c r="B4" i="27"/>
  <c r="A5" i="27"/>
  <c r="B5" i="27"/>
  <c r="A6" i="27"/>
  <c r="B6" i="27"/>
  <c r="A7" i="27"/>
  <c r="B7" i="27"/>
  <c r="A8" i="27"/>
  <c r="B8" i="27"/>
  <c r="A9" i="27"/>
  <c r="B9" i="27"/>
  <c r="A10" i="27"/>
  <c r="B10" i="27"/>
  <c r="A11" i="27"/>
  <c r="B11" i="27"/>
  <c r="A12" i="27"/>
  <c r="B12" i="27"/>
  <c r="A13" i="27"/>
  <c r="B13" i="27"/>
  <c r="A14" i="27"/>
  <c r="B14" i="27"/>
  <c r="A15" i="27"/>
  <c r="B15" i="27"/>
  <c r="A16" i="27"/>
  <c r="B16" i="27"/>
  <c r="A17" i="27"/>
  <c r="B17" i="27"/>
  <c r="A18" i="27"/>
  <c r="B18" i="27"/>
  <c r="A19" i="27"/>
  <c r="B19" i="27"/>
  <c r="A20" i="27"/>
  <c r="B20" i="27"/>
  <c r="A21" i="27"/>
  <c r="B21" i="27"/>
  <c r="A22" i="27"/>
  <c r="B22" i="27"/>
  <c r="A23" i="27"/>
  <c r="B23" i="27"/>
  <c r="A24" i="27"/>
  <c r="B24" i="27"/>
  <c r="A25" i="27"/>
  <c r="B25" i="27"/>
  <c r="A26" i="27"/>
  <c r="B26" i="27"/>
  <c r="A27" i="27"/>
  <c r="B27" i="27"/>
  <c r="A28" i="27"/>
  <c r="B28" i="27"/>
  <c r="A29" i="27"/>
  <c r="B29" i="27"/>
  <c r="A30" i="27"/>
  <c r="B30" i="27"/>
  <c r="A31" i="27"/>
  <c r="B31" i="27"/>
  <c r="A32" i="27"/>
  <c r="B32" i="27"/>
  <c r="A1" i="27"/>
  <c r="B1" i="27"/>
  <c r="A29" i="26"/>
  <c r="B29" i="26"/>
  <c r="A30" i="26"/>
  <c r="B30" i="26"/>
  <c r="A31" i="26"/>
  <c r="B31" i="26"/>
  <c r="A21" i="26"/>
  <c r="B21" i="26"/>
  <c r="A22" i="26"/>
  <c r="B22" i="26"/>
  <c r="A23" i="26"/>
  <c r="B23" i="26"/>
  <c r="A24" i="26"/>
  <c r="B24" i="26"/>
  <c r="A25" i="26"/>
  <c r="B25" i="26"/>
  <c r="A26" i="26"/>
  <c r="B26" i="26"/>
  <c r="A27" i="26"/>
  <c r="B27" i="26"/>
  <c r="A28" i="26"/>
  <c r="B28" i="26"/>
  <c r="A2" i="26"/>
  <c r="B2" i="26"/>
  <c r="A3" i="26"/>
  <c r="B3" i="26"/>
  <c r="A4" i="26"/>
  <c r="B4" i="26"/>
  <c r="A5" i="26"/>
  <c r="B5" i="26"/>
  <c r="A6" i="26"/>
  <c r="B6" i="26"/>
  <c r="A7" i="26"/>
  <c r="B7" i="26"/>
  <c r="A8" i="26"/>
  <c r="B8" i="26"/>
  <c r="A9" i="26"/>
  <c r="B9" i="26"/>
  <c r="A10" i="26"/>
  <c r="B10" i="26"/>
  <c r="A11" i="26"/>
  <c r="B11" i="26"/>
  <c r="A12" i="26"/>
  <c r="B12" i="26"/>
  <c r="A13" i="26"/>
  <c r="B13" i="26"/>
  <c r="A14" i="26"/>
  <c r="B14" i="26"/>
  <c r="A15" i="26"/>
  <c r="B15" i="26"/>
  <c r="A16" i="26"/>
  <c r="B16" i="26"/>
  <c r="A17" i="26"/>
  <c r="B17" i="26"/>
  <c r="A18" i="26"/>
  <c r="B18" i="26"/>
  <c r="A19" i="26"/>
  <c r="B19" i="26"/>
  <c r="A20" i="26"/>
  <c r="B20" i="26"/>
  <c r="A1" i="26"/>
  <c r="B1" i="26"/>
  <c r="A22" i="25"/>
  <c r="B22" i="25"/>
  <c r="A23" i="25"/>
  <c r="B23" i="25"/>
  <c r="A24" i="25"/>
  <c r="B24" i="25"/>
  <c r="A25" i="25"/>
  <c r="B25" i="25"/>
  <c r="A26" i="25"/>
  <c r="B26" i="25"/>
  <c r="A27" i="25"/>
  <c r="B27" i="25"/>
  <c r="A28" i="25"/>
  <c r="B28" i="25"/>
  <c r="A29" i="25"/>
  <c r="B29" i="25"/>
  <c r="A30" i="25"/>
  <c r="B30" i="25"/>
  <c r="A31" i="25"/>
  <c r="B31" i="25"/>
  <c r="A32" i="25"/>
  <c r="B32" i="25"/>
  <c r="A33" i="25"/>
  <c r="B33" i="25"/>
  <c r="A34" i="25"/>
  <c r="B34" i="25"/>
  <c r="A35" i="25"/>
  <c r="B35" i="25"/>
  <c r="A36" i="25"/>
  <c r="B36" i="25"/>
  <c r="A37" i="25"/>
  <c r="B37" i="25"/>
  <c r="A38" i="25"/>
  <c r="B38" i="25"/>
  <c r="A39" i="25"/>
  <c r="B39" i="25"/>
  <c r="A40" i="25"/>
  <c r="B40" i="25"/>
  <c r="A41" i="25"/>
  <c r="B41" i="25"/>
  <c r="A42" i="25"/>
  <c r="B42" i="25"/>
  <c r="A43" i="25"/>
  <c r="B43" i="25"/>
  <c r="A44" i="25"/>
  <c r="B44" i="25"/>
  <c r="A45" i="25"/>
  <c r="B45" i="25"/>
  <c r="A46" i="25"/>
  <c r="B46" i="25"/>
  <c r="A47" i="25"/>
  <c r="B47" i="25"/>
  <c r="A48" i="25"/>
  <c r="B48" i="25"/>
  <c r="A49" i="25"/>
  <c r="B49" i="25"/>
  <c r="A50" i="25"/>
  <c r="B50" i="25"/>
  <c r="A51" i="25"/>
  <c r="B51" i="25"/>
  <c r="A52" i="25"/>
  <c r="B52" i="25"/>
  <c r="A53" i="25"/>
  <c r="B53" i="25"/>
  <c r="A54" i="25"/>
  <c r="B54" i="25"/>
  <c r="A55" i="25"/>
  <c r="B55" i="25"/>
  <c r="A56" i="25"/>
  <c r="B56" i="25"/>
  <c r="A57" i="25"/>
  <c r="B57" i="25"/>
  <c r="A58" i="25"/>
  <c r="B58" i="25"/>
  <c r="A59" i="25"/>
  <c r="B59" i="25"/>
  <c r="A60" i="25"/>
  <c r="B60" i="25"/>
  <c r="A61" i="25"/>
  <c r="B61" i="25"/>
  <c r="A62" i="25"/>
  <c r="B62" i="25"/>
  <c r="A63" i="25"/>
  <c r="B63" i="25"/>
  <c r="A64" i="25"/>
  <c r="B64" i="25"/>
  <c r="A65" i="25"/>
  <c r="B65" i="25"/>
  <c r="A66" i="25"/>
  <c r="B66" i="25"/>
  <c r="A67" i="25"/>
  <c r="B67" i="25"/>
  <c r="A68" i="25"/>
  <c r="B68" i="25"/>
  <c r="A69" i="25"/>
  <c r="B69" i="25"/>
  <c r="A70" i="25"/>
  <c r="B70" i="25"/>
  <c r="A71" i="25"/>
  <c r="B71" i="25"/>
  <c r="A72" i="25"/>
  <c r="B72" i="25"/>
  <c r="A73" i="25"/>
  <c r="B73" i="25"/>
  <c r="A74" i="25"/>
  <c r="B74" i="25"/>
  <c r="A75" i="25"/>
  <c r="B75" i="25"/>
  <c r="A76" i="25"/>
  <c r="B76" i="25"/>
  <c r="A77" i="25"/>
  <c r="B77" i="25"/>
  <c r="A78" i="25"/>
  <c r="B78" i="25"/>
  <c r="A79" i="25"/>
  <c r="B79" i="25"/>
  <c r="A80" i="25"/>
  <c r="B80" i="25"/>
  <c r="A81" i="25"/>
  <c r="B81" i="25"/>
  <c r="A82" i="25"/>
  <c r="B82" i="25"/>
  <c r="A83" i="25"/>
  <c r="B83" i="25"/>
  <c r="A84" i="25"/>
  <c r="B84" i="25"/>
  <c r="A85" i="25"/>
  <c r="B85" i="25"/>
  <c r="A86" i="25"/>
  <c r="B86" i="25"/>
  <c r="A87" i="25"/>
  <c r="B87" i="25"/>
  <c r="A88" i="25"/>
  <c r="B88" i="25"/>
  <c r="A89" i="25"/>
  <c r="B89" i="25"/>
  <c r="A90" i="25"/>
  <c r="B90" i="25"/>
  <c r="A91" i="25"/>
  <c r="B91" i="25"/>
  <c r="A92" i="25"/>
  <c r="B92" i="25"/>
  <c r="A93" i="25"/>
  <c r="B93" i="25"/>
  <c r="A94" i="25"/>
  <c r="B94" i="25"/>
  <c r="A95" i="25"/>
  <c r="B95" i="25"/>
  <c r="A96" i="25"/>
  <c r="B96" i="25"/>
  <c r="A97" i="25"/>
  <c r="B97" i="25"/>
  <c r="A98" i="25"/>
  <c r="B98" i="25"/>
  <c r="A99" i="25"/>
  <c r="B99" i="25"/>
  <c r="A100" i="25"/>
  <c r="B100" i="25"/>
  <c r="A101" i="25"/>
  <c r="B101" i="25"/>
  <c r="A102" i="25"/>
  <c r="B102" i="25"/>
  <c r="A18" i="25"/>
  <c r="B18" i="25"/>
  <c r="A15" i="25"/>
  <c r="B15" i="25"/>
  <c r="A16" i="25"/>
  <c r="B16" i="25"/>
  <c r="A17" i="25"/>
  <c r="B17" i="25"/>
  <c r="Y22" i="4"/>
  <c r="I19" i="25" s="1"/>
  <c r="I15" i="25"/>
  <c r="A11" i="25"/>
  <c r="B11" i="25"/>
  <c r="A12" i="25"/>
  <c r="B12" i="25"/>
  <c r="A13" i="25"/>
  <c r="B13" i="25"/>
  <c r="A19" i="25"/>
  <c r="B19" i="25"/>
  <c r="B2" i="25"/>
  <c r="B3" i="25"/>
  <c r="B4" i="25"/>
  <c r="B5" i="25"/>
  <c r="B6" i="25"/>
  <c r="B7" i="25"/>
  <c r="B8" i="25"/>
  <c r="B9" i="25"/>
  <c r="B10" i="25"/>
  <c r="B14" i="25"/>
  <c r="A2" i="25"/>
  <c r="A3" i="25"/>
  <c r="A4" i="25"/>
  <c r="A5" i="25"/>
  <c r="A6" i="25"/>
  <c r="A7" i="25"/>
  <c r="A8" i="25"/>
  <c r="A9" i="25"/>
  <c r="A10" i="25"/>
  <c r="A14" i="25"/>
  <c r="A1" i="25"/>
  <c r="B1" i="25"/>
  <c r="J62" i="17"/>
  <c r="I59" i="31" s="1"/>
  <c r="J61" i="17"/>
  <c r="I58" i="31" s="1"/>
  <c r="J60" i="17"/>
  <c r="I57" i="31" s="1"/>
  <c r="J29" i="17"/>
  <c r="I19" i="31" s="1"/>
  <c r="I18" i="31"/>
  <c r="J45" i="7"/>
  <c r="H212" i="24" s="1"/>
  <c r="H512" i="24" s="1"/>
  <c r="K45" i="7"/>
  <c r="R74" i="19"/>
  <c r="I41" i="27" s="1"/>
  <c r="R72" i="19"/>
  <c r="I40" i="27" s="1"/>
  <c r="R66" i="19"/>
  <c r="I39" i="27" s="1"/>
  <c r="R64" i="19"/>
  <c r="R62" i="19"/>
  <c r="R60" i="19"/>
  <c r="R58" i="19"/>
  <c r="R56" i="19"/>
  <c r="R54" i="19"/>
  <c r="R53" i="19"/>
  <c r="R52" i="19"/>
  <c r="R49" i="19"/>
  <c r="R47" i="19"/>
  <c r="R45" i="19"/>
  <c r="R40" i="19"/>
  <c r="I23" i="27" s="1"/>
  <c r="R36" i="19"/>
  <c r="R35" i="19"/>
  <c r="R34" i="19"/>
  <c r="I18" i="27" s="1"/>
  <c r="R33" i="19"/>
  <c r="I17" i="27" s="1"/>
  <c r="R32" i="19"/>
  <c r="R19" i="19"/>
  <c r="R16" i="19"/>
  <c r="L48" i="14"/>
  <c r="I18" i="26" s="1"/>
  <c r="L46" i="14"/>
  <c r="I11" i="26" s="1"/>
  <c r="L14" i="14"/>
  <c r="I2" i="26" s="1"/>
  <c r="I10" i="26"/>
  <c r="I9" i="26"/>
  <c r="I8" i="26"/>
  <c r="I7" i="26"/>
  <c r="L28" i="14"/>
  <c r="I6" i="26" s="1"/>
  <c r="L18" i="14"/>
  <c r="I3" i="26" s="1"/>
  <c r="L12" i="14"/>
  <c r="I1" i="26" s="1"/>
  <c r="N31" i="44" l="1"/>
  <c r="H84" i="45" s="1"/>
  <c r="K31" i="44"/>
  <c r="H81" i="45" s="1"/>
  <c r="M31" i="44"/>
  <c r="H83" i="45" s="1"/>
  <c r="L31" i="44"/>
  <c r="I10" i="35"/>
  <c r="I89" i="32"/>
  <c r="I83" i="32"/>
  <c r="I73" i="32"/>
  <c r="I99" i="32"/>
  <c r="I67" i="32"/>
  <c r="I97" i="32"/>
  <c r="I65" i="32"/>
  <c r="I91" i="32"/>
  <c r="I98" i="32"/>
  <c r="I90" i="32"/>
  <c r="I82" i="32"/>
  <c r="I74" i="32"/>
  <c r="I66" i="32"/>
  <c r="I96" i="32"/>
  <c r="I88" i="32"/>
  <c r="I80" i="32"/>
  <c r="I72" i="32"/>
  <c r="I64" i="32"/>
  <c r="I95" i="32"/>
  <c r="I87" i="32"/>
  <c r="I79" i="32"/>
  <c r="I71" i="32"/>
  <c r="I63" i="32"/>
  <c r="I94" i="32"/>
  <c r="I86" i="32"/>
  <c r="I78" i="32"/>
  <c r="I70" i="32"/>
  <c r="I62" i="32"/>
  <c r="I93" i="32"/>
  <c r="I85" i="32"/>
  <c r="I77" i="32"/>
  <c r="I69" i="32"/>
  <c r="I61" i="32"/>
  <c r="I60" i="32"/>
  <c r="I92" i="32"/>
  <c r="I84" i="32"/>
  <c r="I76" i="32"/>
  <c r="I28" i="26"/>
  <c r="I25" i="26"/>
  <c r="I20" i="26"/>
  <c r="I17" i="26"/>
  <c r="I86" i="31"/>
  <c r="I78" i="31"/>
  <c r="I70" i="31"/>
  <c r="I62" i="31"/>
  <c r="I85" i="31"/>
  <c r="I77" i="31"/>
  <c r="I69" i="31"/>
  <c r="I61" i="31"/>
  <c r="I84" i="31"/>
  <c r="I76" i="31"/>
  <c r="I68" i="31"/>
  <c r="I79" i="31"/>
  <c r="I83" i="31"/>
  <c r="I75" i="31"/>
  <c r="I67" i="31"/>
  <c r="I63" i="31"/>
  <c r="I60" i="31"/>
  <c r="I82" i="31"/>
  <c r="I74" i="31"/>
  <c r="I71" i="31"/>
  <c r="I89" i="31"/>
  <c r="I81" i="31"/>
  <c r="I73" i="31"/>
  <c r="I65" i="31"/>
  <c r="I87" i="31"/>
  <c r="I88" i="31"/>
  <c r="I80" i="31"/>
  <c r="I72" i="31"/>
  <c r="I64" i="31"/>
  <c r="M21" i="44"/>
  <c r="H41" i="45" s="1"/>
  <c r="L21" i="44"/>
  <c r="K21" i="44"/>
  <c r="H39" i="45" s="1"/>
  <c r="N21" i="44"/>
  <c r="H42" i="45" s="1"/>
  <c r="I29" i="27"/>
  <c r="I5" i="26"/>
  <c r="I22" i="32"/>
  <c r="I3" i="25"/>
  <c r="I4" i="25"/>
  <c r="I11" i="32"/>
  <c r="I53" i="32"/>
  <c r="I45" i="32"/>
  <c r="I37" i="32"/>
  <c r="I29" i="32"/>
  <c r="I21" i="32"/>
  <c r="I10" i="32"/>
  <c r="I52" i="32"/>
  <c r="I44" i="32"/>
  <c r="I36" i="32"/>
  <c r="I28" i="32"/>
  <c r="I20" i="32"/>
  <c r="I9" i="32"/>
  <c r="I51" i="32"/>
  <c r="I43" i="32"/>
  <c r="I35" i="32"/>
  <c r="I27" i="32"/>
  <c r="I19" i="32"/>
  <c r="I16" i="32"/>
  <c r="I8" i="32"/>
  <c r="I50" i="32"/>
  <c r="I42" i="32"/>
  <c r="I34" i="32"/>
  <c r="I26" i="32"/>
  <c r="I18" i="32"/>
  <c r="I15" i="32"/>
  <c r="I7" i="32"/>
  <c r="I49" i="32"/>
  <c r="I41" i="32"/>
  <c r="I33" i="32"/>
  <c r="I25" i="32"/>
  <c r="I17" i="32"/>
  <c r="I14" i="32"/>
  <c r="I6" i="32"/>
  <c r="I48" i="32"/>
  <c r="I40" i="32"/>
  <c r="I32" i="32"/>
  <c r="I24" i="32"/>
  <c r="I13" i="32"/>
  <c r="I55" i="32"/>
  <c r="I47" i="32"/>
  <c r="I39" i="32"/>
  <c r="I31" i="32"/>
  <c r="I23" i="32"/>
  <c r="I12" i="32"/>
  <c r="I54" i="32"/>
  <c r="I46" i="32"/>
  <c r="I38" i="32"/>
  <c r="I30" i="32"/>
  <c r="I12" i="26"/>
  <c r="I24" i="26"/>
  <c r="I16" i="26"/>
  <c r="I31" i="26"/>
  <c r="I23" i="26"/>
  <c r="I15" i="26"/>
  <c r="I2" i="25"/>
  <c r="I30" i="26"/>
  <c r="I22" i="26"/>
  <c r="I14" i="26"/>
  <c r="I29" i="26"/>
  <c r="I21" i="26"/>
  <c r="I13" i="26"/>
  <c r="I27" i="26"/>
  <c r="I19" i="26"/>
  <c r="I26" i="26"/>
  <c r="L22" i="14"/>
  <c r="I4" i="26" s="1"/>
  <c r="H24" i="10"/>
  <c r="M127" i="10"/>
  <c r="I157" i="41" s="1"/>
  <c r="M130" i="10"/>
  <c r="I158" i="41" s="1"/>
  <c r="M117" i="10"/>
  <c r="I152" i="41" s="1"/>
  <c r="M124" i="10"/>
  <c r="I156" i="41" s="1"/>
  <c r="M119" i="10"/>
  <c r="N27" i="44" l="1"/>
  <c r="H60" i="45" s="1"/>
  <c r="I154" i="41"/>
  <c r="I155" i="41"/>
  <c r="I153" i="41"/>
  <c r="I31" i="44"/>
  <c r="H82" i="45"/>
  <c r="K27" i="44"/>
  <c r="H57" i="45" s="1"/>
  <c r="M27" i="44"/>
  <c r="H59" i="45" s="1"/>
  <c r="L27" i="44"/>
  <c r="I21" i="44"/>
  <c r="H40" i="45"/>
  <c r="K183" i="10"/>
  <c r="H184" i="10"/>
  <c r="H238" i="41" s="1"/>
  <c r="I184" i="10"/>
  <c r="H239" i="41" s="1"/>
  <c r="J184" i="10"/>
  <c r="H240" i="41" s="1"/>
  <c r="G183" i="10"/>
  <c r="I27" i="44" l="1"/>
  <c r="H55" i="45" s="1"/>
  <c r="J31" i="44"/>
  <c r="H80" i="45" s="1"/>
  <c r="H79" i="45"/>
  <c r="H58" i="45"/>
  <c r="J21" i="44"/>
  <c r="H38" i="45" s="1"/>
  <c r="H37" i="45"/>
  <c r="K184" i="10"/>
  <c r="H241" i="41" s="1"/>
  <c r="H237" i="41"/>
  <c r="J178" i="10"/>
  <c r="H220" i="41" s="1"/>
  <c r="I178" i="10"/>
  <c r="H219" i="41" s="1"/>
  <c r="H178" i="10"/>
  <c r="H218" i="41" s="1"/>
  <c r="M97" i="10"/>
  <c r="I110" i="41" s="1"/>
  <c r="M83" i="10"/>
  <c r="I96" i="41" s="1"/>
  <c r="M58" i="10"/>
  <c r="I48" i="41" s="1"/>
  <c r="G72" i="10"/>
  <c r="J72" i="10"/>
  <c r="I72" i="10"/>
  <c r="H72" i="10"/>
  <c r="H74" i="41" s="1"/>
  <c r="J27" i="44" l="1"/>
  <c r="H56" i="45" s="1"/>
  <c r="I73" i="10"/>
  <c r="H79" i="41" s="1"/>
  <c r="H75" i="41"/>
  <c r="J73" i="10"/>
  <c r="H80" i="41" s="1"/>
  <c r="H76" i="41"/>
  <c r="K72" i="10"/>
  <c r="H77" i="41" s="1"/>
  <c r="H73" i="10"/>
  <c r="H78" i="41" s="1"/>
  <c r="I363" i="25"/>
  <c r="I343" i="25"/>
  <c r="I270" i="25"/>
  <c r="I313" i="25"/>
  <c r="K73" i="10" l="1"/>
  <c r="H81" i="41" s="1"/>
  <c r="M79" i="10"/>
  <c r="I83" i="41" s="1"/>
  <c r="I78" i="10"/>
  <c r="M75" i="10"/>
  <c r="I82" i="41" s="1"/>
  <c r="M52" i="10"/>
  <c r="I47" i="41" s="1"/>
  <c r="M50" i="10"/>
  <c r="I46" i="41" s="1"/>
  <c r="B2" i="24"/>
  <c r="B3"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 i="24"/>
  <c r="A2" i="24"/>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 i="24"/>
  <c r="Q51" i="19"/>
  <c r="Q44" i="19"/>
  <c r="Q43" i="19"/>
  <c r="Q39" i="19"/>
  <c r="Q31" i="19"/>
  <c r="Q29" i="19"/>
  <c r="Q22" i="19"/>
  <c r="Q15" i="19"/>
  <c r="Q17" i="19"/>
  <c r="Q18" i="19"/>
  <c r="K217" i="10"/>
  <c r="H332" i="41" s="1"/>
  <c r="J217" i="10"/>
  <c r="H331" i="41" s="1"/>
  <c r="I217" i="10"/>
  <c r="H217" i="10"/>
  <c r="H329" i="41" s="1"/>
  <c r="G217" i="10"/>
  <c r="H328" i="41" s="1"/>
  <c r="F217" i="10"/>
  <c r="H327" i="41" s="1"/>
  <c r="L216" i="10"/>
  <c r="H326" i="41" s="1"/>
  <c r="L215" i="10"/>
  <c r="H319" i="41" s="1"/>
  <c r="L214" i="10"/>
  <c r="H312" i="41" s="1"/>
  <c r="L213" i="10"/>
  <c r="H305" i="41" s="1"/>
  <c r="L211" i="10"/>
  <c r="H298" i="41" s="1"/>
  <c r="L197" i="10"/>
  <c r="H277" i="41" s="1"/>
  <c r="L196" i="10"/>
  <c r="H270" i="41" s="1"/>
  <c r="L195" i="10"/>
  <c r="H263" i="41" s="1"/>
  <c r="L194" i="10"/>
  <c r="H256" i="41" s="1"/>
  <c r="L192" i="10"/>
  <c r="H249" i="41" s="1"/>
  <c r="K198" i="10"/>
  <c r="H283" i="41" s="1"/>
  <c r="J198" i="10"/>
  <c r="H282" i="41" s="1"/>
  <c r="I198" i="10"/>
  <c r="H281" i="41" s="1"/>
  <c r="H198" i="10"/>
  <c r="H280" i="41" s="1"/>
  <c r="G198" i="10"/>
  <c r="H279" i="41" s="1"/>
  <c r="F198" i="10"/>
  <c r="H278" i="41" s="1"/>
  <c r="K180" i="10"/>
  <c r="K179" i="10"/>
  <c r="H225" i="41" s="1"/>
  <c r="J38" i="10"/>
  <c r="H27" i="41" s="1"/>
  <c r="I38" i="10"/>
  <c r="H26" i="41" s="1"/>
  <c r="H38" i="10"/>
  <c r="H25" i="41" s="1"/>
  <c r="K168" i="10"/>
  <c r="H209" i="41" s="1"/>
  <c r="J171" i="10"/>
  <c r="H216" i="41" s="1"/>
  <c r="I171" i="10"/>
  <c r="H215" i="41" s="1"/>
  <c r="H171" i="10"/>
  <c r="H214" i="41" s="1"/>
  <c r="G170" i="10"/>
  <c r="K170" i="10"/>
  <c r="K161" i="10"/>
  <c r="H154" i="10"/>
  <c r="H201" i="41" s="1"/>
  <c r="H153" i="10"/>
  <c r="H200" i="41" s="1"/>
  <c r="H152" i="10"/>
  <c r="H199" i="41" s="1"/>
  <c r="H151" i="10"/>
  <c r="H198" i="41" s="1"/>
  <c r="H150" i="10"/>
  <c r="H197" i="41" s="1"/>
  <c r="H149" i="10"/>
  <c r="H196" i="41" s="1"/>
  <c r="H148" i="10"/>
  <c r="H195" i="41" s="1"/>
  <c r="H147" i="10"/>
  <c r="H194" i="41" s="1"/>
  <c r="H146" i="10"/>
  <c r="H193" i="41" s="1"/>
  <c r="H145" i="10"/>
  <c r="H192" i="41" s="1"/>
  <c r="J141" i="10"/>
  <c r="H169" i="41" s="1"/>
  <c r="I141" i="10"/>
  <c r="H168" i="41" s="1"/>
  <c r="H141" i="10"/>
  <c r="H167" i="41" s="1"/>
  <c r="G140" i="10"/>
  <c r="K140" i="10"/>
  <c r="K138" i="10"/>
  <c r="H111" i="10"/>
  <c r="H151" i="41" s="1"/>
  <c r="H110" i="10"/>
  <c r="H150" i="41" s="1"/>
  <c r="H109" i="10"/>
  <c r="H149" i="41" s="1"/>
  <c r="H108" i="10"/>
  <c r="H148" i="41" s="1"/>
  <c r="H107" i="10"/>
  <c r="H147" i="41" s="1"/>
  <c r="H106" i="10"/>
  <c r="H146" i="41" s="1"/>
  <c r="H105" i="10"/>
  <c r="H145" i="41" s="1"/>
  <c r="H104" i="10"/>
  <c r="H144" i="41" s="1"/>
  <c r="H103" i="10"/>
  <c r="H143" i="41" s="1"/>
  <c r="H102" i="10"/>
  <c r="H142" i="41" s="1"/>
  <c r="J95" i="10"/>
  <c r="H108" i="41" s="1"/>
  <c r="I95" i="10"/>
  <c r="H107" i="41" s="1"/>
  <c r="H95" i="10"/>
  <c r="H106" i="41" s="1"/>
  <c r="K94" i="10"/>
  <c r="H105" i="41" s="1"/>
  <c r="K92" i="10"/>
  <c r="G94" i="10"/>
  <c r="J85" i="10"/>
  <c r="H81" i="10"/>
  <c r="H95" i="41" s="1"/>
  <c r="H80" i="10"/>
  <c r="H94" i="41" s="1"/>
  <c r="H79" i="10"/>
  <c r="H93" i="41" s="1"/>
  <c r="J70" i="10"/>
  <c r="H72" i="41" s="1"/>
  <c r="I70" i="10"/>
  <c r="H71" i="41" s="1"/>
  <c r="H70" i="10"/>
  <c r="H70" i="41" s="1"/>
  <c r="K69" i="10"/>
  <c r="H69" i="41" s="1"/>
  <c r="G69" i="10"/>
  <c r="K67" i="10"/>
  <c r="H65" i="41" s="1"/>
  <c r="J65" i="10"/>
  <c r="H60" i="41" s="1"/>
  <c r="I65" i="10"/>
  <c r="H59" i="41" s="1"/>
  <c r="H65" i="10"/>
  <c r="H58" i="41" s="1"/>
  <c r="G64" i="10"/>
  <c r="J58" i="10"/>
  <c r="K64" i="10"/>
  <c r="K62" i="10"/>
  <c r="H53" i="41" s="1"/>
  <c r="K59" i="10"/>
  <c r="H49" i="41" s="1"/>
  <c r="I50" i="22"/>
  <c r="H29" i="22"/>
  <c r="I12" i="22"/>
  <c r="D21" i="22"/>
  <c r="M4" i="22"/>
  <c r="Q28" i="21"/>
  <c r="Q22" i="21"/>
  <c r="Q9" i="21"/>
  <c r="Q4" i="21"/>
  <c r="K26" i="20"/>
  <c r="H9" i="35" s="1"/>
  <c r="J25" i="20"/>
  <c r="J22" i="20"/>
  <c r="K23" i="20"/>
  <c r="H7" i="35" s="1"/>
  <c r="L4" i="20"/>
  <c r="H330" i="41" l="1"/>
  <c r="M217" i="10"/>
  <c r="I291" i="41" s="1"/>
  <c r="M92" i="10"/>
  <c r="H101" i="41"/>
  <c r="M161" i="10"/>
  <c r="H205" i="41"/>
  <c r="M138" i="10"/>
  <c r="H162" i="41"/>
  <c r="H89" i="27"/>
  <c r="H3" i="27"/>
  <c r="H95" i="27"/>
  <c r="H9" i="27"/>
  <c r="H108" i="27"/>
  <c r="H22" i="27"/>
  <c r="H25" i="27"/>
  <c r="H111" i="27"/>
  <c r="H100" i="27"/>
  <c r="H14" i="27"/>
  <c r="H6" i="27"/>
  <c r="H92" i="27"/>
  <c r="H26" i="27"/>
  <c r="H112" i="27"/>
  <c r="H5" i="27"/>
  <c r="H91" i="27"/>
  <c r="H7" i="40"/>
  <c r="I23" i="22"/>
  <c r="K65" i="10"/>
  <c r="H61" i="41" s="1"/>
  <c r="H57" i="41"/>
  <c r="M143" i="10"/>
  <c r="I171" i="41" s="1"/>
  <c r="H166" i="41"/>
  <c r="K171" i="10"/>
  <c r="H217" i="41" s="1"/>
  <c r="H213" i="41"/>
  <c r="H229" i="41"/>
  <c r="Q14" i="19"/>
  <c r="Q38" i="19"/>
  <c r="M198" i="10"/>
  <c r="I242" i="41" s="1"/>
  <c r="M170" i="10"/>
  <c r="M168" i="10"/>
  <c r="K178" i="10"/>
  <c r="M64" i="10"/>
  <c r="K95" i="10"/>
  <c r="H109" i="41" s="1"/>
  <c r="M99" i="10"/>
  <c r="I111" i="41" s="1"/>
  <c r="M94" i="10"/>
  <c r="K141" i="10"/>
  <c r="H170" i="41" s="1"/>
  <c r="M140" i="10"/>
  <c r="K70" i="10"/>
  <c r="H73" i="41" s="1"/>
  <c r="M69" i="10"/>
  <c r="M67" i="10"/>
  <c r="M62" i="10"/>
  <c r="Q24" i="21"/>
  <c r="Q42" i="19"/>
  <c r="L217" i="10"/>
  <c r="L198" i="10"/>
  <c r="Q87" i="19"/>
  <c r="H86" i="27" s="1"/>
  <c r="Q86" i="19"/>
  <c r="H85" i="27" s="1"/>
  <c r="Q85" i="19"/>
  <c r="H84" i="27" s="1"/>
  <c r="Q84" i="19"/>
  <c r="H83" i="27" s="1"/>
  <c r="Q83" i="19"/>
  <c r="H82" i="27" s="1"/>
  <c r="Q82" i="19"/>
  <c r="H81" i="27" s="1"/>
  <c r="Q81" i="19"/>
  <c r="H80" i="27" s="1"/>
  <c r="Q80" i="19"/>
  <c r="H79" i="27" s="1"/>
  <c r="H21" i="40" l="1"/>
  <c r="H9" i="40"/>
  <c r="H333" i="41"/>
  <c r="M220" i="10"/>
  <c r="I162" i="41"/>
  <c r="I161" i="41"/>
  <c r="I159" i="41"/>
  <c r="I160" i="41"/>
  <c r="I51" i="41"/>
  <c r="I53" i="41"/>
  <c r="I50" i="41"/>
  <c r="I52" i="41"/>
  <c r="I203" i="41"/>
  <c r="I204" i="41"/>
  <c r="I205" i="41"/>
  <c r="I202" i="41"/>
  <c r="I99" i="41"/>
  <c r="I98" i="41"/>
  <c r="I100" i="41"/>
  <c r="I101" i="41"/>
  <c r="I208" i="41"/>
  <c r="I207" i="41"/>
  <c r="I209" i="41"/>
  <c r="I206" i="41"/>
  <c r="I63" i="41"/>
  <c r="I64" i="41"/>
  <c r="I62" i="41"/>
  <c r="I65" i="41"/>
  <c r="H88" i="27"/>
  <c r="H2" i="27"/>
  <c r="H110" i="27"/>
  <c r="H24" i="27"/>
  <c r="H107" i="27"/>
  <c r="H21" i="27"/>
  <c r="I69" i="41"/>
  <c r="I66" i="41"/>
  <c r="I67" i="41"/>
  <c r="I68" i="41"/>
  <c r="H8" i="40"/>
  <c r="H20" i="40"/>
  <c r="I166" i="41"/>
  <c r="I164" i="41"/>
  <c r="I165" i="41"/>
  <c r="I163" i="41"/>
  <c r="I212" i="41"/>
  <c r="I213" i="41"/>
  <c r="I210" i="41"/>
  <c r="I211" i="41"/>
  <c r="I102" i="41"/>
  <c r="I103" i="41"/>
  <c r="I104" i="41"/>
  <c r="I105" i="41"/>
  <c r="I57" i="41"/>
  <c r="I54" i="41"/>
  <c r="I55" i="41"/>
  <c r="I56" i="41"/>
  <c r="Q26" i="21"/>
  <c r="L53" i="22"/>
  <c r="I53" i="22" s="1"/>
  <c r="M201" i="10"/>
  <c r="H284" i="41"/>
  <c r="I38" i="22"/>
  <c r="I42" i="22" s="1"/>
  <c r="I228" i="41"/>
  <c r="I229" i="41"/>
  <c r="I226" i="41"/>
  <c r="I227" i="41"/>
  <c r="M183" i="10"/>
  <c r="H221" i="41"/>
  <c r="I225" i="41"/>
  <c r="I222" i="41"/>
  <c r="I223" i="41"/>
  <c r="I224" i="41"/>
  <c r="Q74" i="19"/>
  <c r="Q8" i="19"/>
  <c r="Q4" i="19"/>
  <c r="H6" i="34"/>
  <c r="K4" i="18"/>
  <c r="H24" i="40" l="1"/>
  <c r="H14" i="40"/>
  <c r="I335" i="41"/>
  <c r="I336" i="41"/>
  <c r="I338" i="41"/>
  <c r="I337" i="41"/>
  <c r="I339" i="41"/>
  <c r="I334" i="41"/>
  <c r="H22" i="40"/>
  <c r="H11" i="40"/>
  <c r="H126" i="27"/>
  <c r="H41" i="27"/>
  <c r="I287" i="41"/>
  <c r="I285" i="41"/>
  <c r="I286" i="41"/>
  <c r="I290" i="41"/>
  <c r="I288" i="41"/>
  <c r="I289" i="41"/>
  <c r="I14" i="22"/>
  <c r="J14" i="22" s="1"/>
  <c r="H5" i="40" s="1"/>
  <c r="I237" i="41"/>
  <c r="I234" i="41"/>
  <c r="I235" i="41"/>
  <c r="I236" i="41"/>
  <c r="H49" i="17"/>
  <c r="H52" i="31" s="1"/>
  <c r="H48" i="17"/>
  <c r="H51" i="31" s="1"/>
  <c r="H47" i="17"/>
  <c r="H50" i="31" s="1"/>
  <c r="H46" i="17"/>
  <c r="H49" i="31" s="1"/>
  <c r="H45" i="17"/>
  <c r="H48" i="31" s="1"/>
  <c r="E39" i="17"/>
  <c r="E25" i="17"/>
  <c r="H40" i="17"/>
  <c r="H31" i="31" s="1"/>
  <c r="G40" i="17"/>
  <c r="H30" i="31" s="1"/>
  <c r="F40" i="17"/>
  <c r="H29" i="31" s="1"/>
  <c r="I39" i="17"/>
  <c r="I38" i="17"/>
  <c r="H26" i="17"/>
  <c r="H16" i="31" s="1"/>
  <c r="G26" i="17"/>
  <c r="H15" i="31" s="1"/>
  <c r="F26" i="17"/>
  <c r="H14" i="31" s="1"/>
  <c r="I25" i="17"/>
  <c r="I24" i="17"/>
  <c r="I15" i="17"/>
  <c r="I4" i="17"/>
  <c r="H4" i="31" l="1"/>
  <c r="J81" i="17"/>
  <c r="I90" i="31" s="1"/>
  <c r="J42" i="17"/>
  <c r="H28" i="31"/>
  <c r="I26" i="17"/>
  <c r="H17" i="31" s="1"/>
  <c r="H13" i="31"/>
  <c r="H18" i="40"/>
  <c r="H2" i="40"/>
  <c r="I40" i="17"/>
  <c r="J39" i="17"/>
  <c r="J38" i="17"/>
  <c r="J35" i="17"/>
  <c r="I20" i="31" s="1"/>
  <c r="J21" i="17"/>
  <c r="J24" i="17"/>
  <c r="J25" i="17"/>
  <c r="H54" i="17"/>
  <c r="G54" i="17"/>
  <c r="F54" i="17"/>
  <c r="I22" i="31" l="1"/>
  <c r="I23" i="31"/>
  <c r="I24" i="31"/>
  <c r="I21" i="31"/>
  <c r="I26" i="31"/>
  <c r="I27" i="31"/>
  <c r="I28" i="31"/>
  <c r="I25" i="31"/>
  <c r="H54" i="31"/>
  <c r="H93" i="31"/>
  <c r="I36" i="31"/>
  <c r="I44" i="31"/>
  <c r="I52" i="31"/>
  <c r="I37" i="31"/>
  <c r="I45" i="31"/>
  <c r="I33" i="31"/>
  <c r="I51" i="31"/>
  <c r="I38" i="31"/>
  <c r="I46" i="31"/>
  <c r="I43" i="31"/>
  <c r="I39" i="31"/>
  <c r="I47" i="31"/>
  <c r="I40" i="31"/>
  <c r="I48" i="31"/>
  <c r="I35" i="31"/>
  <c r="I41" i="31"/>
  <c r="I49" i="31"/>
  <c r="I34" i="31"/>
  <c r="I42" i="31"/>
  <c r="I50" i="31"/>
  <c r="H55" i="31"/>
  <c r="H94" i="31"/>
  <c r="H53" i="31"/>
  <c r="H92" i="31"/>
  <c r="I10" i="31"/>
  <c r="I13" i="31"/>
  <c r="I11" i="31"/>
  <c r="I12" i="31"/>
  <c r="I54" i="17"/>
  <c r="H32" i="31"/>
  <c r="I7" i="31"/>
  <c r="I8" i="31"/>
  <c r="I9" i="31"/>
  <c r="I6" i="31"/>
  <c r="I5" i="31"/>
  <c r="L29" i="44"/>
  <c r="M29" i="44"/>
  <c r="H71" i="45" s="1"/>
  <c r="N29" i="44"/>
  <c r="H72" i="45" s="1"/>
  <c r="K29" i="44"/>
  <c r="H69" i="45" s="1"/>
  <c r="H21" i="16"/>
  <c r="H36" i="16"/>
  <c r="H55" i="32" s="1"/>
  <c r="H35" i="16"/>
  <c r="H54" i="32" s="1"/>
  <c r="H34" i="16"/>
  <c r="H53" i="32" s="1"/>
  <c r="H33" i="16"/>
  <c r="H52" i="32" s="1"/>
  <c r="H32" i="16"/>
  <c r="H51" i="32" s="1"/>
  <c r="H31" i="16"/>
  <c r="H50" i="32" s="1"/>
  <c r="H30" i="16"/>
  <c r="H49" i="32" s="1"/>
  <c r="H29" i="16"/>
  <c r="H48" i="32" s="1"/>
  <c r="H28" i="16"/>
  <c r="H47" i="32" s="1"/>
  <c r="H27" i="16"/>
  <c r="I4" i="16"/>
  <c r="O4" i="16"/>
  <c r="H56" i="31" l="1"/>
  <c r="H95" i="31"/>
  <c r="I29" i="44"/>
  <c r="H70" i="45"/>
  <c r="H46" i="32"/>
  <c r="H40" i="16"/>
  <c r="H57" i="32" s="1"/>
  <c r="J29" i="44" l="1"/>
  <c r="H68" i="45" s="1"/>
  <c r="H67" i="45"/>
  <c r="H42" i="16"/>
  <c r="H58" i="32" s="1"/>
  <c r="H55" i="14"/>
  <c r="H31" i="26" s="1"/>
  <c r="H54" i="14"/>
  <c r="H30" i="26" s="1"/>
  <c r="H53" i="14"/>
  <c r="H29" i="26" s="1"/>
  <c r="H52" i="14"/>
  <c r="H28" i="26" s="1"/>
  <c r="H51" i="14"/>
  <c r="H27" i="26" s="1"/>
  <c r="K4" i="14"/>
  <c r="K44" i="16" l="1"/>
  <c r="I59" i="32" s="1"/>
  <c r="K42" i="16"/>
  <c r="I58" i="32" s="1"/>
  <c r="U33" i="9"/>
  <c r="I124" i="33" s="1"/>
  <c r="K106" i="12"/>
  <c r="K112" i="12"/>
  <c r="K118" i="12"/>
  <c r="I71" i="12"/>
  <c r="I72" i="12"/>
  <c r="I73" i="12"/>
  <c r="I74" i="12"/>
  <c r="I75" i="12"/>
  <c r="I76" i="12"/>
  <c r="I77" i="12"/>
  <c r="I78" i="12"/>
  <c r="I79" i="12"/>
  <c r="I70" i="12"/>
  <c r="I80" i="12" s="1"/>
  <c r="H78" i="12"/>
  <c r="H77" i="12"/>
  <c r="H76" i="12"/>
  <c r="H75" i="12"/>
  <c r="H74" i="12"/>
  <c r="H73" i="12"/>
  <c r="H72" i="12"/>
  <c r="H71" i="12"/>
  <c r="H70" i="12"/>
  <c r="H80" i="12" s="1"/>
  <c r="K90" i="12"/>
  <c r="I69" i="30" s="1"/>
  <c r="K88" i="12"/>
  <c r="I68" i="30" s="1"/>
  <c r="K86" i="12"/>
  <c r="I67" i="30" s="1"/>
  <c r="J63" i="12"/>
  <c r="H43" i="30" s="1"/>
  <c r="K61" i="12"/>
  <c r="I42" i="30" s="1"/>
  <c r="I109" i="30" l="1"/>
  <c r="I117" i="30"/>
  <c r="I110" i="30"/>
  <c r="I106" i="30"/>
  <c r="I111" i="30"/>
  <c r="I113" i="30"/>
  <c r="I112" i="30"/>
  <c r="I107" i="30"/>
  <c r="I115" i="30"/>
  <c r="I108" i="30"/>
  <c r="I116" i="30"/>
  <c r="I114" i="30"/>
  <c r="I97" i="30"/>
  <c r="I105" i="30"/>
  <c r="I98" i="30"/>
  <c r="I94" i="30"/>
  <c r="I99" i="30"/>
  <c r="I100" i="30"/>
  <c r="I95" i="30"/>
  <c r="I103" i="30"/>
  <c r="I101" i="30"/>
  <c r="I102" i="30"/>
  <c r="I96" i="30"/>
  <c r="I104" i="30"/>
  <c r="I85" i="30"/>
  <c r="I93" i="30"/>
  <c r="I86" i="30"/>
  <c r="I82" i="30"/>
  <c r="I87" i="30"/>
  <c r="I88" i="30"/>
  <c r="I83" i="30"/>
  <c r="I91" i="30"/>
  <c r="I89" i="30"/>
  <c r="I90" i="30"/>
  <c r="I84" i="30"/>
  <c r="I92" i="30"/>
  <c r="L30" i="44"/>
  <c r="I30" i="44" s="1"/>
  <c r="N30" i="44"/>
  <c r="H78" i="45" s="1"/>
  <c r="M30" i="44"/>
  <c r="H77" i="45" s="1"/>
  <c r="K30" i="44"/>
  <c r="H75" i="45" s="1"/>
  <c r="K35" i="12"/>
  <c r="I25" i="30" s="1"/>
  <c r="K37" i="12"/>
  <c r="I26" i="30" s="1"/>
  <c r="H118" i="12"/>
  <c r="H114" i="30" s="1"/>
  <c r="G118" i="12"/>
  <c r="H111" i="30" s="1"/>
  <c r="F118" i="12"/>
  <c r="H108" i="30" s="1"/>
  <c r="I117" i="12"/>
  <c r="H116" i="30" s="1"/>
  <c r="I116" i="12"/>
  <c r="H112" i="12"/>
  <c r="H102" i="30" s="1"/>
  <c r="G112" i="12"/>
  <c r="H99" i="30" s="1"/>
  <c r="F112" i="12"/>
  <c r="H96" i="30" s="1"/>
  <c r="I111" i="12"/>
  <c r="H104" i="30" s="1"/>
  <c r="I110" i="12"/>
  <c r="H103" i="30" s="1"/>
  <c r="H106" i="12"/>
  <c r="H90" i="30" s="1"/>
  <c r="G106" i="12"/>
  <c r="H87" i="30" s="1"/>
  <c r="F106" i="12"/>
  <c r="H84" i="30" s="1"/>
  <c r="I105" i="12"/>
  <c r="H92" i="30" s="1"/>
  <c r="I104" i="12"/>
  <c r="H91" i="30" s="1"/>
  <c r="H100" i="12"/>
  <c r="H78" i="30" s="1"/>
  <c r="G100" i="12"/>
  <c r="H75" i="30" s="1"/>
  <c r="F100" i="12"/>
  <c r="H72" i="30" s="1"/>
  <c r="I99" i="12"/>
  <c r="H80" i="30" s="1"/>
  <c r="I98" i="12"/>
  <c r="H79" i="30" s="1"/>
  <c r="G80" i="12"/>
  <c r="H66" i="30" s="1"/>
  <c r="I118" i="12" l="1"/>
  <c r="H117" i="30" s="1"/>
  <c r="H115" i="30"/>
  <c r="H76" i="45"/>
  <c r="J30" i="44"/>
  <c r="H74" i="45" s="1"/>
  <c r="H73" i="45"/>
  <c r="I112" i="12"/>
  <c r="H105" i="30" s="1"/>
  <c r="I106" i="12"/>
  <c r="H93" i="30" s="1"/>
  <c r="I100" i="12"/>
  <c r="H53" i="12"/>
  <c r="H36" i="30" s="1"/>
  <c r="G53" i="12"/>
  <c r="H33" i="30" s="1"/>
  <c r="F53" i="12"/>
  <c r="H30" i="30" s="1"/>
  <c r="I55" i="12"/>
  <c r="H41" i="30" s="1"/>
  <c r="I54" i="12"/>
  <c r="H40" i="30" s="1"/>
  <c r="H23" i="12"/>
  <c r="H21" i="30" s="1"/>
  <c r="G23" i="12"/>
  <c r="H18" i="30" s="1"/>
  <c r="F23" i="12"/>
  <c r="H15" i="30" s="1"/>
  <c r="I22" i="12"/>
  <c r="H23" i="30" s="1"/>
  <c r="I21" i="12"/>
  <c r="H22" i="30" s="1"/>
  <c r="H15" i="12"/>
  <c r="H9" i="30" s="1"/>
  <c r="G15" i="12"/>
  <c r="F15" i="12"/>
  <c r="H3" i="30" s="1"/>
  <c r="I14" i="12"/>
  <c r="H11" i="30" s="1"/>
  <c r="I13" i="12"/>
  <c r="H10" i="30" s="1"/>
  <c r="H6" i="30" l="1"/>
  <c r="K46" i="12"/>
  <c r="I29" i="30" s="1"/>
  <c r="K100" i="12"/>
  <c r="I74" i="30" s="1"/>
  <c r="H81" i="30"/>
  <c r="I78" i="30"/>
  <c r="I71" i="30"/>
  <c r="I79" i="30"/>
  <c r="I72" i="30"/>
  <c r="I80" i="30"/>
  <c r="I73" i="30"/>
  <c r="I81" i="30"/>
  <c r="I70" i="30"/>
  <c r="I75" i="30"/>
  <c r="I76" i="30"/>
  <c r="I77" i="30"/>
  <c r="I53" i="12"/>
  <c r="H39" i="30" s="1"/>
  <c r="K53" i="12"/>
  <c r="I15" i="12"/>
  <c r="K70" i="12" s="1"/>
  <c r="I23" i="12"/>
  <c r="I65" i="30" l="1"/>
  <c r="I60" i="30"/>
  <c r="I47" i="30"/>
  <c r="I50" i="30"/>
  <c r="I54" i="30"/>
  <c r="I49" i="30"/>
  <c r="I46" i="30"/>
  <c r="I63" i="30"/>
  <c r="I58" i="30"/>
  <c r="I61" i="30"/>
  <c r="I52" i="30"/>
  <c r="I56" i="30"/>
  <c r="I55" i="30"/>
  <c r="I62" i="30"/>
  <c r="I59" i="30"/>
  <c r="I51" i="30"/>
  <c r="I64" i="30"/>
  <c r="I53" i="30"/>
  <c r="I48" i="30"/>
  <c r="I57" i="30"/>
  <c r="K63" i="12"/>
  <c r="I43" i="30" s="1"/>
  <c r="H12" i="30"/>
  <c r="K44" i="12"/>
  <c r="I28" i="30" s="1"/>
  <c r="I38" i="30"/>
  <c r="I31" i="30"/>
  <c r="I39" i="30"/>
  <c r="I32" i="30"/>
  <c r="I40" i="30"/>
  <c r="I33" i="30"/>
  <c r="I41" i="30"/>
  <c r="I34" i="30"/>
  <c r="I30" i="30"/>
  <c r="I35" i="30"/>
  <c r="I36" i="30"/>
  <c r="I37" i="30"/>
  <c r="K21" i="12"/>
  <c r="H24" i="30"/>
  <c r="K43" i="12"/>
  <c r="I27" i="30" s="1"/>
  <c r="J4" i="12"/>
  <c r="I20" i="30" l="1"/>
  <c r="I21" i="30"/>
  <c r="I14" i="30"/>
  <c r="I22" i="30"/>
  <c r="I15" i="30"/>
  <c r="I23" i="30"/>
  <c r="I16" i="30"/>
  <c r="I24" i="30"/>
  <c r="I17" i="30"/>
  <c r="I13" i="30"/>
  <c r="I18" i="30"/>
  <c r="I19" i="30"/>
  <c r="H38" i="41"/>
  <c r="K36" i="10"/>
  <c r="H24" i="41" s="1"/>
  <c r="K35" i="10"/>
  <c r="H20" i="41" s="1"/>
  <c r="J45" i="10"/>
  <c r="H36" i="41" s="1"/>
  <c r="I45" i="10"/>
  <c r="H35" i="41" s="1"/>
  <c r="G44" i="10"/>
  <c r="G47" i="10"/>
  <c r="K33" i="10"/>
  <c r="H16" i="41" s="1"/>
  <c r="H43" i="41" l="1"/>
  <c r="H39" i="41"/>
  <c r="H44" i="41"/>
  <c r="H40" i="41"/>
  <c r="M35" i="10"/>
  <c r="M36" i="10"/>
  <c r="K38" i="10"/>
  <c r="M33" i="10"/>
  <c r="K47" i="10"/>
  <c r="K44" i="10"/>
  <c r="H33" i="41" s="1"/>
  <c r="H45" i="10"/>
  <c r="H34" i="41" s="1"/>
  <c r="H42" i="41"/>
  <c r="M40" i="10" l="1"/>
  <c r="I29" i="41" s="1"/>
  <c r="H28" i="41"/>
  <c r="I15" i="41"/>
  <c r="I14" i="41"/>
  <c r="I16" i="41"/>
  <c r="I13" i="41"/>
  <c r="K48" i="10"/>
  <c r="H45" i="41" s="1"/>
  <c r="H41" i="41"/>
  <c r="I22" i="41"/>
  <c r="I23" i="41"/>
  <c r="I24" i="41"/>
  <c r="I21" i="41"/>
  <c r="I18" i="41"/>
  <c r="I19" i="41"/>
  <c r="I20" i="41"/>
  <c r="I17" i="41"/>
  <c r="M44" i="10"/>
  <c r="I24" i="10"/>
  <c r="K45" i="10"/>
  <c r="H37" i="41" s="1"/>
  <c r="L4" i="10"/>
  <c r="U14" i="9"/>
  <c r="I3" i="33" s="1"/>
  <c r="U12" i="9"/>
  <c r="I25" i="10" l="1"/>
  <c r="H12" i="41" s="1"/>
  <c r="H14" i="36"/>
  <c r="H11" i="41"/>
  <c r="I31" i="41"/>
  <c r="I30" i="41"/>
  <c r="I32" i="41"/>
  <c r="I33" i="41"/>
  <c r="N28" i="44"/>
  <c r="H66" i="45" s="1"/>
  <c r="M28" i="44"/>
  <c r="H65" i="45" s="1"/>
  <c r="K28" i="44"/>
  <c r="H63" i="45" s="1"/>
  <c r="L28" i="44"/>
  <c r="I2" i="33"/>
  <c r="I11" i="33"/>
  <c r="I19" i="33"/>
  <c r="I27" i="33"/>
  <c r="I35" i="33"/>
  <c r="I43" i="33"/>
  <c r="I51" i="33"/>
  <c r="I59" i="33"/>
  <c r="I67" i="33"/>
  <c r="I75" i="33"/>
  <c r="I83" i="33"/>
  <c r="I91" i="33"/>
  <c r="I99" i="33"/>
  <c r="I107" i="33"/>
  <c r="I115" i="33"/>
  <c r="I123" i="33"/>
  <c r="I12" i="33"/>
  <c r="I20" i="33"/>
  <c r="I28" i="33"/>
  <c r="I36" i="33"/>
  <c r="I44" i="33"/>
  <c r="I52" i="33"/>
  <c r="I60" i="33"/>
  <c r="I68" i="33"/>
  <c r="I76" i="33"/>
  <c r="I84" i="33"/>
  <c r="I92" i="33"/>
  <c r="I100" i="33"/>
  <c r="I108" i="33"/>
  <c r="I116" i="33"/>
  <c r="I4" i="33"/>
  <c r="I5" i="33"/>
  <c r="I13" i="33"/>
  <c r="I21" i="33"/>
  <c r="I29" i="33"/>
  <c r="I37" i="33"/>
  <c r="I45" i="33"/>
  <c r="I53" i="33"/>
  <c r="I61" i="33"/>
  <c r="I69" i="33"/>
  <c r="I77" i="33"/>
  <c r="I85" i="33"/>
  <c r="I93" i="33"/>
  <c r="I101" i="33"/>
  <c r="I109" i="33"/>
  <c r="I117" i="33"/>
  <c r="I6" i="33"/>
  <c r="I14" i="33"/>
  <c r="I22" i="33"/>
  <c r="I30" i="33"/>
  <c r="I38" i="33"/>
  <c r="I46" i="33"/>
  <c r="I54" i="33"/>
  <c r="I62" i="33"/>
  <c r="I70" i="33"/>
  <c r="I78" i="33"/>
  <c r="I86" i="33"/>
  <c r="I94" i="33"/>
  <c r="I102" i="33"/>
  <c r="I110" i="33"/>
  <c r="I118" i="33"/>
  <c r="I7" i="33"/>
  <c r="I15" i="33"/>
  <c r="I23" i="33"/>
  <c r="I31" i="33"/>
  <c r="I39" i="33"/>
  <c r="I47" i="33"/>
  <c r="I55" i="33"/>
  <c r="I63" i="33"/>
  <c r="I71" i="33"/>
  <c r="I79" i="33"/>
  <c r="I87" i="33"/>
  <c r="I95" i="33"/>
  <c r="I103" i="33"/>
  <c r="I111" i="33"/>
  <c r="I119" i="33"/>
  <c r="I8" i="33"/>
  <c r="I16" i="33"/>
  <c r="I24" i="33"/>
  <c r="I32" i="33"/>
  <c r="I40" i="33"/>
  <c r="I48" i="33"/>
  <c r="I56" i="33"/>
  <c r="I64" i="33"/>
  <c r="I72" i="33"/>
  <c r="I80" i="33"/>
  <c r="I88" i="33"/>
  <c r="I96" i="33"/>
  <c r="I104" i="33"/>
  <c r="I112" i="33"/>
  <c r="I120" i="33"/>
  <c r="I9" i="33"/>
  <c r="I17" i="33"/>
  <c r="I25" i="33"/>
  <c r="I33" i="33"/>
  <c r="I41" i="33"/>
  <c r="I49" i="33"/>
  <c r="I57" i="33"/>
  <c r="I65" i="33"/>
  <c r="I73" i="33"/>
  <c r="I81" i="33"/>
  <c r="I89" i="33"/>
  <c r="I97" i="33"/>
  <c r="I105" i="33"/>
  <c r="I113" i="33"/>
  <c r="I121" i="33"/>
  <c r="I10" i="33"/>
  <c r="I18" i="33"/>
  <c r="I26" i="33"/>
  <c r="I34" i="33"/>
  <c r="I42" i="33"/>
  <c r="I50" i="33"/>
  <c r="I58" i="33"/>
  <c r="I66" i="33"/>
  <c r="I74" i="33"/>
  <c r="I82" i="33"/>
  <c r="I90" i="33"/>
  <c r="I98" i="33"/>
  <c r="I106" i="33"/>
  <c r="I114" i="33"/>
  <c r="I122" i="33"/>
  <c r="U10" i="9"/>
  <c r="I1" i="33" s="1"/>
  <c r="S4" i="9"/>
  <c r="I28" i="44" l="1"/>
  <c r="H64" i="45"/>
  <c r="H16" i="36"/>
  <c r="H2" i="37"/>
  <c r="M34" i="44"/>
  <c r="H101" i="45" s="1"/>
  <c r="N34" i="44"/>
  <c r="H102" i="45" s="1"/>
  <c r="K34" i="44"/>
  <c r="H99" i="45" s="1"/>
  <c r="L34" i="44"/>
  <c r="H100" i="45" s="1"/>
  <c r="P10" i="7"/>
  <c r="I1" i="24" s="1"/>
  <c r="H3" i="37" l="1"/>
  <c r="H20" i="36"/>
  <c r="J28" i="44"/>
  <c r="H62" i="45" s="1"/>
  <c r="H61" i="45"/>
  <c r="I34" i="44"/>
  <c r="J34" i="44" s="1"/>
  <c r="H98" i="45" s="1"/>
  <c r="O45" i="7"/>
  <c r="H332" i="24" s="1"/>
  <c r="H632" i="24" s="1"/>
  <c r="N45" i="7"/>
  <c r="H302" i="24" s="1"/>
  <c r="H602" i="24" s="1"/>
  <c r="M45" i="7"/>
  <c r="H272" i="24" s="1"/>
  <c r="H572" i="24" s="1"/>
  <c r="L45" i="7"/>
  <c r="H242" i="24" s="1"/>
  <c r="H542" i="24" s="1"/>
  <c r="I45" i="7"/>
  <c r="H182" i="24" s="1"/>
  <c r="H482" i="24" s="1"/>
  <c r="H45" i="7"/>
  <c r="H152" i="24" s="1"/>
  <c r="H452" i="24" s="1"/>
  <c r="G45" i="7"/>
  <c r="H122" i="24" s="1"/>
  <c r="H422" i="24" s="1"/>
  <c r="F45" i="7"/>
  <c r="H92" i="24" s="1"/>
  <c r="H392" i="24" s="1"/>
  <c r="D45" i="7"/>
  <c r="H32" i="24" s="1"/>
  <c r="O4" i="7"/>
  <c r="J20" i="36" l="1"/>
  <c r="H5" i="37"/>
  <c r="H97" i="45"/>
  <c r="F74" i="6"/>
  <c r="F71" i="6"/>
  <c r="F64" i="6"/>
  <c r="J55" i="6"/>
  <c r="E50" i="6"/>
  <c r="F47" i="6"/>
  <c r="F46" i="6"/>
  <c r="F45" i="6"/>
  <c r="F35" i="6"/>
  <c r="F31" i="6"/>
  <c r="F27" i="6"/>
  <c r="F23" i="6"/>
  <c r="F17" i="6"/>
  <c r="F15" i="6"/>
  <c r="J8" i="6"/>
  <c r="J4" i="6"/>
  <c r="E74" i="5"/>
  <c r="E73" i="5"/>
  <c r="E72" i="5"/>
  <c r="E71" i="5"/>
  <c r="E70" i="5"/>
  <c r="E69" i="5"/>
  <c r="E68" i="5"/>
  <c r="E67" i="5"/>
  <c r="I62" i="5"/>
  <c r="E42" i="5"/>
  <c r="E41" i="5"/>
  <c r="E40" i="5"/>
  <c r="E39" i="5"/>
  <c r="E38" i="5"/>
  <c r="E37" i="5"/>
  <c r="I8" i="5"/>
  <c r="I4" i="5"/>
  <c r="P299" i="4"/>
  <c r="P293" i="4"/>
  <c r="P277" i="4"/>
  <c r="P271" i="4"/>
  <c r="P258" i="4"/>
  <c r="P241" i="4"/>
  <c r="P235" i="4"/>
  <c r="P210" i="4"/>
  <c r="P195" i="4"/>
  <c r="P191" i="4"/>
  <c r="P179" i="4"/>
  <c r="P157" i="4"/>
  <c r="P150" i="4"/>
  <c r="P135" i="4"/>
  <c r="P105" i="4"/>
  <c r="P186" i="4"/>
  <c r="I389" i="25"/>
  <c r="I378" i="25"/>
  <c r="I370" i="25"/>
  <c r="I356" i="25"/>
  <c r="I347" i="25"/>
  <c r="I336" i="25"/>
  <c r="Y264" i="4"/>
  <c r="I327" i="25" s="1"/>
  <c r="Y262" i="4"/>
  <c r="I325" i="25" s="1"/>
  <c r="I319" i="25"/>
  <c r="I305" i="25"/>
  <c r="I300" i="25"/>
  <c r="Y215" i="4"/>
  <c r="I281" i="25" s="1"/>
  <c r="Y213" i="4"/>
  <c r="I279" i="25" s="1"/>
  <c r="I274" i="25"/>
  <c r="I261" i="25"/>
  <c r="I257" i="25"/>
  <c r="I248" i="25"/>
  <c r="Y170" i="4"/>
  <c r="I240" i="25" s="1"/>
  <c r="Y152" i="4"/>
  <c r="I229" i="25" s="1"/>
  <c r="Y148" i="4"/>
  <c r="I225" i="25" s="1"/>
  <c r="Y147" i="4"/>
  <c r="I223" i="25" s="1"/>
  <c r="Y145" i="4"/>
  <c r="I220" i="25" s="1"/>
  <c r="Y133" i="4"/>
  <c r="I208" i="25" s="1"/>
  <c r="Y103" i="4"/>
  <c r="I178" i="25" s="1"/>
  <c r="I171" i="25"/>
  <c r="Y92" i="4"/>
  <c r="I168" i="25" s="1"/>
  <c r="Y80" i="4"/>
  <c r="I156" i="25" s="1"/>
  <c r="Y75" i="4"/>
  <c r="I150" i="25" s="1"/>
  <c r="W4" i="4"/>
  <c r="P330" i="4"/>
  <c r="P324" i="4"/>
  <c r="P82" i="4"/>
  <c r="P69" i="4"/>
  <c r="P68" i="4"/>
  <c r="N67" i="4"/>
  <c r="M67" i="4"/>
  <c r="P65" i="4"/>
  <c r="P64" i="4"/>
  <c r="N63" i="4"/>
  <c r="M63" i="4"/>
  <c r="L63" i="4"/>
  <c r="P61" i="4"/>
  <c r="P60" i="4"/>
  <c r="N59" i="4"/>
  <c r="M59" i="4"/>
  <c r="L59" i="4"/>
  <c r="P57" i="4"/>
  <c r="P56" i="4"/>
  <c r="H101" i="25" s="1"/>
  <c r="N55" i="4"/>
  <c r="M55" i="4"/>
  <c r="L55" i="4"/>
  <c r="P53" i="4"/>
  <c r="P52" i="4"/>
  <c r="N51" i="4"/>
  <c r="M51" i="4"/>
  <c r="L51" i="4"/>
  <c r="P49" i="4"/>
  <c r="P48" i="4"/>
  <c r="N47" i="4"/>
  <c r="M47" i="4"/>
  <c r="L47" i="4"/>
  <c r="P45" i="4"/>
  <c r="P44" i="4"/>
  <c r="P43" i="4"/>
  <c r="N42" i="4"/>
  <c r="M42" i="4"/>
  <c r="L42" i="4"/>
  <c r="P40" i="4"/>
  <c r="P39" i="4"/>
  <c r="N38" i="4"/>
  <c r="M38" i="4"/>
  <c r="L38" i="4"/>
  <c r="P36" i="4"/>
  <c r="P35" i="4"/>
  <c r="N34" i="4"/>
  <c r="M34" i="4"/>
  <c r="L34" i="4"/>
  <c r="N20" i="4"/>
  <c r="H13" i="25" s="1"/>
  <c r="M20" i="4"/>
  <c r="H12" i="25" s="1"/>
  <c r="L20" i="4"/>
  <c r="H11" i="25" s="1"/>
  <c r="P19" i="4"/>
  <c r="P18" i="4"/>
  <c r="H16" i="25" s="1"/>
  <c r="P17" i="4"/>
  <c r="H15" i="25" s="1"/>
  <c r="H8" i="34"/>
  <c r="H7" i="34"/>
  <c r="H5" i="34"/>
  <c r="H3" i="34"/>
  <c r="I16" i="34"/>
  <c r="I15" i="34"/>
  <c r="I14" i="34"/>
  <c r="I13" i="34"/>
  <c r="I12" i="34"/>
  <c r="F11" i="2"/>
  <c r="I2" i="34" s="1"/>
  <c r="F9" i="2"/>
  <c r="P217" i="4" l="1"/>
  <c r="Y57" i="4"/>
  <c r="I103" i="25" s="1"/>
  <c r="H102" i="25"/>
  <c r="H43" i="29"/>
  <c r="H88" i="29" s="1"/>
  <c r="H1" i="29"/>
  <c r="H46" i="29" s="1"/>
  <c r="H25" i="29"/>
  <c r="H70" i="29" s="1"/>
  <c r="H4" i="29"/>
  <c r="H49" i="29" s="1"/>
  <c r="H28" i="29"/>
  <c r="H73" i="29" s="1"/>
  <c r="H10" i="29"/>
  <c r="H55" i="29" s="1"/>
  <c r="H32" i="29"/>
  <c r="H77" i="29" s="1"/>
  <c r="H35" i="29"/>
  <c r="H80" i="29" s="1"/>
  <c r="H24" i="29"/>
  <c r="H69" i="29" s="1"/>
  <c r="H16" i="29"/>
  <c r="H61" i="29" s="1"/>
  <c r="H40" i="29"/>
  <c r="H85" i="29" s="1"/>
  <c r="H22" i="29"/>
  <c r="H67" i="29" s="1"/>
  <c r="H20" i="29"/>
  <c r="H65" i="29" s="1"/>
  <c r="H11" i="29"/>
  <c r="H56" i="29" s="1"/>
  <c r="R7" i="4"/>
  <c r="C391" i="25"/>
  <c r="C14" i="38"/>
  <c r="C16" i="38"/>
  <c r="C726" i="25"/>
  <c r="C175" i="25"/>
  <c r="C637" i="25"/>
  <c r="C558" i="25"/>
  <c r="C49" i="29"/>
  <c r="C430" i="25"/>
  <c r="C462" i="25"/>
  <c r="C494" i="25"/>
  <c r="C526" i="25"/>
  <c r="C561" i="25"/>
  <c r="C71" i="28"/>
  <c r="C285" i="25"/>
  <c r="C591" i="25"/>
  <c r="C115" i="27"/>
  <c r="C623" i="25"/>
  <c r="C92" i="27"/>
  <c r="C93" i="31"/>
  <c r="C610" i="25"/>
  <c r="C51" i="28"/>
  <c r="C77" i="29"/>
  <c r="C145" i="25"/>
  <c r="C413" i="25"/>
  <c r="C445" i="25"/>
  <c r="C477" i="25"/>
  <c r="C509" i="25"/>
  <c r="C541" i="25"/>
  <c r="C424" i="25"/>
  <c r="C456" i="25"/>
  <c r="C488" i="25"/>
  <c r="C520" i="25"/>
  <c r="C552" i="25"/>
  <c r="C403" i="25"/>
  <c r="C435" i="25"/>
  <c r="C467" i="25"/>
  <c r="C499" i="25"/>
  <c r="C531" i="25"/>
  <c r="C631" i="25"/>
  <c r="C9" i="28"/>
  <c r="C620" i="25"/>
  <c r="C57" i="29"/>
  <c r="C580" i="25"/>
  <c r="C286" i="25"/>
  <c r="C590" i="25"/>
  <c r="C18" i="38"/>
  <c r="C642" i="25"/>
  <c r="C406" i="25"/>
  <c r="C438" i="25"/>
  <c r="C470" i="25"/>
  <c r="C502" i="25"/>
  <c r="C534" i="25"/>
  <c r="C567" i="25"/>
  <c r="C289" i="25"/>
  <c r="C421" i="25"/>
  <c r="C453" i="25"/>
  <c r="C485" i="25"/>
  <c r="C517" i="25"/>
  <c r="C549" i="25"/>
  <c r="C47" i="28"/>
  <c r="C432" i="25"/>
  <c r="C464" i="25"/>
  <c r="C496" i="25"/>
  <c r="C528" i="25"/>
  <c r="C596" i="25"/>
  <c r="C665" i="25"/>
  <c r="C24" i="40"/>
  <c r="C411" i="25"/>
  <c r="C443" i="25"/>
  <c r="C475" i="25"/>
  <c r="C507" i="25"/>
  <c r="C539" i="25"/>
  <c r="C572" i="25"/>
  <c r="C655" i="25"/>
  <c r="C91" i="27"/>
  <c r="C409" i="25"/>
  <c r="C441" i="25"/>
  <c r="C473" i="25"/>
  <c r="C505" i="25"/>
  <c r="C537" i="25"/>
  <c r="C573" i="25"/>
  <c r="C614" i="25"/>
  <c r="C79" i="28"/>
  <c r="C420" i="25"/>
  <c r="C452" i="25"/>
  <c r="C484" i="25"/>
  <c r="C516" i="25"/>
  <c r="C548" i="25"/>
  <c r="C604" i="25"/>
  <c r="C415" i="25"/>
  <c r="C447" i="25"/>
  <c r="C479" i="25"/>
  <c r="C511" i="25"/>
  <c r="C543" i="25"/>
  <c r="C426" i="25"/>
  <c r="C458" i="25"/>
  <c r="C490" i="25"/>
  <c r="C522" i="25"/>
  <c r="C557" i="25"/>
  <c r="C622" i="25"/>
  <c r="C729" i="25"/>
  <c r="C648" i="25"/>
  <c r="C713" i="25"/>
  <c r="C50" i="29"/>
  <c r="C116" i="27"/>
  <c r="C570" i="25"/>
  <c r="C635" i="25"/>
  <c r="C700" i="25"/>
  <c r="C75" i="28"/>
  <c r="C95" i="27"/>
  <c r="C605" i="25"/>
  <c r="C670" i="25"/>
  <c r="C46" i="28"/>
  <c r="C72" i="29"/>
  <c r="C17" i="38"/>
  <c r="C41" i="28"/>
  <c r="C75" i="29"/>
  <c r="C20" i="38"/>
  <c r="C611" i="25"/>
  <c r="C676" i="25"/>
  <c r="C52" i="28"/>
  <c r="C78" i="29"/>
  <c r="C21" i="40"/>
  <c r="C643" i="25"/>
  <c r="C708" i="25"/>
  <c r="C390" i="25"/>
  <c r="C110" i="27"/>
  <c r="C677" i="25"/>
  <c r="C53" i="28"/>
  <c r="C79" i="29"/>
  <c r="C576" i="25"/>
  <c r="C625" i="25"/>
  <c r="C65" i="29"/>
  <c r="C147" i="25"/>
  <c r="C284" i="25"/>
  <c r="C633" i="25"/>
  <c r="C656" i="25"/>
  <c r="C721" i="25"/>
  <c r="C599" i="25"/>
  <c r="C563" i="25"/>
  <c r="C606" i="25"/>
  <c r="C679" i="25"/>
  <c r="C143" i="25"/>
  <c r="C581" i="25"/>
  <c r="C414" i="25"/>
  <c r="C446" i="25"/>
  <c r="C478" i="25"/>
  <c r="C510" i="25"/>
  <c r="C542" i="25"/>
  <c r="C290" i="25"/>
  <c r="C394" i="25"/>
  <c r="C429" i="25"/>
  <c r="C461" i="25"/>
  <c r="C493" i="25"/>
  <c r="C525" i="25"/>
  <c r="C560" i="25"/>
  <c r="C408" i="25"/>
  <c r="C440" i="25"/>
  <c r="C472" i="25"/>
  <c r="C504" i="25"/>
  <c r="C536" i="25"/>
  <c r="C569" i="25"/>
  <c r="C616" i="25"/>
  <c r="C268" i="25"/>
  <c r="C419" i="25"/>
  <c r="C451" i="25"/>
  <c r="C483" i="25"/>
  <c r="C515" i="25"/>
  <c r="C547" i="25"/>
  <c r="C584" i="25"/>
  <c r="C688" i="25"/>
  <c r="C144" i="25"/>
  <c r="C673" i="25"/>
  <c r="C5" i="32"/>
  <c r="C612" i="25"/>
  <c r="C55" i="28"/>
  <c r="C422" i="25"/>
  <c r="C454" i="25"/>
  <c r="C486" i="25"/>
  <c r="C518" i="25"/>
  <c r="C550" i="25"/>
  <c r="C696" i="25"/>
  <c r="C405" i="25"/>
  <c r="C437" i="25"/>
  <c r="C469" i="25"/>
  <c r="C501" i="25"/>
  <c r="C533" i="25"/>
  <c r="C566" i="25"/>
  <c r="C416" i="25"/>
  <c r="C448" i="25"/>
  <c r="C480" i="25"/>
  <c r="C512" i="25"/>
  <c r="C544" i="25"/>
  <c r="C575" i="25"/>
  <c r="C291" i="25"/>
  <c r="C427" i="25"/>
  <c r="C459" i="25"/>
  <c r="C491" i="25"/>
  <c r="C523" i="25"/>
  <c r="C555" i="25"/>
  <c r="C600" i="25"/>
  <c r="C63" i="28"/>
  <c r="C288" i="25"/>
  <c r="C425" i="25"/>
  <c r="C457" i="25"/>
  <c r="C489" i="25"/>
  <c r="C521" i="25"/>
  <c r="C553" i="25"/>
  <c r="C646" i="25"/>
  <c r="C404" i="25"/>
  <c r="C436" i="25"/>
  <c r="C468" i="25"/>
  <c r="C500" i="25"/>
  <c r="C532" i="25"/>
  <c r="C663" i="25"/>
  <c r="C431" i="25"/>
  <c r="C463" i="25"/>
  <c r="C495" i="25"/>
  <c r="C527" i="25"/>
  <c r="C565" i="25"/>
  <c r="C608" i="25"/>
  <c r="C81" i="29"/>
  <c r="C410" i="25"/>
  <c r="C442" i="25"/>
  <c r="C474" i="25"/>
  <c r="C506" i="25"/>
  <c r="C538" i="25"/>
  <c r="C583" i="25"/>
  <c r="C653" i="25"/>
  <c r="C615" i="25"/>
  <c r="C680" i="25"/>
  <c r="C56" i="28"/>
  <c r="C82" i="29"/>
  <c r="C25" i="40"/>
  <c r="C602" i="25"/>
  <c r="C667" i="25"/>
  <c r="C43" i="28"/>
  <c r="C69" i="29"/>
  <c r="C12" i="38"/>
  <c r="C638" i="25"/>
  <c r="C703" i="25"/>
  <c r="C78" i="28"/>
  <c r="C98" i="27"/>
  <c r="C706" i="25"/>
  <c r="C73" i="28"/>
  <c r="C109" i="27"/>
  <c r="C579" i="25"/>
  <c r="C645" i="25"/>
  <c r="C709" i="25"/>
  <c r="C46" i="29"/>
  <c r="C104" i="27"/>
  <c r="C609" i="25"/>
  <c r="C674" i="25"/>
  <c r="C50" i="28"/>
  <c r="C76" i="29"/>
  <c r="C19" i="40"/>
  <c r="C710" i="25"/>
  <c r="C47" i="29"/>
  <c r="C105" i="27"/>
  <c r="C568" i="25"/>
  <c r="C657" i="25"/>
  <c r="C689" i="25"/>
  <c r="C64" i="28"/>
  <c r="C675" i="25"/>
  <c r="C6" i="43"/>
  <c r="C529" i="25"/>
  <c r="C704" i="25"/>
  <c r="C476" i="25"/>
  <c r="C559" i="25"/>
  <c r="C407" i="25"/>
  <c r="C720" i="25"/>
  <c r="C418" i="25"/>
  <c r="C546" i="25"/>
  <c r="C641" i="25"/>
  <c r="C80" i="28"/>
  <c r="C17" i="40"/>
  <c r="C644" i="25"/>
  <c r="C67" i="29"/>
  <c r="C652" i="25"/>
  <c r="C617" i="25"/>
  <c r="C699" i="25"/>
  <c r="C95" i="31"/>
  <c r="C89" i="27"/>
  <c r="C661" i="25"/>
  <c r="C106" i="27"/>
  <c r="C113" i="27"/>
  <c r="C449" i="25"/>
  <c r="C582" i="25"/>
  <c r="C524" i="25"/>
  <c r="C681" i="25"/>
  <c r="C455" i="25"/>
  <c r="C592" i="25"/>
  <c r="C466" i="25"/>
  <c r="C664" i="25"/>
  <c r="C58" i="29"/>
  <c r="C554" i="25"/>
  <c r="C651" i="25"/>
  <c r="C67" i="28"/>
  <c r="C119" i="27"/>
  <c r="C654" i="25"/>
  <c r="C54" i="28"/>
  <c r="C90" i="27"/>
  <c r="C722" i="25"/>
  <c r="C83" i="29"/>
  <c r="C571" i="25"/>
  <c r="C659" i="25"/>
  <c r="C60" i="28"/>
  <c r="C96" i="27"/>
  <c r="C626" i="25"/>
  <c r="C715" i="25"/>
  <c r="C68" i="29"/>
  <c r="C660" i="25"/>
  <c r="C61" i="28"/>
  <c r="C97" i="27"/>
  <c r="C503" i="25"/>
  <c r="C671" i="25"/>
  <c r="C672" i="25"/>
  <c r="C66" i="29"/>
  <c r="C562" i="25"/>
  <c r="C731" i="25"/>
  <c r="C587" i="25"/>
  <c r="C68" i="28"/>
  <c r="C634" i="25"/>
  <c r="C497" i="25"/>
  <c r="C361" i="25"/>
  <c r="C444" i="25"/>
  <c r="C712" i="25"/>
  <c r="C62" i="28"/>
  <c r="C668" i="25"/>
  <c r="C84" i="29"/>
  <c r="C417" i="25"/>
  <c r="C545" i="25"/>
  <c r="C99" i="27"/>
  <c r="C492" i="25"/>
  <c r="C588" i="25"/>
  <c r="C423" i="25"/>
  <c r="C551" i="25"/>
  <c r="C205" i="25"/>
  <c r="C434" i="25"/>
  <c r="C577" i="25"/>
  <c r="C697" i="25"/>
  <c r="C74" i="29"/>
  <c r="C578" i="25"/>
  <c r="C683" i="25"/>
  <c r="C53" i="29"/>
  <c r="C589" i="25"/>
  <c r="C678" i="25"/>
  <c r="C70" i="28"/>
  <c r="C114" i="27"/>
  <c r="C49" i="28"/>
  <c r="C101" i="27"/>
  <c r="C595" i="25"/>
  <c r="C684" i="25"/>
  <c r="C76" i="28"/>
  <c r="C120" i="27"/>
  <c r="C650" i="25"/>
  <c r="C42" i="28"/>
  <c r="C94" i="27"/>
  <c r="C685" i="25"/>
  <c r="C77" i="28"/>
  <c r="C121" i="27"/>
  <c r="C586" i="25"/>
  <c r="C692" i="25"/>
  <c r="C61" i="29"/>
  <c r="C597" i="25"/>
  <c r="C57" i="28"/>
  <c r="C117" i="27"/>
  <c r="C603" i="25"/>
  <c r="C693" i="25"/>
  <c r="C54" i="29"/>
  <c r="C658" i="25"/>
  <c r="C102" i="27"/>
  <c r="C55" i="29"/>
  <c r="C716" i="25"/>
  <c r="C682" i="25"/>
  <c r="C74" i="28"/>
  <c r="C718" i="25"/>
  <c r="C465" i="25"/>
  <c r="C607" i="25"/>
  <c r="C412" i="25"/>
  <c r="C540" i="25"/>
  <c r="C598" i="25"/>
  <c r="C471" i="25"/>
  <c r="C482" i="25"/>
  <c r="C705" i="25"/>
  <c r="C100" i="27"/>
  <c r="C686" i="25"/>
  <c r="C48" i="29"/>
  <c r="C122" i="27"/>
  <c r="C13" i="38"/>
  <c r="C58" i="28"/>
  <c r="C694" i="25"/>
  <c r="C22" i="40"/>
  <c r="C87" i="27"/>
  <c r="C593" i="25"/>
  <c r="C513" i="25"/>
  <c r="C460" i="25"/>
  <c r="C73" i="29"/>
  <c r="C287" i="25"/>
  <c r="C519" i="25"/>
  <c r="C629" i="25"/>
  <c r="C402" i="25"/>
  <c r="C530" i="25"/>
  <c r="C123" i="27"/>
  <c r="C730" i="25"/>
  <c r="C108" i="27"/>
  <c r="C594" i="25"/>
  <c r="C85" i="29"/>
  <c r="C613" i="25"/>
  <c r="C695" i="25"/>
  <c r="C56" i="29"/>
  <c r="C23" i="40"/>
  <c r="C65" i="28"/>
  <c r="C125" i="27"/>
  <c r="C619" i="25"/>
  <c r="C701" i="25"/>
  <c r="C62" i="29"/>
  <c r="C585" i="25"/>
  <c r="C666" i="25"/>
  <c r="C66" i="28"/>
  <c r="C118" i="27"/>
  <c r="C702" i="25"/>
  <c r="C63" i="29"/>
  <c r="C450" i="25"/>
  <c r="C48" i="28"/>
  <c r="C124" i="27"/>
  <c r="C621" i="25"/>
  <c r="C64" i="29"/>
  <c r="C15" i="38"/>
  <c r="C717" i="25"/>
  <c r="C126" i="27"/>
  <c r="C71" i="29"/>
  <c r="C192" i="25"/>
  <c r="C433" i="25"/>
  <c r="C92" i="31"/>
  <c r="C508" i="25"/>
  <c r="C639" i="25"/>
  <c r="C107" i="27"/>
  <c r="C439" i="25"/>
  <c r="C574" i="25"/>
  <c r="C618" i="25"/>
  <c r="C711" i="25"/>
  <c r="C690" i="25"/>
  <c r="C51" i="29"/>
  <c r="C628" i="25"/>
  <c r="C70" i="29"/>
  <c r="C481" i="25"/>
  <c r="C564" i="25"/>
  <c r="C146" i="25"/>
  <c r="C428" i="25"/>
  <c r="C556" i="25"/>
  <c r="C649" i="25"/>
  <c r="C487" i="25"/>
  <c r="C498" i="25"/>
  <c r="C632" i="25"/>
  <c r="C72" i="28"/>
  <c r="C19" i="38"/>
  <c r="C627" i="25"/>
  <c r="C724" i="25"/>
  <c r="C103" i="27"/>
  <c r="C630" i="25"/>
  <c r="C719" i="25"/>
  <c r="C80" i="29"/>
  <c r="C698" i="25"/>
  <c r="C59" i="29"/>
  <c r="C18" i="40"/>
  <c r="C636" i="25"/>
  <c r="C725" i="25"/>
  <c r="C86" i="29"/>
  <c r="C601" i="25"/>
  <c r="C691" i="25"/>
  <c r="C52" i="29"/>
  <c r="C11" i="38"/>
  <c r="C727" i="25"/>
  <c r="C87" i="29"/>
  <c r="C535" i="25"/>
  <c r="C59" i="28"/>
  <c r="C111" i="27"/>
  <c r="C647" i="25"/>
  <c r="C728" i="25"/>
  <c r="C88" i="29"/>
  <c r="C714" i="25"/>
  <c r="C94" i="31"/>
  <c r="C44" i="28"/>
  <c r="C88" i="27"/>
  <c r="C60" i="29"/>
  <c r="C45" i="28"/>
  <c r="C514" i="25"/>
  <c r="C45" i="29"/>
  <c r="C20" i="40"/>
  <c r="C93" i="27"/>
  <c r="C112" i="27"/>
  <c r="C723" i="25"/>
  <c r="C669" i="25"/>
  <c r="C69" i="28"/>
  <c r="I5" i="37"/>
  <c r="L16" i="44"/>
  <c r="M16" i="44"/>
  <c r="H29" i="45" s="1"/>
  <c r="K16" i="44"/>
  <c r="H27" i="45" s="1"/>
  <c r="N16" i="44"/>
  <c r="H30" i="45" s="1"/>
  <c r="H441" i="25"/>
  <c r="H63" i="25"/>
  <c r="H84" i="25"/>
  <c r="H460" i="25"/>
  <c r="H478" i="25"/>
  <c r="H104" i="25"/>
  <c r="H713" i="25"/>
  <c r="H375" i="25"/>
  <c r="H42" i="25"/>
  <c r="H421" i="25"/>
  <c r="H464" i="25"/>
  <c r="H88" i="25"/>
  <c r="H381" i="25"/>
  <c r="H718" i="25"/>
  <c r="H65" i="25"/>
  <c r="H442" i="25"/>
  <c r="H613" i="25"/>
  <c r="H258" i="25"/>
  <c r="H23" i="25"/>
  <c r="H403" i="25"/>
  <c r="H425" i="25"/>
  <c r="H46" i="25"/>
  <c r="H465" i="25"/>
  <c r="H89" i="25"/>
  <c r="H484" i="25"/>
  <c r="H110" i="25"/>
  <c r="H130" i="25"/>
  <c r="H502" i="25"/>
  <c r="H723" i="25"/>
  <c r="H386" i="25"/>
  <c r="H53" i="28"/>
  <c r="H13" i="28"/>
  <c r="H24" i="25"/>
  <c r="H404" i="25"/>
  <c r="H426" i="25"/>
  <c r="H48" i="25"/>
  <c r="H448" i="25"/>
  <c r="H71" i="25"/>
  <c r="H91" i="25"/>
  <c r="H466" i="25"/>
  <c r="H488" i="25"/>
  <c r="H114" i="25"/>
  <c r="H505" i="25"/>
  <c r="H133" i="25"/>
  <c r="H179" i="25"/>
  <c r="H542" i="25"/>
  <c r="H626" i="25"/>
  <c r="H275" i="25"/>
  <c r="H690" i="25"/>
  <c r="H349" i="25"/>
  <c r="H54" i="28"/>
  <c r="H14" i="28"/>
  <c r="H33" i="28"/>
  <c r="H73" i="28"/>
  <c r="H409" i="25"/>
  <c r="H29" i="25"/>
  <c r="H52" i="25"/>
  <c r="H430" i="25"/>
  <c r="H75" i="25"/>
  <c r="H452" i="25"/>
  <c r="H469" i="25"/>
  <c r="H94" i="25"/>
  <c r="H489" i="25"/>
  <c r="H115" i="25"/>
  <c r="H136" i="25"/>
  <c r="H508" i="25"/>
  <c r="E59" i="5"/>
  <c r="H571" i="25"/>
  <c r="H209" i="25"/>
  <c r="H297" i="25"/>
  <c r="H645" i="25"/>
  <c r="H353" i="25"/>
  <c r="H694" i="25"/>
  <c r="H55" i="28"/>
  <c r="H15" i="28"/>
  <c r="H34" i="28"/>
  <c r="H74" i="28"/>
  <c r="H52" i="28"/>
  <c r="H12" i="28"/>
  <c r="H606" i="25"/>
  <c r="H250" i="25"/>
  <c r="H616" i="25"/>
  <c r="H262" i="25"/>
  <c r="H72" i="28"/>
  <c r="H32" i="28"/>
  <c r="H512" i="25"/>
  <c r="H140" i="25"/>
  <c r="H254" i="25"/>
  <c r="H610" i="25"/>
  <c r="H329" i="25"/>
  <c r="H671" i="25"/>
  <c r="H481" i="25"/>
  <c r="H107" i="25"/>
  <c r="H675" i="25"/>
  <c r="H333" i="25"/>
  <c r="H71" i="28"/>
  <c r="H31" i="28"/>
  <c r="H68" i="25"/>
  <c r="H445" i="25"/>
  <c r="H337" i="25"/>
  <c r="H679" i="25"/>
  <c r="Y19" i="4"/>
  <c r="H17" i="25"/>
  <c r="H33" i="25"/>
  <c r="H413" i="25"/>
  <c r="H434" i="25"/>
  <c r="H56" i="25"/>
  <c r="H453" i="25"/>
  <c r="H76" i="25"/>
  <c r="H472" i="25"/>
  <c r="H97" i="25"/>
  <c r="H475" i="25"/>
  <c r="H117" i="25"/>
  <c r="H490" i="25"/>
  <c r="H584" i="25"/>
  <c r="H226" i="25"/>
  <c r="H649" i="25"/>
  <c r="H302" i="25"/>
  <c r="H56" i="28"/>
  <c r="H16" i="28"/>
  <c r="H75" i="28"/>
  <c r="H35" i="28"/>
  <c r="H35" i="25"/>
  <c r="H414" i="25"/>
  <c r="H439" i="25"/>
  <c r="H61" i="25"/>
  <c r="H454" i="25"/>
  <c r="H78" i="25"/>
  <c r="H120" i="25"/>
  <c r="H493" i="25"/>
  <c r="H513" i="25"/>
  <c r="H141" i="25"/>
  <c r="H230" i="25"/>
  <c r="H588" i="25"/>
  <c r="H306" i="25"/>
  <c r="H652" i="25"/>
  <c r="H57" i="28"/>
  <c r="H17" i="28"/>
  <c r="H76" i="28"/>
  <c r="H36" i="28"/>
  <c r="H416" i="25"/>
  <c r="H37" i="25"/>
  <c r="H127" i="25"/>
  <c r="H500" i="25"/>
  <c r="H78" i="28"/>
  <c r="H38" i="28"/>
  <c r="H402" i="25"/>
  <c r="H22" i="25"/>
  <c r="H128" i="25"/>
  <c r="H501" i="25"/>
  <c r="H357" i="25"/>
  <c r="H697" i="25"/>
  <c r="H415" i="25"/>
  <c r="H36" i="25"/>
  <c r="H440" i="25"/>
  <c r="H62" i="25"/>
  <c r="H457" i="25"/>
  <c r="H81" i="25"/>
  <c r="H123" i="25"/>
  <c r="H496" i="25"/>
  <c r="H157" i="25"/>
  <c r="H525" i="25"/>
  <c r="H601" i="25"/>
  <c r="H244" i="25"/>
  <c r="H664" i="25"/>
  <c r="H320" i="25"/>
  <c r="H69" i="28"/>
  <c r="H29" i="28"/>
  <c r="H77" i="28"/>
  <c r="H37" i="28"/>
  <c r="D104" i="45"/>
  <c r="D100" i="45"/>
  <c r="D96" i="45"/>
  <c r="D80" i="45"/>
  <c r="D76" i="45"/>
  <c r="D72" i="45"/>
  <c r="D56" i="45"/>
  <c r="D52" i="45"/>
  <c r="D48" i="45"/>
  <c r="D3" i="45"/>
  <c r="D11" i="45"/>
  <c r="D19" i="45"/>
  <c r="D27" i="45"/>
  <c r="D35" i="45"/>
  <c r="D71" i="45"/>
  <c r="D47" i="45"/>
  <c r="D10" i="45"/>
  <c r="D26" i="45"/>
  <c r="D41" i="45"/>
  <c r="D32" i="45"/>
  <c r="D107" i="45"/>
  <c r="D91" i="45"/>
  <c r="D87" i="45"/>
  <c r="D83" i="45"/>
  <c r="D67" i="45"/>
  <c r="D63" i="45"/>
  <c r="D59" i="45"/>
  <c r="D43" i="45"/>
  <c r="D39" i="45"/>
  <c r="D6" i="45"/>
  <c r="D14" i="45"/>
  <c r="D22" i="45"/>
  <c r="D30" i="45"/>
  <c r="D69" i="45"/>
  <c r="D98" i="45"/>
  <c r="D94" i="45"/>
  <c r="D90" i="45"/>
  <c r="D74" i="45"/>
  <c r="D70" i="45"/>
  <c r="D66" i="45"/>
  <c r="D50" i="45"/>
  <c r="D46" i="45"/>
  <c r="D42" i="45"/>
  <c r="D9" i="45"/>
  <c r="D17" i="45"/>
  <c r="D25" i="45"/>
  <c r="D33" i="45"/>
  <c r="D103" i="45"/>
  <c r="D51" i="45"/>
  <c r="D65" i="45"/>
  <c r="D1" i="45"/>
  <c r="D105" i="45"/>
  <c r="D101" i="45"/>
  <c r="D85" i="45"/>
  <c r="D81" i="45"/>
  <c r="D77" i="45"/>
  <c r="D61" i="45"/>
  <c r="D57" i="45"/>
  <c r="D53" i="45"/>
  <c r="D37" i="45"/>
  <c r="D4" i="45"/>
  <c r="D12" i="45"/>
  <c r="D20" i="45"/>
  <c r="D28" i="45"/>
  <c r="D36" i="45"/>
  <c r="D34" i="45"/>
  <c r="D16" i="45"/>
  <c r="D108" i="45"/>
  <c r="D92" i="45"/>
  <c r="D88" i="45"/>
  <c r="D84" i="45"/>
  <c r="D68" i="45"/>
  <c r="D64" i="45"/>
  <c r="D60" i="45"/>
  <c r="D44" i="45"/>
  <c r="D40" i="45"/>
  <c r="D7" i="45"/>
  <c r="D15" i="45"/>
  <c r="D23" i="45"/>
  <c r="D31" i="45"/>
  <c r="D99" i="45"/>
  <c r="D95" i="45"/>
  <c r="D79" i="45"/>
  <c r="D75" i="45"/>
  <c r="D55" i="45"/>
  <c r="D2" i="45"/>
  <c r="D18" i="45"/>
  <c r="D8" i="45"/>
  <c r="D106" i="45"/>
  <c r="D102" i="45"/>
  <c r="D86" i="45"/>
  <c r="D82" i="45"/>
  <c r="D78" i="45"/>
  <c r="D62" i="45"/>
  <c r="D58" i="45"/>
  <c r="D54" i="45"/>
  <c r="D38" i="45"/>
  <c r="D5" i="45"/>
  <c r="D13" i="45"/>
  <c r="D21" i="45"/>
  <c r="D29" i="45"/>
  <c r="D97" i="45"/>
  <c r="D93" i="45"/>
  <c r="D89" i="45"/>
  <c r="D73" i="45"/>
  <c r="D49" i="45"/>
  <c r="D45" i="45"/>
  <c r="D24" i="45"/>
  <c r="D15" i="43"/>
  <c r="D2" i="43"/>
  <c r="D11" i="43"/>
  <c r="D328" i="41"/>
  <c r="D320" i="41"/>
  <c r="D312" i="41"/>
  <c r="D304" i="41"/>
  <c r="D296" i="41"/>
  <c r="D289" i="41"/>
  <c r="D271" i="41"/>
  <c r="D279" i="41"/>
  <c r="D261" i="41"/>
  <c r="D250" i="41"/>
  <c r="D227" i="41"/>
  <c r="D208" i="41"/>
  <c r="D216" i="41"/>
  <c r="D309" i="41"/>
  <c r="D266" i="41"/>
  <c r="D255" i="41"/>
  <c r="D240" i="41"/>
  <c r="D222" i="41"/>
  <c r="D211" i="41"/>
  <c r="D5" i="43"/>
  <c r="D16" i="43"/>
  <c r="D338" i="41"/>
  <c r="D333" i="41"/>
  <c r="D325" i="41"/>
  <c r="D317" i="41"/>
  <c r="D301" i="41"/>
  <c r="D293" i="41"/>
  <c r="D274" i="41"/>
  <c r="D282" i="41"/>
  <c r="D234" i="41"/>
  <c r="D219" i="41"/>
  <c r="D12" i="43"/>
  <c r="D9" i="43"/>
  <c r="D20" i="43"/>
  <c r="D335" i="41"/>
  <c r="D330" i="41"/>
  <c r="D322" i="41"/>
  <c r="D314" i="41"/>
  <c r="D306" i="41"/>
  <c r="D298" i="41"/>
  <c r="D287" i="41"/>
  <c r="D269" i="41"/>
  <c r="D277" i="41"/>
  <c r="D285" i="41"/>
  <c r="D259" i="41"/>
  <c r="D252" i="41"/>
  <c r="D249" i="41"/>
  <c r="D245" i="41"/>
  <c r="D225" i="41"/>
  <c r="D237" i="41"/>
  <c r="D214" i="41"/>
  <c r="D3" i="43"/>
  <c r="D13" i="43"/>
  <c r="D327" i="41"/>
  <c r="D319" i="41"/>
  <c r="D311" i="41"/>
  <c r="D303" i="41"/>
  <c r="D295" i="41"/>
  <c r="D290" i="41"/>
  <c r="D264" i="41"/>
  <c r="D272" i="41"/>
  <c r="D280" i="41"/>
  <c r="D262" i="41"/>
  <c r="D238" i="41"/>
  <c r="D228" i="41"/>
  <c r="D209" i="41"/>
  <c r="D217" i="41"/>
  <c r="D336" i="41"/>
  <c r="D315" i="41"/>
  <c r="D276" i="41"/>
  <c r="D258" i="41"/>
  <c r="D248" i="41"/>
  <c r="D7" i="43"/>
  <c r="D17" i="43"/>
  <c r="D337" i="41"/>
  <c r="D332" i="41"/>
  <c r="D324" i="41"/>
  <c r="D316" i="41"/>
  <c r="D308" i="41"/>
  <c r="D300" i="41"/>
  <c r="D292" i="41"/>
  <c r="D291" i="41"/>
  <c r="D267" i="41"/>
  <c r="D275" i="41"/>
  <c r="D283" i="41"/>
  <c r="D257" i="41"/>
  <c r="D254" i="41"/>
  <c r="D247" i="41"/>
  <c r="D242" i="41"/>
  <c r="D243" i="41"/>
  <c r="D241" i="41"/>
  <c r="D223" i="41"/>
  <c r="D235" i="41"/>
  <c r="D212" i="41"/>
  <c r="D220" i="41"/>
  <c r="D331" i="41"/>
  <c r="D323" i="41"/>
  <c r="D286" i="41"/>
  <c r="D268" i="41"/>
  <c r="D244" i="41"/>
  <c r="D224" i="41"/>
  <c r="D213" i="41"/>
  <c r="D10" i="43"/>
  <c r="D334" i="41"/>
  <c r="D329" i="41"/>
  <c r="D321" i="41"/>
  <c r="D313" i="41"/>
  <c r="D305" i="41"/>
  <c r="D297" i="41"/>
  <c r="D288" i="41"/>
  <c r="D270" i="41"/>
  <c r="D278" i="41"/>
  <c r="D260" i="41"/>
  <c r="D251" i="41"/>
  <c r="D246" i="41"/>
  <c r="D226" i="41"/>
  <c r="D207" i="41"/>
  <c r="D215" i="41"/>
  <c r="D8" i="43"/>
  <c r="D307" i="41"/>
  <c r="D18" i="43"/>
  <c r="D4" i="43"/>
  <c r="D14" i="43"/>
  <c r="D1" i="43"/>
  <c r="D339" i="41"/>
  <c r="D326" i="41"/>
  <c r="D318" i="41"/>
  <c r="D310" i="41"/>
  <c r="D302" i="41"/>
  <c r="D294" i="41"/>
  <c r="D265" i="41"/>
  <c r="D273" i="41"/>
  <c r="D281" i="41"/>
  <c r="D263" i="41"/>
  <c r="D256" i="41"/>
  <c r="D239" i="41"/>
  <c r="D229" i="41"/>
  <c r="D210" i="41"/>
  <c r="D218" i="41"/>
  <c r="D19" i="43"/>
  <c r="D299" i="41"/>
  <c r="D284" i="41"/>
  <c r="D253" i="41"/>
  <c r="D236" i="41"/>
  <c r="D221" i="41"/>
  <c r="D201" i="41"/>
  <c r="D139" i="41"/>
  <c r="D178" i="41"/>
  <c r="D186" i="41"/>
  <c r="D194" i="41"/>
  <c r="D202" i="41"/>
  <c r="D118" i="41"/>
  <c r="D126" i="41"/>
  <c r="D134" i="41"/>
  <c r="D142" i="41"/>
  <c r="D150" i="41"/>
  <c r="D158" i="41"/>
  <c r="D166" i="41"/>
  <c r="D108" i="41"/>
  <c r="D116" i="41"/>
  <c r="D176" i="41"/>
  <c r="D184" i="41"/>
  <c r="D200" i="41"/>
  <c r="D132" i="41"/>
  <c r="D140" i="41"/>
  <c r="D156" i="41"/>
  <c r="D106" i="41"/>
  <c r="D172" i="41"/>
  <c r="D188" i="41"/>
  <c r="D204" i="41"/>
  <c r="D144" i="41"/>
  <c r="D168" i="41"/>
  <c r="D110" i="41"/>
  <c r="D131" i="41"/>
  <c r="D113" i="41"/>
  <c r="D173" i="41"/>
  <c r="D181" i="41"/>
  <c r="D189" i="41"/>
  <c r="D197" i="41"/>
  <c r="D205" i="41"/>
  <c r="D121" i="41"/>
  <c r="D129" i="41"/>
  <c r="D137" i="41"/>
  <c r="D145" i="41"/>
  <c r="D153" i="41"/>
  <c r="D161" i="41"/>
  <c r="D169" i="41"/>
  <c r="D103" i="41"/>
  <c r="D111" i="41"/>
  <c r="D192" i="41"/>
  <c r="D124" i="41"/>
  <c r="D148" i="41"/>
  <c r="D164" i="41"/>
  <c r="D114" i="41"/>
  <c r="D120" i="41"/>
  <c r="D128" i="41"/>
  <c r="D175" i="41"/>
  <c r="D199" i="41"/>
  <c r="D163" i="41"/>
  <c r="D105" i="41"/>
  <c r="D171" i="41"/>
  <c r="D179" i="41"/>
  <c r="D187" i="41"/>
  <c r="D195" i="41"/>
  <c r="D203" i="41"/>
  <c r="D119" i="41"/>
  <c r="D127" i="41"/>
  <c r="D135" i="41"/>
  <c r="D143" i="41"/>
  <c r="D151" i="41"/>
  <c r="D159" i="41"/>
  <c r="D167" i="41"/>
  <c r="D109" i="41"/>
  <c r="D177" i="41"/>
  <c r="D185" i="41"/>
  <c r="D117" i="41"/>
  <c r="D133" i="41"/>
  <c r="D141" i="41"/>
  <c r="D165" i="41"/>
  <c r="D107" i="41"/>
  <c r="D180" i="41"/>
  <c r="D152" i="41"/>
  <c r="D102" i="41"/>
  <c r="D155" i="41"/>
  <c r="D174" i="41"/>
  <c r="D182" i="41"/>
  <c r="D190" i="41"/>
  <c r="D198" i="41"/>
  <c r="D206" i="41"/>
  <c r="D122" i="41"/>
  <c r="D130" i="41"/>
  <c r="D138" i="41"/>
  <c r="D146" i="41"/>
  <c r="D154" i="41"/>
  <c r="D162" i="41"/>
  <c r="D170" i="41"/>
  <c r="D104" i="41"/>
  <c r="D112" i="41"/>
  <c r="D193" i="41"/>
  <c r="D125" i="41"/>
  <c r="D149" i="41"/>
  <c r="D157" i="41"/>
  <c r="D115" i="41"/>
  <c r="D196" i="41"/>
  <c r="D136" i="41"/>
  <c r="D160" i="41"/>
  <c r="D183" i="41"/>
  <c r="D191" i="41"/>
  <c r="D123" i="41"/>
  <c r="D147" i="41"/>
  <c r="D8" i="41"/>
  <c r="D50" i="41"/>
  <c r="D11" i="40"/>
  <c r="D3" i="41"/>
  <c r="D26" i="41"/>
  <c r="D42" i="41"/>
  <c r="D74" i="41"/>
  <c r="D21" i="41"/>
  <c r="D1" i="38"/>
  <c r="D29" i="41"/>
  <c r="D37" i="41"/>
  <c r="D45" i="41"/>
  <c r="D53" i="41"/>
  <c r="D61" i="41"/>
  <c r="D69" i="41"/>
  <c r="D77" i="41"/>
  <c r="D85" i="41"/>
  <c r="D93" i="41"/>
  <c r="D101" i="41"/>
  <c r="D16" i="41"/>
  <c r="D14" i="40"/>
  <c r="D24" i="41"/>
  <c r="D32" i="41"/>
  <c r="D40" i="41"/>
  <c r="D48" i="41"/>
  <c r="D56" i="41"/>
  <c r="D64" i="41"/>
  <c r="D72" i="41"/>
  <c r="D80" i="41"/>
  <c r="D88" i="41"/>
  <c r="D96" i="41"/>
  <c r="D11" i="41"/>
  <c r="D19" i="41"/>
  <c r="D1" i="41"/>
  <c r="D9" i="40"/>
  <c r="D3" i="40"/>
  <c r="D4" i="39"/>
  <c r="D2" i="38"/>
  <c r="D3" i="37"/>
  <c r="D27" i="41"/>
  <c r="D35" i="41"/>
  <c r="D43" i="41"/>
  <c r="D51" i="41"/>
  <c r="D59" i="41"/>
  <c r="D67" i="41"/>
  <c r="D75" i="41"/>
  <c r="D83" i="41"/>
  <c r="D91" i="41"/>
  <c r="D99" i="41"/>
  <c r="D14" i="41"/>
  <c r="D2" i="41"/>
  <c r="D6" i="41"/>
  <c r="D10" i="41"/>
  <c r="D22" i="41"/>
  <c r="D30" i="41"/>
  <c r="D46" i="41"/>
  <c r="D54" i="41"/>
  <c r="D62" i="41"/>
  <c r="D70" i="41"/>
  <c r="D78" i="41"/>
  <c r="D86" i="41"/>
  <c r="D94" i="41"/>
  <c r="D17" i="41"/>
  <c r="D7" i="40"/>
  <c r="D8" i="38"/>
  <c r="D5" i="38"/>
  <c r="D9" i="41"/>
  <c r="D4" i="37"/>
  <c r="D4" i="38"/>
  <c r="D12" i="40"/>
  <c r="D15" i="40"/>
  <c r="D2" i="39"/>
  <c r="D10" i="38"/>
  <c r="D5" i="39"/>
  <c r="D7" i="38"/>
  <c r="D38" i="41"/>
  <c r="D1" i="39"/>
  <c r="D25" i="41"/>
  <c r="D33" i="41"/>
  <c r="D41" i="41"/>
  <c r="D49" i="41"/>
  <c r="D57" i="41"/>
  <c r="D65" i="41"/>
  <c r="D73" i="41"/>
  <c r="D81" i="41"/>
  <c r="D89" i="41"/>
  <c r="D97" i="41"/>
  <c r="D12" i="41"/>
  <c r="D20" i="41"/>
  <c r="D5" i="41"/>
  <c r="D2" i="40"/>
  <c r="D28" i="41"/>
  <c r="D36" i="41"/>
  <c r="D44" i="41"/>
  <c r="D52" i="41"/>
  <c r="D60" i="41"/>
  <c r="D68" i="41"/>
  <c r="D76" i="41"/>
  <c r="D84" i="41"/>
  <c r="D92" i="41"/>
  <c r="D100" i="41"/>
  <c r="D15" i="41"/>
  <c r="D13" i="40"/>
  <c r="D3" i="38"/>
  <c r="D1" i="37"/>
  <c r="D23" i="41"/>
  <c r="D31" i="41"/>
  <c r="D39" i="41"/>
  <c r="D47" i="41"/>
  <c r="D55" i="41"/>
  <c r="D63" i="41"/>
  <c r="D71" i="41"/>
  <c r="D79" i="41"/>
  <c r="D87" i="41"/>
  <c r="D95" i="41"/>
  <c r="D18" i="41"/>
  <c r="D4" i="41"/>
  <c r="D16" i="40"/>
  <c r="D8" i="40"/>
  <c r="D1" i="40"/>
  <c r="D3" i="39"/>
  <c r="D9" i="38"/>
  <c r="D6" i="38"/>
  <c r="D2" i="37"/>
  <c r="D34" i="41"/>
  <c r="D58" i="41"/>
  <c r="D66" i="41"/>
  <c r="D82" i="41"/>
  <c r="D90" i="41"/>
  <c r="D98" i="41"/>
  <c r="D13" i="41"/>
  <c r="D6" i="39"/>
  <c r="D5" i="37"/>
  <c r="D7" i="41"/>
  <c r="D299" i="25"/>
  <c r="D307" i="25"/>
  <c r="D315" i="25"/>
  <c r="D324" i="25"/>
  <c r="D332" i="25"/>
  <c r="D340" i="25"/>
  <c r="D349" i="25"/>
  <c r="D357" i="25"/>
  <c r="D366" i="25"/>
  <c r="D374" i="25"/>
  <c r="D382" i="25"/>
  <c r="D392" i="25"/>
  <c r="D226" i="25"/>
  <c r="D223" i="25"/>
  <c r="D160" i="25"/>
  <c r="D181" i="25"/>
  <c r="D198" i="25"/>
  <c r="D217" i="25"/>
  <c r="D236" i="25"/>
  <c r="D252" i="25"/>
  <c r="D269" i="25"/>
  <c r="D124" i="25"/>
  <c r="D111" i="25"/>
  <c r="D338" i="25"/>
  <c r="D347" i="25"/>
  <c r="D364" i="25"/>
  <c r="D380" i="25"/>
  <c r="D158" i="25"/>
  <c r="D204" i="25"/>
  <c r="D234" i="25"/>
  <c r="D266" i="25"/>
  <c r="D122" i="25"/>
  <c r="D302" i="25"/>
  <c r="D310" i="25"/>
  <c r="D319" i="25"/>
  <c r="D327" i="25"/>
  <c r="D335" i="25"/>
  <c r="D343" i="25"/>
  <c r="D352" i="25"/>
  <c r="D360" i="25"/>
  <c r="D368" i="25"/>
  <c r="D377" i="25"/>
  <c r="D385" i="25"/>
  <c r="D395" i="25"/>
  <c r="D150" i="25"/>
  <c r="D165" i="25"/>
  <c r="D176" i="25"/>
  <c r="D184" i="25"/>
  <c r="D193" i="25"/>
  <c r="D201" i="25"/>
  <c r="D210" i="25"/>
  <c r="D221" i="25"/>
  <c r="D231" i="25"/>
  <c r="D239" i="25"/>
  <c r="D247" i="25"/>
  <c r="D255" i="25"/>
  <c r="D263" i="25"/>
  <c r="D273" i="25"/>
  <c r="D281" i="25"/>
  <c r="D298" i="25"/>
  <c r="D152" i="25"/>
  <c r="D103" i="25"/>
  <c r="D127" i="25"/>
  <c r="D313" i="25"/>
  <c r="D388" i="25"/>
  <c r="D148" i="25"/>
  <c r="D179" i="25"/>
  <c r="D187" i="25"/>
  <c r="D225" i="25"/>
  <c r="D242" i="25"/>
  <c r="D258" i="25"/>
  <c r="D106" i="25"/>
  <c r="D130" i="25"/>
  <c r="D138" i="25"/>
  <c r="D305" i="25"/>
  <c r="D372" i="25"/>
  <c r="D398" i="25"/>
  <c r="D250" i="25"/>
  <c r="D300" i="25"/>
  <c r="D308" i="25"/>
  <c r="D316" i="25"/>
  <c r="D325" i="25"/>
  <c r="D333" i="25"/>
  <c r="D341" i="25"/>
  <c r="D350" i="25"/>
  <c r="D358" i="25"/>
  <c r="D367" i="25"/>
  <c r="D375" i="25"/>
  <c r="D383" i="25"/>
  <c r="D220" i="25"/>
  <c r="D173" i="25"/>
  <c r="D182" i="25"/>
  <c r="D190" i="25"/>
  <c r="D199" i="25"/>
  <c r="D208" i="25"/>
  <c r="D218" i="25"/>
  <c r="D229" i="25"/>
  <c r="D237" i="25"/>
  <c r="D245" i="25"/>
  <c r="D253" i="25"/>
  <c r="D261" i="25"/>
  <c r="D270" i="25"/>
  <c r="D279" i="25"/>
  <c r="D296" i="25"/>
  <c r="D149" i="25"/>
  <c r="D109" i="25"/>
  <c r="D117" i="25"/>
  <c r="D125" i="25"/>
  <c r="D133" i="25"/>
  <c r="D141" i="25"/>
  <c r="D362" i="25"/>
  <c r="D168" i="25"/>
  <c r="D166" i="25"/>
  <c r="D177" i="25"/>
  <c r="D194" i="25"/>
  <c r="D202" i="25"/>
  <c r="D222" i="25"/>
  <c r="D232" i="25"/>
  <c r="D240" i="25"/>
  <c r="D256" i="25"/>
  <c r="D264" i="25"/>
  <c r="D282" i="25"/>
  <c r="D153" i="25"/>
  <c r="D104" i="25"/>
  <c r="D112" i="25"/>
  <c r="D120" i="25"/>
  <c r="D128" i="25"/>
  <c r="D136" i="25"/>
  <c r="D123" i="25"/>
  <c r="D131" i="25"/>
  <c r="D342" i="25"/>
  <c r="D351" i="25"/>
  <c r="D174" i="25"/>
  <c r="D191" i="25"/>
  <c r="D246" i="25"/>
  <c r="D271" i="25"/>
  <c r="D297" i="25"/>
  <c r="D151" i="25"/>
  <c r="D134" i="25"/>
  <c r="D303" i="25"/>
  <c r="D311" i="25"/>
  <c r="D320" i="25"/>
  <c r="D328" i="25"/>
  <c r="D336" i="25"/>
  <c r="D344" i="25"/>
  <c r="D353" i="25"/>
  <c r="D369" i="25"/>
  <c r="D378" i="25"/>
  <c r="D386" i="25"/>
  <c r="D396" i="25"/>
  <c r="D185" i="25"/>
  <c r="D211" i="25"/>
  <c r="D248" i="25"/>
  <c r="D274" i="25"/>
  <c r="D326" i="25"/>
  <c r="D376" i="25"/>
  <c r="D393" i="25"/>
  <c r="D183" i="25"/>
  <c r="D200" i="25"/>
  <c r="D219" i="25"/>
  <c r="D238" i="25"/>
  <c r="D280" i="25"/>
  <c r="D110" i="25"/>
  <c r="D306" i="25"/>
  <c r="D314" i="25"/>
  <c r="D323" i="25"/>
  <c r="D331" i="25"/>
  <c r="D339" i="25"/>
  <c r="D348" i="25"/>
  <c r="D356" i="25"/>
  <c r="D365" i="25"/>
  <c r="D373" i="25"/>
  <c r="D381" i="25"/>
  <c r="D389" i="25"/>
  <c r="D159" i="25"/>
  <c r="D170" i="25"/>
  <c r="D180" i="25"/>
  <c r="D188" i="25"/>
  <c r="D197" i="25"/>
  <c r="D206" i="25"/>
  <c r="D216" i="25"/>
  <c r="D227" i="25"/>
  <c r="D235" i="25"/>
  <c r="D243" i="25"/>
  <c r="D251" i="25"/>
  <c r="D259" i="25"/>
  <c r="D267" i="25"/>
  <c r="D277" i="25"/>
  <c r="D294" i="25"/>
  <c r="D154" i="25"/>
  <c r="D107" i="25"/>
  <c r="D115" i="25"/>
  <c r="D139" i="25"/>
  <c r="D309" i="25"/>
  <c r="D334" i="25"/>
  <c r="D359" i="25"/>
  <c r="D384" i="25"/>
  <c r="D164" i="25"/>
  <c r="D209" i="25"/>
  <c r="D230" i="25"/>
  <c r="D254" i="25"/>
  <c r="D262" i="25"/>
  <c r="D156" i="25"/>
  <c r="D126" i="25"/>
  <c r="D142" i="25"/>
  <c r="D301" i="25"/>
  <c r="D118" i="25"/>
  <c r="D304" i="25"/>
  <c r="D312" i="25"/>
  <c r="D321" i="25"/>
  <c r="D329" i="25"/>
  <c r="D337" i="25"/>
  <c r="D346" i="25"/>
  <c r="D354" i="25"/>
  <c r="D363" i="25"/>
  <c r="D371" i="25"/>
  <c r="D379" i="25"/>
  <c r="D387" i="25"/>
  <c r="D397" i="25"/>
  <c r="D171" i="25"/>
  <c r="D157" i="25"/>
  <c r="D167" i="25"/>
  <c r="D178" i="25"/>
  <c r="D186" i="25"/>
  <c r="D195" i="25"/>
  <c r="D203" i="25"/>
  <c r="D212" i="25"/>
  <c r="D224" i="25"/>
  <c r="D233" i="25"/>
  <c r="D241" i="25"/>
  <c r="D249" i="25"/>
  <c r="D257" i="25"/>
  <c r="D265" i="25"/>
  <c r="D275" i="25"/>
  <c r="D283" i="25"/>
  <c r="D105" i="25"/>
  <c r="D113" i="25"/>
  <c r="D121" i="25"/>
  <c r="D129" i="25"/>
  <c r="D137" i="25"/>
  <c r="D172" i="25"/>
  <c r="D189" i="25"/>
  <c r="D207" i="25"/>
  <c r="D228" i="25"/>
  <c r="D244" i="25"/>
  <c r="D260" i="25"/>
  <c r="D278" i="25"/>
  <c r="D295" i="25"/>
  <c r="D155" i="25"/>
  <c r="D108" i="25"/>
  <c r="D116" i="25"/>
  <c r="D132" i="25"/>
  <c r="D140" i="25"/>
  <c r="D119" i="25"/>
  <c r="D135" i="25"/>
  <c r="D322" i="25"/>
  <c r="D330" i="25"/>
  <c r="D355" i="25"/>
  <c r="D169" i="25"/>
  <c r="D196" i="25"/>
  <c r="D213" i="25"/>
  <c r="D276" i="25"/>
  <c r="D293" i="25"/>
  <c r="D114" i="25"/>
  <c r="D4" i="35"/>
  <c r="D2" i="34"/>
  <c r="D10" i="34"/>
  <c r="D120" i="33"/>
  <c r="D108" i="33"/>
  <c r="D96" i="33"/>
  <c r="D84" i="33"/>
  <c r="D92" i="33"/>
  <c r="D80" i="33"/>
  <c r="D68" i="33"/>
  <c r="D56" i="33"/>
  <c r="D44" i="33"/>
  <c r="D52" i="33"/>
  <c r="D40" i="33"/>
  <c r="D28" i="33"/>
  <c r="D16" i="33"/>
  <c r="D5" i="33"/>
  <c r="D13" i="33"/>
  <c r="D64" i="32"/>
  <c r="D72" i="32"/>
  <c r="D80" i="32"/>
  <c r="D88" i="32"/>
  <c r="D96" i="32"/>
  <c r="D53" i="32"/>
  <c r="D41" i="32"/>
  <c r="D29" i="32"/>
  <c r="D17" i="32"/>
  <c r="D25" i="32"/>
  <c r="D6" i="32"/>
  <c r="D14" i="32"/>
  <c r="D66" i="31"/>
  <c r="D74" i="31"/>
  <c r="D82" i="31"/>
  <c r="D50" i="31"/>
  <c r="D38" i="31"/>
  <c r="D36" i="31"/>
  <c r="D5" i="31"/>
  <c r="D13" i="31"/>
  <c r="D21" i="31"/>
  <c r="D29" i="31"/>
  <c r="D101" i="30"/>
  <c r="D109" i="30"/>
  <c r="D117" i="30"/>
  <c r="D77" i="30"/>
  <c r="D85" i="30"/>
  <c r="D93" i="30"/>
  <c r="D43" i="30"/>
  <c r="D51" i="30"/>
  <c r="D59" i="30"/>
  <c r="D7" i="30"/>
  <c r="D15" i="30"/>
  <c r="D23" i="30"/>
  <c r="D31" i="30"/>
  <c r="D39" i="30"/>
  <c r="D43" i="29"/>
  <c r="D15" i="29"/>
  <c r="D24" i="29"/>
  <c r="D32" i="29"/>
  <c r="D4" i="28"/>
  <c r="D14" i="28"/>
  <c r="D22" i="28"/>
  <c r="D31" i="28"/>
  <c r="D39" i="28"/>
  <c r="D7" i="35"/>
  <c r="H4" i="34"/>
  <c r="D5" i="34"/>
  <c r="D13" i="34"/>
  <c r="D115" i="33"/>
  <c r="D123" i="33"/>
  <c r="D111" i="33"/>
  <c r="D99" i="33"/>
  <c r="D87" i="33"/>
  <c r="D75" i="33"/>
  <c r="D83" i="33"/>
  <c r="D71" i="33"/>
  <c r="D59" i="33"/>
  <c r="D47" i="33"/>
  <c r="D35" i="33"/>
  <c r="D43" i="33"/>
  <c r="D31" i="33"/>
  <c r="D19" i="33"/>
  <c r="D8" i="33"/>
  <c r="D102" i="32"/>
  <c r="D67" i="32"/>
  <c r="D75" i="32"/>
  <c r="D83" i="32"/>
  <c r="D91" i="32"/>
  <c r="D99" i="32"/>
  <c r="D57" i="32"/>
  <c r="D48" i="32"/>
  <c r="D36" i="32"/>
  <c r="D44" i="32"/>
  <c r="D32" i="32"/>
  <c r="D20" i="32"/>
  <c r="D9" i="32"/>
  <c r="D1" i="32"/>
  <c r="D91" i="31"/>
  <c r="D61" i="31"/>
  <c r="D69" i="31"/>
  <c r="D77" i="31"/>
  <c r="D85" i="31"/>
  <c r="D57" i="31"/>
  <c r="D54" i="31"/>
  <c r="D43" i="31"/>
  <c r="D41" i="31"/>
  <c r="D8" i="31"/>
  <c r="D16" i="31"/>
  <c r="D24" i="31"/>
  <c r="D32" i="31"/>
  <c r="D96" i="30"/>
  <c r="D104" i="30"/>
  <c r="D112" i="30"/>
  <c r="D72" i="30"/>
  <c r="D80" i="30"/>
  <c r="D88" i="30"/>
  <c r="D46" i="30"/>
  <c r="D54" i="30"/>
  <c r="D62" i="30"/>
  <c r="D2" i="30"/>
  <c r="D10" i="30"/>
  <c r="D18" i="30"/>
  <c r="D26" i="30"/>
  <c r="D34" i="30"/>
  <c r="D38" i="29"/>
  <c r="D34" i="29"/>
  <c r="D18" i="29"/>
  <c r="D27" i="29"/>
  <c r="D3" i="29"/>
  <c r="D5" i="29"/>
  <c r="D7" i="29"/>
  <c r="D9" i="29"/>
  <c r="D7" i="28"/>
  <c r="D17" i="28"/>
  <c r="D25" i="28"/>
  <c r="D34" i="28"/>
  <c r="D2" i="35"/>
  <c r="D10" i="35"/>
  <c r="D8" i="34"/>
  <c r="D16" i="34"/>
  <c r="D118" i="33"/>
  <c r="D106" i="33"/>
  <c r="D94" i="33"/>
  <c r="D102" i="33"/>
  <c r="D90" i="33"/>
  <c r="D78" i="33"/>
  <c r="D66" i="33"/>
  <c r="D54" i="33"/>
  <c r="D62" i="33"/>
  <c r="D50" i="33"/>
  <c r="D38" i="33"/>
  <c r="D26" i="33"/>
  <c r="D14" i="33"/>
  <c r="D22" i="33"/>
  <c r="D11" i="33"/>
  <c r="D3" i="33"/>
  <c r="D62" i="32"/>
  <c r="D70" i="32"/>
  <c r="D78" i="32"/>
  <c r="D86" i="32"/>
  <c r="D94" i="32"/>
  <c r="D51" i="32"/>
  <c r="D39" i="32"/>
  <c r="D27" i="32"/>
  <c r="D35" i="32"/>
  <c r="D23" i="32"/>
  <c r="D3" i="32"/>
  <c r="D12" i="32"/>
  <c r="D64" i="31"/>
  <c r="D72" i="31"/>
  <c r="D80" i="31"/>
  <c r="D88" i="31"/>
  <c r="D48" i="31"/>
  <c r="D46" i="31"/>
  <c r="D34" i="31"/>
  <c r="D3" i="31"/>
  <c r="D11" i="31"/>
  <c r="D19" i="31"/>
  <c r="D27" i="31"/>
  <c r="D99" i="30"/>
  <c r="D107" i="30"/>
  <c r="D115" i="30"/>
  <c r="D75" i="30"/>
  <c r="D83" i="30"/>
  <c r="D91" i="30"/>
  <c r="D69" i="30"/>
  <c r="D41" i="30"/>
  <c r="D49" i="30"/>
  <c r="D57" i="30"/>
  <c r="D65" i="30"/>
  <c r="D5" i="30"/>
  <c r="D13" i="30"/>
  <c r="D21" i="30"/>
  <c r="D29" i="30"/>
  <c r="D37" i="30"/>
  <c r="D41" i="29"/>
  <c r="D13" i="29"/>
  <c r="D21" i="29"/>
  <c r="D30" i="29"/>
  <c r="D1" i="29"/>
  <c r="D2" i="28"/>
  <c r="D11" i="28"/>
  <c r="D20" i="28"/>
  <c r="D29" i="28"/>
  <c r="D37" i="28"/>
  <c r="D5" i="35"/>
  <c r="D3" i="34"/>
  <c r="D11" i="34"/>
  <c r="D124" i="33"/>
  <c r="D121" i="33"/>
  <c r="D109" i="33"/>
  <c r="D97" i="33"/>
  <c r="D85" i="33"/>
  <c r="D93" i="33"/>
  <c r="D81" i="33"/>
  <c r="D69" i="33"/>
  <c r="D57" i="33"/>
  <c r="D45" i="33"/>
  <c r="D53" i="33"/>
  <c r="D41" i="33"/>
  <c r="D29" i="33"/>
  <c r="D17" i="33"/>
  <c r="D6" i="33"/>
  <c r="D4" i="33"/>
  <c r="D100" i="32"/>
  <c r="D65" i="32"/>
  <c r="D73" i="32"/>
  <c r="D81" i="32"/>
  <c r="D89" i="32"/>
  <c r="D97" i="32"/>
  <c r="D46" i="32"/>
  <c r="D54" i="32"/>
  <c r="D42" i="32"/>
  <c r="D30" i="32"/>
  <c r="D18" i="32"/>
  <c r="D7" i="32"/>
  <c r="D15" i="32"/>
  <c r="D67" i="31"/>
  <c r="D75" i="31"/>
  <c r="D83" i="31"/>
  <c r="D51" i="31"/>
  <c r="D39" i="31"/>
  <c r="D37" i="31"/>
  <c r="D6" i="31"/>
  <c r="D14" i="31"/>
  <c r="D22" i="31"/>
  <c r="D30" i="31"/>
  <c r="D94" i="30"/>
  <c r="D102" i="30"/>
  <c r="D110" i="30"/>
  <c r="D70" i="30"/>
  <c r="D78" i="30"/>
  <c r="D86" i="30"/>
  <c r="D44" i="30"/>
  <c r="D52" i="30"/>
  <c r="D60" i="30"/>
  <c r="D8" i="30"/>
  <c r="D16" i="30"/>
  <c r="D24" i="30"/>
  <c r="D32" i="30"/>
  <c r="D40" i="30"/>
  <c r="D44" i="29"/>
  <c r="D22" i="29"/>
  <c r="D16" i="29"/>
  <c r="D25" i="29"/>
  <c r="D33" i="29"/>
  <c r="D13" i="28"/>
  <c r="D5" i="28"/>
  <c r="D15" i="28"/>
  <c r="D23" i="28"/>
  <c r="D32" i="28"/>
  <c r="D40" i="28"/>
  <c r="D8" i="35"/>
  <c r="D6" i="34"/>
  <c r="D14" i="34"/>
  <c r="D116" i="33"/>
  <c r="D104" i="33"/>
  <c r="D112" i="33"/>
  <c r="D100" i="33"/>
  <c r="D88" i="33"/>
  <c r="D76" i="33"/>
  <c r="D64" i="33"/>
  <c r="D72" i="33"/>
  <c r="D60" i="33"/>
  <c r="D48" i="33"/>
  <c r="D36" i="33"/>
  <c r="D24" i="33"/>
  <c r="D32" i="33"/>
  <c r="D20" i="33"/>
  <c r="D9" i="33"/>
  <c r="D60" i="32"/>
  <c r="D68" i="32"/>
  <c r="D76" i="32"/>
  <c r="D84" i="32"/>
  <c r="D92" i="32"/>
  <c r="D58" i="32"/>
  <c r="D49" i="32"/>
  <c r="D37" i="32"/>
  <c r="D45" i="32"/>
  <c r="D33" i="32"/>
  <c r="D21" i="32"/>
  <c r="D2" i="32"/>
  <c r="D10" i="32"/>
  <c r="D62" i="31"/>
  <c r="D70" i="31"/>
  <c r="D78" i="31"/>
  <c r="D86" i="31"/>
  <c r="D58" i="31"/>
  <c r="D55" i="31"/>
  <c r="D44" i="31"/>
  <c r="D42" i="31"/>
  <c r="D9" i="31"/>
  <c r="D17" i="31"/>
  <c r="D25" i="31"/>
  <c r="D1" i="31"/>
  <c r="D97" i="30"/>
  <c r="D105" i="30"/>
  <c r="D113" i="30"/>
  <c r="D73" i="30"/>
  <c r="D81" i="30"/>
  <c r="D89" i="30"/>
  <c r="D67" i="30"/>
  <c r="D47" i="30"/>
  <c r="D55" i="30"/>
  <c r="D63" i="30"/>
  <c r="D3" i="30"/>
  <c r="D11" i="30"/>
  <c r="D19" i="30"/>
  <c r="D27" i="30"/>
  <c r="D35" i="30"/>
  <c r="D39" i="29"/>
  <c r="D35" i="29"/>
  <c r="D12" i="29"/>
  <c r="D19" i="29"/>
  <c r="D28" i="29"/>
  <c r="D8" i="28"/>
  <c r="D18" i="28"/>
  <c r="D27" i="28"/>
  <c r="D35" i="28"/>
  <c r="D3" i="35"/>
  <c r="D11" i="35"/>
  <c r="D9" i="34"/>
  <c r="D1" i="34"/>
  <c r="D119" i="33"/>
  <c r="D107" i="33"/>
  <c r="D95" i="33"/>
  <c r="D103" i="33"/>
  <c r="D91" i="33"/>
  <c r="D79" i="33"/>
  <c r="D67" i="33"/>
  <c r="D55" i="33"/>
  <c r="D63" i="33"/>
  <c r="D51" i="33"/>
  <c r="D39" i="33"/>
  <c r="D27" i="33"/>
  <c r="D15" i="33"/>
  <c r="D23" i="33"/>
  <c r="D12" i="33"/>
  <c r="D1" i="33"/>
  <c r="D63" i="32"/>
  <c r="D71" i="32"/>
  <c r="D79" i="32"/>
  <c r="D87" i="32"/>
  <c r="D95" i="32"/>
  <c r="D52" i="32"/>
  <c r="D40" i="32"/>
  <c r="D28" i="32"/>
  <c r="D16" i="32"/>
  <c r="D24" i="32"/>
  <c r="D13" i="32"/>
  <c r="D65" i="31"/>
  <c r="D73" i="31"/>
  <c r="D81" i="31"/>
  <c r="D89" i="31"/>
  <c r="D49" i="31"/>
  <c r="D47" i="31"/>
  <c r="D35" i="31"/>
  <c r="D4" i="31"/>
  <c r="D12" i="31"/>
  <c r="D20" i="31"/>
  <c r="D28" i="31"/>
  <c r="D100" i="30"/>
  <c r="D108" i="30"/>
  <c r="D116" i="30"/>
  <c r="D76" i="30"/>
  <c r="D84" i="30"/>
  <c r="D92" i="30"/>
  <c r="D42" i="30"/>
  <c r="D50" i="30"/>
  <c r="D58" i="30"/>
  <c r="D6" i="30"/>
  <c r="D14" i="30"/>
  <c r="D22" i="30"/>
  <c r="D30" i="30"/>
  <c r="D38" i="30"/>
  <c r="D42" i="29"/>
  <c r="D14" i="29"/>
  <c r="D23" i="29"/>
  <c r="D31" i="29"/>
  <c r="D4" i="29"/>
  <c r="D6" i="29"/>
  <c r="D8" i="29"/>
  <c r="D10" i="29"/>
  <c r="D26" i="28"/>
  <c r="D3" i="28"/>
  <c r="D12" i="28"/>
  <c r="D21" i="28"/>
  <c r="D30" i="28"/>
  <c r="D38" i="28"/>
  <c r="D6" i="35"/>
  <c r="D4" i="34"/>
  <c r="D12" i="34"/>
  <c r="D114" i="33"/>
  <c r="D122" i="33"/>
  <c r="D110" i="33"/>
  <c r="D98" i="33"/>
  <c r="D86" i="33"/>
  <c r="D74" i="33"/>
  <c r="D82" i="33"/>
  <c r="D70" i="33"/>
  <c r="D58" i="33"/>
  <c r="D46" i="33"/>
  <c r="D34" i="33"/>
  <c r="D42" i="33"/>
  <c r="D30" i="33"/>
  <c r="D18" i="33"/>
  <c r="D7" i="33"/>
  <c r="D101" i="32"/>
  <c r="D66" i="32"/>
  <c r="D74" i="32"/>
  <c r="D82" i="32"/>
  <c r="D90" i="32"/>
  <c r="D98" i="32"/>
  <c r="D56" i="32"/>
  <c r="D47" i="32"/>
  <c r="D55" i="32"/>
  <c r="D43" i="32"/>
  <c r="D31" i="32"/>
  <c r="D19" i="32"/>
  <c r="D8" i="32"/>
  <c r="D90" i="31"/>
  <c r="D60" i="31"/>
  <c r="D68" i="31"/>
  <c r="D76" i="31"/>
  <c r="D84" i="31"/>
  <c r="D53" i="31"/>
  <c r="D52" i="31"/>
  <c r="D40" i="31"/>
  <c r="D7" i="31"/>
  <c r="D15" i="31"/>
  <c r="D23" i="31"/>
  <c r="D31" i="31"/>
  <c r="D95" i="30"/>
  <c r="D103" i="30"/>
  <c r="D111" i="30"/>
  <c r="D71" i="30"/>
  <c r="D79" i="30"/>
  <c r="D87" i="30"/>
  <c r="D66" i="30"/>
  <c r="D45" i="30"/>
  <c r="D53" i="30"/>
  <c r="D61" i="30"/>
  <c r="D9" i="30"/>
  <c r="D17" i="30"/>
  <c r="D25" i="30"/>
  <c r="D33" i="30"/>
  <c r="D1" i="30"/>
  <c r="D37" i="29"/>
  <c r="D36" i="29"/>
  <c r="D17" i="29"/>
  <c r="D26" i="29"/>
  <c r="D2" i="29"/>
  <c r="D6" i="28"/>
  <c r="D16" i="28"/>
  <c r="D24" i="28"/>
  <c r="D33" i="28"/>
  <c r="D1" i="28"/>
  <c r="D9" i="35"/>
  <c r="D1" i="35"/>
  <c r="D7" i="34"/>
  <c r="D15" i="34"/>
  <c r="D117" i="33"/>
  <c r="D105" i="33"/>
  <c r="D113" i="33"/>
  <c r="D101" i="33"/>
  <c r="D89" i="33"/>
  <c r="D77" i="33"/>
  <c r="D65" i="33"/>
  <c r="D73" i="33"/>
  <c r="D61" i="33"/>
  <c r="D49" i="33"/>
  <c r="D37" i="33"/>
  <c r="D25" i="33"/>
  <c r="D33" i="33"/>
  <c r="D21" i="33"/>
  <c r="D10" i="33"/>
  <c r="D2" i="33"/>
  <c r="D61" i="32"/>
  <c r="D69" i="32"/>
  <c r="D77" i="32"/>
  <c r="D85" i="32"/>
  <c r="D93" i="32"/>
  <c r="D59" i="32"/>
  <c r="D50" i="32"/>
  <c r="D38" i="32"/>
  <c r="D26" i="32"/>
  <c r="D34" i="32"/>
  <c r="D22" i="32"/>
  <c r="D4" i="32"/>
  <c r="D11" i="32"/>
  <c r="D63" i="31"/>
  <c r="D71" i="31"/>
  <c r="D79" i="31"/>
  <c r="D87" i="31"/>
  <c r="D59" i="31"/>
  <c r="D56" i="31"/>
  <c r="D45" i="31"/>
  <c r="D33" i="31"/>
  <c r="D2" i="31"/>
  <c r="D10" i="31"/>
  <c r="D18" i="31"/>
  <c r="D26" i="31"/>
  <c r="D98" i="30"/>
  <c r="D106" i="30"/>
  <c r="D114" i="30"/>
  <c r="D74" i="30"/>
  <c r="D82" i="30"/>
  <c r="D90" i="30"/>
  <c r="D68" i="30"/>
  <c r="D48" i="30"/>
  <c r="D56" i="30"/>
  <c r="D64" i="30"/>
  <c r="D4" i="30"/>
  <c r="D12" i="30"/>
  <c r="D20" i="30"/>
  <c r="D28" i="30"/>
  <c r="D36" i="30"/>
  <c r="D40" i="29"/>
  <c r="D11" i="29"/>
  <c r="D20" i="29"/>
  <c r="D29" i="29"/>
  <c r="D10" i="28"/>
  <c r="D19" i="28"/>
  <c r="D28" i="28"/>
  <c r="D36" i="28"/>
  <c r="D77" i="27"/>
  <c r="D75" i="27"/>
  <c r="D63" i="27"/>
  <c r="D61" i="27"/>
  <c r="D49" i="27"/>
  <c r="D39" i="27"/>
  <c r="D2" i="27"/>
  <c r="D10" i="27"/>
  <c r="D18" i="27"/>
  <c r="D26" i="27"/>
  <c r="D24" i="26"/>
  <c r="D5" i="26"/>
  <c r="D13" i="26"/>
  <c r="D26" i="25"/>
  <c r="D34" i="25"/>
  <c r="D42" i="25"/>
  <c r="D50" i="25"/>
  <c r="D58" i="25"/>
  <c r="D66" i="25"/>
  <c r="D74" i="25"/>
  <c r="D82" i="25"/>
  <c r="D90" i="25"/>
  <c r="D98" i="25"/>
  <c r="D17" i="25"/>
  <c r="D6" i="25"/>
  <c r="D82" i="27"/>
  <c r="D80" i="27"/>
  <c r="D68" i="27"/>
  <c r="D66" i="27"/>
  <c r="D54" i="27"/>
  <c r="D34" i="27"/>
  <c r="D42" i="27"/>
  <c r="D5" i="27"/>
  <c r="D13" i="27"/>
  <c r="D21" i="27"/>
  <c r="D29" i="27"/>
  <c r="D30" i="26"/>
  <c r="D27" i="26"/>
  <c r="D8" i="26"/>
  <c r="D16" i="26"/>
  <c r="D1" i="26"/>
  <c r="D29" i="25"/>
  <c r="D37" i="25"/>
  <c r="D45" i="25"/>
  <c r="D53" i="25"/>
  <c r="D61" i="25"/>
  <c r="D69" i="25"/>
  <c r="D77" i="25"/>
  <c r="D85" i="25"/>
  <c r="D93" i="25"/>
  <c r="D101" i="25"/>
  <c r="D7" i="25"/>
  <c r="D85" i="27"/>
  <c r="D73" i="27"/>
  <c r="D71" i="27"/>
  <c r="D59" i="27"/>
  <c r="D47" i="27"/>
  <c r="D37" i="27"/>
  <c r="D45" i="27"/>
  <c r="D8" i="27"/>
  <c r="D16" i="27"/>
  <c r="D24" i="27"/>
  <c r="D32" i="27"/>
  <c r="D22" i="26"/>
  <c r="D3" i="26"/>
  <c r="D11" i="26"/>
  <c r="D19" i="26"/>
  <c r="D24" i="25"/>
  <c r="D32" i="25"/>
  <c r="D40" i="25"/>
  <c r="D48" i="25"/>
  <c r="D56" i="25"/>
  <c r="D64" i="25"/>
  <c r="D72" i="25"/>
  <c r="D80" i="25"/>
  <c r="D88" i="25"/>
  <c r="D96" i="25"/>
  <c r="D15" i="25"/>
  <c r="D12" i="25"/>
  <c r="D8" i="25"/>
  <c r="D78" i="27"/>
  <c r="D76" i="27"/>
  <c r="D64" i="27"/>
  <c r="D52" i="27"/>
  <c r="D50" i="27"/>
  <c r="D40" i="27"/>
  <c r="D3" i="27"/>
  <c r="D11" i="27"/>
  <c r="D19" i="27"/>
  <c r="D27" i="27"/>
  <c r="D25" i="26"/>
  <c r="D6" i="26"/>
  <c r="D14" i="26"/>
  <c r="D27" i="25"/>
  <c r="D35" i="25"/>
  <c r="D43" i="25"/>
  <c r="D51" i="25"/>
  <c r="D59" i="25"/>
  <c r="D67" i="25"/>
  <c r="D75" i="25"/>
  <c r="D83" i="25"/>
  <c r="D91" i="25"/>
  <c r="D99" i="25"/>
  <c r="D19" i="25"/>
  <c r="D9" i="25"/>
  <c r="D83" i="27"/>
  <c r="D81" i="27"/>
  <c r="D69" i="27"/>
  <c r="D57" i="27"/>
  <c r="D55" i="27"/>
  <c r="D35" i="27"/>
  <c r="D43" i="27"/>
  <c r="D6" i="27"/>
  <c r="D14" i="27"/>
  <c r="D22" i="27"/>
  <c r="D30" i="27"/>
  <c r="D31" i="26"/>
  <c r="D28" i="26"/>
  <c r="D9" i="26"/>
  <c r="D17" i="26"/>
  <c r="D22" i="25"/>
  <c r="D30" i="25"/>
  <c r="D38" i="25"/>
  <c r="D46" i="25"/>
  <c r="D54" i="25"/>
  <c r="D62" i="25"/>
  <c r="D70" i="25"/>
  <c r="D78" i="25"/>
  <c r="D86" i="25"/>
  <c r="D94" i="25"/>
  <c r="D102" i="25"/>
  <c r="D2" i="25"/>
  <c r="D10" i="25"/>
  <c r="D1" i="25"/>
  <c r="D86" i="27"/>
  <c r="D74" i="27"/>
  <c r="D62" i="27"/>
  <c r="D60" i="27"/>
  <c r="D48" i="27"/>
  <c r="D38" i="27"/>
  <c r="D46" i="27"/>
  <c r="D9" i="27"/>
  <c r="D17" i="27"/>
  <c r="D25" i="27"/>
  <c r="D23" i="26"/>
  <c r="D4" i="26"/>
  <c r="D12" i="26"/>
  <c r="D20" i="26"/>
  <c r="D25" i="25"/>
  <c r="D33" i="25"/>
  <c r="D41" i="25"/>
  <c r="D49" i="25"/>
  <c r="D57" i="25"/>
  <c r="D65" i="25"/>
  <c r="D73" i="25"/>
  <c r="D81" i="25"/>
  <c r="D89" i="25"/>
  <c r="D97" i="25"/>
  <c r="D16" i="25"/>
  <c r="D13" i="25"/>
  <c r="D3" i="25"/>
  <c r="D14" i="25"/>
  <c r="D79" i="27"/>
  <c r="D67" i="27"/>
  <c r="D65" i="27"/>
  <c r="D53" i="27"/>
  <c r="D51" i="27"/>
  <c r="D33" i="27"/>
  <c r="D41" i="27"/>
  <c r="D4" i="27"/>
  <c r="D12" i="27"/>
  <c r="D20" i="27"/>
  <c r="D28" i="27"/>
  <c r="D29" i="26"/>
  <c r="D26" i="26"/>
  <c r="D7" i="26"/>
  <c r="D15" i="26"/>
  <c r="D28" i="25"/>
  <c r="D36" i="25"/>
  <c r="D44" i="25"/>
  <c r="D52" i="25"/>
  <c r="D60" i="25"/>
  <c r="D68" i="25"/>
  <c r="D76" i="25"/>
  <c r="D84" i="25"/>
  <c r="D92" i="25"/>
  <c r="D100" i="25"/>
  <c r="D4" i="25"/>
  <c r="D84" i="27"/>
  <c r="D72" i="27"/>
  <c r="D70" i="27"/>
  <c r="D58" i="27"/>
  <c r="D56" i="27"/>
  <c r="D36" i="27"/>
  <c r="D44" i="27"/>
  <c r="D7" i="27"/>
  <c r="D15" i="27"/>
  <c r="D23" i="27"/>
  <c r="D31" i="27"/>
  <c r="D1" i="27"/>
  <c r="D21" i="26"/>
  <c r="D2" i="26"/>
  <c r="D10" i="26"/>
  <c r="D18" i="26"/>
  <c r="D23" i="25"/>
  <c r="D31" i="25"/>
  <c r="D39" i="25"/>
  <c r="D47" i="25"/>
  <c r="D55" i="25"/>
  <c r="D63" i="25"/>
  <c r="D71" i="25"/>
  <c r="D79" i="25"/>
  <c r="D87" i="25"/>
  <c r="D95" i="25"/>
  <c r="D18" i="25"/>
  <c r="D11" i="25"/>
  <c r="D5" i="25"/>
  <c r="H7" i="5"/>
  <c r="H7" i="6"/>
  <c r="C104" i="45"/>
  <c r="C106" i="45"/>
  <c r="C108" i="45"/>
  <c r="C98" i="45"/>
  <c r="C100" i="45"/>
  <c r="C102" i="45"/>
  <c r="C92" i="45"/>
  <c r="C94" i="45"/>
  <c r="C96" i="45"/>
  <c r="C86" i="45"/>
  <c r="C88" i="45"/>
  <c r="C90" i="45"/>
  <c r="C80" i="45"/>
  <c r="C82" i="45"/>
  <c r="C84" i="45"/>
  <c r="C74" i="45"/>
  <c r="C76" i="45"/>
  <c r="C78" i="45"/>
  <c r="C68" i="45"/>
  <c r="C70" i="45"/>
  <c r="C72" i="45"/>
  <c r="C62" i="45"/>
  <c r="C64" i="45"/>
  <c r="C66" i="45"/>
  <c r="C56" i="45"/>
  <c r="C58" i="45"/>
  <c r="C60" i="45"/>
  <c r="C50" i="45"/>
  <c r="C52" i="45"/>
  <c r="C54" i="45"/>
  <c r="C44" i="45"/>
  <c r="C46" i="45"/>
  <c r="C48" i="45"/>
  <c r="C38" i="45"/>
  <c r="C40" i="45"/>
  <c r="C42" i="45"/>
  <c r="C3" i="45"/>
  <c r="C5" i="45"/>
  <c r="C7" i="45"/>
  <c r="C9" i="45"/>
  <c r="C11" i="45"/>
  <c r="C13" i="45"/>
  <c r="C15" i="45"/>
  <c r="C17" i="45"/>
  <c r="C19" i="45"/>
  <c r="C21" i="45"/>
  <c r="C23" i="45"/>
  <c r="C25" i="45"/>
  <c r="C27" i="45"/>
  <c r="C29" i="45"/>
  <c r="C31" i="45"/>
  <c r="C33" i="45"/>
  <c r="C35" i="45"/>
  <c r="C1" i="45"/>
  <c r="C107" i="45"/>
  <c r="C59" i="45"/>
  <c r="C4" i="45"/>
  <c r="C14" i="45"/>
  <c r="C22" i="45"/>
  <c r="C32" i="45"/>
  <c r="C105" i="45"/>
  <c r="C75" i="45"/>
  <c r="C71" i="45"/>
  <c r="C63" i="45"/>
  <c r="C55" i="45"/>
  <c r="C49" i="45"/>
  <c r="C53" i="45"/>
  <c r="C45" i="45"/>
  <c r="C37" i="45"/>
  <c r="C41" i="45"/>
  <c r="C6" i="45"/>
  <c r="C10" i="45"/>
  <c r="C16" i="45"/>
  <c r="C20" i="45"/>
  <c r="C26" i="45"/>
  <c r="C28" i="45"/>
  <c r="C34" i="45"/>
  <c r="C103" i="45"/>
  <c r="C97" i="45"/>
  <c r="C99" i="45"/>
  <c r="C101" i="45"/>
  <c r="C91" i="45"/>
  <c r="C93" i="45"/>
  <c r="C95" i="45"/>
  <c r="C85" i="45"/>
  <c r="C87" i="45"/>
  <c r="C89" i="45"/>
  <c r="C79" i="45"/>
  <c r="C81" i="45"/>
  <c r="C83" i="45"/>
  <c r="C73" i="45"/>
  <c r="C77" i="45"/>
  <c r="C67" i="45"/>
  <c r="C69" i="45"/>
  <c r="C61" i="45"/>
  <c r="C65" i="45"/>
  <c r="C57" i="45"/>
  <c r="C51" i="45"/>
  <c r="C43" i="45"/>
  <c r="C47" i="45"/>
  <c r="C39" i="45"/>
  <c r="C2" i="45"/>
  <c r="C8" i="45"/>
  <c r="C12" i="45"/>
  <c r="C18" i="45"/>
  <c r="C24" i="45"/>
  <c r="C30" i="45"/>
  <c r="C36" i="45"/>
  <c r="C332" i="41"/>
  <c r="C330" i="41"/>
  <c r="C328" i="41"/>
  <c r="C326" i="41"/>
  <c r="C324" i="41"/>
  <c r="C322" i="41"/>
  <c r="C320" i="41"/>
  <c r="C316" i="41"/>
  <c r="C314" i="41"/>
  <c r="C310" i="41"/>
  <c r="C308" i="41"/>
  <c r="C306" i="41"/>
  <c r="C304" i="41"/>
  <c r="C302" i="41"/>
  <c r="C300" i="41"/>
  <c r="C296" i="41"/>
  <c r="C292" i="41"/>
  <c r="C291" i="41"/>
  <c r="C267" i="41"/>
  <c r="C275" i="41"/>
  <c r="C281" i="41"/>
  <c r="C247" i="41"/>
  <c r="C224" i="41"/>
  <c r="C211" i="41"/>
  <c r="C1" i="43"/>
  <c r="C255" i="41"/>
  <c r="C15" i="43"/>
  <c r="C339" i="41"/>
  <c r="C337" i="41"/>
  <c r="C335" i="41"/>
  <c r="C222" i="41"/>
  <c r="C207" i="41"/>
  <c r="C2" i="43"/>
  <c r="C4" i="43"/>
  <c r="C7" i="43"/>
  <c r="C9" i="43"/>
  <c r="C11" i="43"/>
  <c r="C14" i="43"/>
  <c r="C17" i="43"/>
  <c r="C20" i="43"/>
  <c r="C286" i="41"/>
  <c r="C288" i="41"/>
  <c r="C290" i="41"/>
  <c r="C257" i="41"/>
  <c r="C259" i="41"/>
  <c r="C261" i="41"/>
  <c r="C263" i="41"/>
  <c r="C12" i="43"/>
  <c r="C333" i="41"/>
  <c r="C329" i="41"/>
  <c r="C327" i="41"/>
  <c r="C325" i="41"/>
  <c r="C323" i="41"/>
  <c r="C321" i="41"/>
  <c r="C319" i="41"/>
  <c r="C317" i="41"/>
  <c r="C315" i="41"/>
  <c r="C313" i="41"/>
  <c r="C311" i="41"/>
  <c r="C309" i="41"/>
  <c r="C307" i="41"/>
  <c r="C305" i="41"/>
  <c r="C303" i="41"/>
  <c r="C301" i="41"/>
  <c r="C299" i="41"/>
  <c r="C297" i="41"/>
  <c r="C293" i="41"/>
  <c r="C266" i="41"/>
  <c r="C268" i="41"/>
  <c r="C274" i="41"/>
  <c r="C278" i="41"/>
  <c r="C282" i="41"/>
  <c r="C239" i="41"/>
  <c r="C269" i="41"/>
  <c r="C240" i="41"/>
  <c r="C251" i="41"/>
  <c r="C246" i="41"/>
  <c r="C228" i="41"/>
  <c r="C209" i="41"/>
  <c r="C219" i="41"/>
  <c r="C331" i="41"/>
  <c r="C295" i="41"/>
  <c r="C264" i="41"/>
  <c r="C270" i="41"/>
  <c r="C272" i="41"/>
  <c r="C276" i="41"/>
  <c r="C280" i="41"/>
  <c r="C284" i="41"/>
  <c r="C241" i="41"/>
  <c r="C283" i="41"/>
  <c r="C244" i="41"/>
  <c r="C226" i="41"/>
  <c r="C213" i="41"/>
  <c r="C256" i="41"/>
  <c r="C254" i="41"/>
  <c r="C252" i="41"/>
  <c r="C250" i="41"/>
  <c r="C248" i="41"/>
  <c r="C242" i="41"/>
  <c r="C243" i="41"/>
  <c r="C245" i="41"/>
  <c r="C16" i="43"/>
  <c r="C312" i="41"/>
  <c r="C271" i="41"/>
  <c r="C279" i="41"/>
  <c r="C249" i="41"/>
  <c r="C234" i="41"/>
  <c r="C217" i="41"/>
  <c r="C338" i="41"/>
  <c r="C336" i="41"/>
  <c r="C334" i="41"/>
  <c r="C223" i="41"/>
  <c r="C225" i="41"/>
  <c r="C227" i="41"/>
  <c r="C229" i="41"/>
  <c r="C235" i="41"/>
  <c r="C237" i="41"/>
  <c r="C208" i="41"/>
  <c r="C210" i="41"/>
  <c r="C212" i="41"/>
  <c r="C214" i="41"/>
  <c r="C216" i="41"/>
  <c r="C218" i="41"/>
  <c r="C220" i="41"/>
  <c r="C18" i="43"/>
  <c r="C3" i="43"/>
  <c r="C5" i="43"/>
  <c r="C8" i="43"/>
  <c r="C10" i="43"/>
  <c r="C13" i="43"/>
  <c r="C19" i="43"/>
  <c r="C287" i="41"/>
  <c r="C289" i="41"/>
  <c r="C258" i="41"/>
  <c r="C260" i="41"/>
  <c r="C262" i="41"/>
  <c r="C318" i="41"/>
  <c r="C298" i="41"/>
  <c r="C294" i="41"/>
  <c r="C265" i="41"/>
  <c r="C273" i="41"/>
  <c r="C277" i="41"/>
  <c r="C285" i="41"/>
  <c r="C238" i="41"/>
  <c r="C253" i="41"/>
  <c r="C236" i="41"/>
  <c r="C215" i="41"/>
  <c r="C221" i="41"/>
  <c r="C186" i="41"/>
  <c r="C106" i="41"/>
  <c r="C116" i="41"/>
  <c r="C117" i="41"/>
  <c r="C119" i="41"/>
  <c r="C121" i="41"/>
  <c r="C123" i="41"/>
  <c r="C125" i="41"/>
  <c r="C127" i="41"/>
  <c r="C129" i="41"/>
  <c r="C131" i="41"/>
  <c r="C133" i="41"/>
  <c r="C135" i="41"/>
  <c r="C137" i="41"/>
  <c r="C139" i="41"/>
  <c r="C141" i="41"/>
  <c r="C143" i="41"/>
  <c r="C145" i="41"/>
  <c r="C147" i="41"/>
  <c r="C149" i="41"/>
  <c r="C151" i="41"/>
  <c r="C153" i="41"/>
  <c r="C155" i="41"/>
  <c r="C157" i="41"/>
  <c r="C159" i="41"/>
  <c r="C161" i="41"/>
  <c r="C163" i="41"/>
  <c r="C165" i="41"/>
  <c r="C167" i="41"/>
  <c r="C169" i="41"/>
  <c r="C140" i="41"/>
  <c r="C150" i="41"/>
  <c r="C154" i="41"/>
  <c r="C158" i="41"/>
  <c r="C164" i="41"/>
  <c r="C170" i="41"/>
  <c r="C176" i="41"/>
  <c r="C178" i="41"/>
  <c r="C182" i="41"/>
  <c r="C190" i="41"/>
  <c r="C194" i="41"/>
  <c r="C200" i="41"/>
  <c r="C204" i="41"/>
  <c r="C104" i="41"/>
  <c r="C112" i="41"/>
  <c r="C184" i="41"/>
  <c r="C108" i="41"/>
  <c r="C171" i="41"/>
  <c r="C173" i="41"/>
  <c r="C175" i="41"/>
  <c r="C177" i="41"/>
  <c r="C179" i="41"/>
  <c r="C181" i="41"/>
  <c r="C183" i="41"/>
  <c r="C185" i="41"/>
  <c r="C187" i="41"/>
  <c r="C189" i="41"/>
  <c r="C191" i="41"/>
  <c r="C193" i="41"/>
  <c r="C195" i="41"/>
  <c r="C197" i="41"/>
  <c r="C199" i="41"/>
  <c r="C201" i="41"/>
  <c r="C203" i="41"/>
  <c r="C205" i="41"/>
  <c r="C146" i="41"/>
  <c r="C162" i="41"/>
  <c r="C172" i="41"/>
  <c r="C196" i="41"/>
  <c r="C110" i="41"/>
  <c r="C103" i="41"/>
  <c r="C105" i="41"/>
  <c r="C107" i="41"/>
  <c r="C109" i="41"/>
  <c r="C111" i="41"/>
  <c r="C113" i="41"/>
  <c r="C115" i="41"/>
  <c r="C118" i="41"/>
  <c r="C120" i="41"/>
  <c r="C122" i="41"/>
  <c r="C124" i="41"/>
  <c r="C126" i="41"/>
  <c r="C128" i="41"/>
  <c r="C130" i="41"/>
  <c r="C132" i="41"/>
  <c r="C134" i="41"/>
  <c r="C136" i="41"/>
  <c r="C138" i="41"/>
  <c r="C142" i="41"/>
  <c r="C144" i="41"/>
  <c r="C148" i="41"/>
  <c r="C152" i="41"/>
  <c r="C156" i="41"/>
  <c r="C160" i="41"/>
  <c r="C166" i="41"/>
  <c r="C168" i="41"/>
  <c r="C174" i="41"/>
  <c r="C180" i="41"/>
  <c r="C188" i="41"/>
  <c r="C192" i="41"/>
  <c r="C198" i="41"/>
  <c r="C202" i="41"/>
  <c r="C206" i="41"/>
  <c r="C102" i="41"/>
  <c r="C114" i="41"/>
  <c r="C9" i="41"/>
  <c r="C33" i="41"/>
  <c r="C45" i="41"/>
  <c r="C55" i="41"/>
  <c r="C65" i="41"/>
  <c r="C73" i="41"/>
  <c r="C79" i="41"/>
  <c r="C87" i="41"/>
  <c r="C95" i="41"/>
  <c r="C4" i="37"/>
  <c r="C57" i="41"/>
  <c r="C7" i="41"/>
  <c r="C12" i="40"/>
  <c r="C14" i="40"/>
  <c r="C16" i="40"/>
  <c r="C3" i="40"/>
  <c r="C3" i="39"/>
  <c r="C5" i="39"/>
  <c r="C11" i="41"/>
  <c r="C17" i="41"/>
  <c r="C21" i="41"/>
  <c r="C2" i="37"/>
  <c r="C13" i="41"/>
  <c r="C15" i="41"/>
  <c r="C19" i="41"/>
  <c r="C6" i="41"/>
  <c r="C7" i="38"/>
  <c r="C5" i="41"/>
  <c r="C8" i="40"/>
  <c r="C2" i="40"/>
  <c r="C3" i="38"/>
  <c r="C5" i="38"/>
  <c r="C2" i="38"/>
  <c r="C78" i="41"/>
  <c r="C92" i="41"/>
  <c r="C98" i="41"/>
  <c r="C4" i="41"/>
  <c r="C1" i="39"/>
  <c r="C2" i="41"/>
  <c r="C3" i="37"/>
  <c r="C1" i="41"/>
  <c r="C1" i="40"/>
  <c r="C23" i="41"/>
  <c r="C31" i="41"/>
  <c r="C35" i="41"/>
  <c r="C43" i="41"/>
  <c r="C53" i="41"/>
  <c r="C63" i="41"/>
  <c r="C71" i="41"/>
  <c r="C81" i="41"/>
  <c r="C89" i="41"/>
  <c r="C93" i="41"/>
  <c r="C101" i="41"/>
  <c r="C9" i="38"/>
  <c r="C22" i="41"/>
  <c r="C24" i="41"/>
  <c r="C26" i="41"/>
  <c r="C28" i="41"/>
  <c r="C30" i="41"/>
  <c r="C32" i="41"/>
  <c r="C34" i="41"/>
  <c r="C36" i="41"/>
  <c r="C38" i="41"/>
  <c r="C40" i="41"/>
  <c r="C42" i="41"/>
  <c r="C44" i="41"/>
  <c r="C46" i="41"/>
  <c r="C48" i="41"/>
  <c r="C50" i="41"/>
  <c r="C52" i="41"/>
  <c r="C54" i="41"/>
  <c r="C56" i="41"/>
  <c r="C58" i="41"/>
  <c r="C60" i="41"/>
  <c r="C62" i="41"/>
  <c r="C64" i="41"/>
  <c r="C66" i="41"/>
  <c r="C68" i="41"/>
  <c r="C70" i="41"/>
  <c r="C72" i="41"/>
  <c r="C74" i="41"/>
  <c r="C76" i="41"/>
  <c r="C80" i="41"/>
  <c r="C82" i="41"/>
  <c r="C84" i="41"/>
  <c r="C86" i="41"/>
  <c r="C88" i="41"/>
  <c r="C90" i="41"/>
  <c r="C94" i="41"/>
  <c r="C96" i="41"/>
  <c r="C100" i="41"/>
  <c r="C8" i="38"/>
  <c r="C6" i="38"/>
  <c r="C27" i="41"/>
  <c r="C39" i="41"/>
  <c r="C49" i="41"/>
  <c r="C61" i="41"/>
  <c r="C69" i="41"/>
  <c r="C77" i="41"/>
  <c r="C85" i="41"/>
  <c r="C97" i="41"/>
  <c r="C10" i="38"/>
  <c r="C3" i="41"/>
  <c r="C11" i="40"/>
  <c r="C13" i="40"/>
  <c r="C15" i="40"/>
  <c r="C2" i="39"/>
  <c r="C4" i="39"/>
  <c r="C6" i="39"/>
  <c r="C1" i="37"/>
  <c r="C12" i="41"/>
  <c r="C14" i="41"/>
  <c r="C16" i="41"/>
  <c r="C18" i="41"/>
  <c r="C20" i="41"/>
  <c r="C10" i="41"/>
  <c r="F31" i="2"/>
  <c r="I11" i="34" s="1"/>
  <c r="C5" i="37"/>
  <c r="C7" i="40"/>
  <c r="C9" i="40"/>
  <c r="C4" i="38"/>
  <c r="C25" i="41"/>
  <c r="C29" i="41"/>
  <c r="C37" i="41"/>
  <c r="C41" i="41"/>
  <c r="C47" i="41"/>
  <c r="C51" i="41"/>
  <c r="C59" i="41"/>
  <c r="C67" i="41"/>
  <c r="C75" i="41"/>
  <c r="C83" i="41"/>
  <c r="C91" i="41"/>
  <c r="C99" i="41"/>
  <c r="C8" i="41"/>
  <c r="C1" i="38"/>
  <c r="C171" i="25"/>
  <c r="C385" i="25"/>
  <c r="C256" i="25"/>
  <c r="C282" i="25"/>
  <c r="C156" i="25"/>
  <c r="C154" i="25"/>
  <c r="C149" i="25"/>
  <c r="C152" i="25"/>
  <c r="C302" i="25"/>
  <c r="C314" i="25"/>
  <c r="C321" i="25"/>
  <c r="C327" i="25"/>
  <c r="C333" i="25"/>
  <c r="C337" i="25"/>
  <c r="C341" i="25"/>
  <c r="C348" i="25"/>
  <c r="C352" i="25"/>
  <c r="C356" i="25"/>
  <c r="C360" i="25"/>
  <c r="C365" i="25"/>
  <c r="C368" i="25"/>
  <c r="C373" i="25"/>
  <c r="C379" i="25"/>
  <c r="C383" i="25"/>
  <c r="C389" i="25"/>
  <c r="C395" i="25"/>
  <c r="C238" i="25"/>
  <c r="C271" i="25"/>
  <c r="C300" i="25"/>
  <c r="C304" i="25"/>
  <c r="C306" i="25"/>
  <c r="C308" i="25"/>
  <c r="C310" i="25"/>
  <c r="C312" i="25"/>
  <c r="C316" i="25"/>
  <c r="C319" i="25"/>
  <c r="C323" i="25"/>
  <c r="C325" i="25"/>
  <c r="C329" i="25"/>
  <c r="C331" i="25"/>
  <c r="C335" i="25"/>
  <c r="C339" i="25"/>
  <c r="C343" i="25"/>
  <c r="C346" i="25"/>
  <c r="C350" i="25"/>
  <c r="C354" i="25"/>
  <c r="C358" i="25"/>
  <c r="C363" i="25"/>
  <c r="C367" i="25"/>
  <c r="C371" i="25"/>
  <c r="C375" i="25"/>
  <c r="C377" i="25"/>
  <c r="C381" i="25"/>
  <c r="C387" i="25"/>
  <c r="C397" i="25"/>
  <c r="C246" i="25"/>
  <c r="C274" i="25"/>
  <c r="C220" i="25"/>
  <c r="C157" i="25"/>
  <c r="C159" i="25"/>
  <c r="C165" i="25"/>
  <c r="C167" i="25"/>
  <c r="C170" i="25"/>
  <c r="C173" i="25"/>
  <c r="C176" i="25"/>
  <c r="C178" i="25"/>
  <c r="C180" i="25"/>
  <c r="C182" i="25"/>
  <c r="C184" i="25"/>
  <c r="C186" i="25"/>
  <c r="C188" i="25"/>
  <c r="C190" i="25"/>
  <c r="C193" i="25"/>
  <c r="C195" i="25"/>
  <c r="C197" i="25"/>
  <c r="C199" i="25"/>
  <c r="C201" i="25"/>
  <c r="C203" i="25"/>
  <c r="C206" i="25"/>
  <c r="C208" i="25"/>
  <c r="C210" i="25"/>
  <c r="C212" i="25"/>
  <c r="C216" i="25"/>
  <c r="C218" i="25"/>
  <c r="C221" i="25"/>
  <c r="C224" i="25"/>
  <c r="C227" i="25"/>
  <c r="C229" i="25"/>
  <c r="C231" i="25"/>
  <c r="C233" i="25"/>
  <c r="C235" i="25"/>
  <c r="C237" i="25"/>
  <c r="C239" i="25"/>
  <c r="C241" i="25"/>
  <c r="C243" i="25"/>
  <c r="C245" i="25"/>
  <c r="C247" i="25"/>
  <c r="C249" i="25"/>
  <c r="C251" i="25"/>
  <c r="C253" i="25"/>
  <c r="C255" i="25"/>
  <c r="C257" i="25"/>
  <c r="C259" i="25"/>
  <c r="C261" i="25"/>
  <c r="C263" i="25"/>
  <c r="C265" i="25"/>
  <c r="C267" i="25"/>
  <c r="C270" i="25"/>
  <c r="C273" i="25"/>
  <c r="C275" i="25"/>
  <c r="C277" i="25"/>
  <c r="C279" i="25"/>
  <c r="C281" i="25"/>
  <c r="C283" i="25"/>
  <c r="C294" i="25"/>
  <c r="C296" i="25"/>
  <c r="C298" i="25"/>
  <c r="C103" i="25"/>
  <c r="C105" i="25"/>
  <c r="C107" i="25"/>
  <c r="C109" i="25"/>
  <c r="C111" i="25"/>
  <c r="C113" i="25"/>
  <c r="C115" i="25"/>
  <c r="C117" i="25"/>
  <c r="C119" i="25"/>
  <c r="C121" i="25"/>
  <c r="C123" i="25"/>
  <c r="C125" i="25"/>
  <c r="C127" i="25"/>
  <c r="C129" i="25"/>
  <c r="C131" i="25"/>
  <c r="C133" i="25"/>
  <c r="C135" i="25"/>
  <c r="C137" i="25"/>
  <c r="C139" i="25"/>
  <c r="C141" i="25"/>
  <c r="C204" i="25"/>
  <c r="C232" i="25"/>
  <c r="C250" i="25"/>
  <c r="C262" i="25"/>
  <c r="C150" i="25"/>
  <c r="C148" i="25"/>
  <c r="C158" i="25"/>
  <c r="C166" i="25"/>
  <c r="C174" i="25"/>
  <c r="C179" i="25"/>
  <c r="C185" i="25"/>
  <c r="C189" i="25"/>
  <c r="C196" i="25"/>
  <c r="C202" i="25"/>
  <c r="C211" i="25"/>
  <c r="C219" i="25"/>
  <c r="C228" i="25"/>
  <c r="C236" i="25"/>
  <c r="C244" i="25"/>
  <c r="C254" i="25"/>
  <c r="C260" i="25"/>
  <c r="C269" i="25"/>
  <c r="C280" i="25"/>
  <c r="C155" i="25"/>
  <c r="C151" i="25"/>
  <c r="C153" i="25"/>
  <c r="C169" i="25"/>
  <c r="C183" i="25"/>
  <c r="C191" i="25"/>
  <c r="C198" i="25"/>
  <c r="C207" i="25"/>
  <c r="C213" i="25"/>
  <c r="C222" i="25"/>
  <c r="C230" i="25"/>
  <c r="C240" i="25"/>
  <c r="C252" i="25"/>
  <c r="C264" i="25"/>
  <c r="C276" i="25"/>
  <c r="C295" i="25"/>
  <c r="C299" i="25"/>
  <c r="C301" i="25"/>
  <c r="C303" i="25"/>
  <c r="C305" i="25"/>
  <c r="C307" i="25"/>
  <c r="C309" i="25"/>
  <c r="C311" i="25"/>
  <c r="C313" i="25"/>
  <c r="C315" i="25"/>
  <c r="C320" i="25"/>
  <c r="C322" i="25"/>
  <c r="C324" i="25"/>
  <c r="C326" i="25"/>
  <c r="C328" i="25"/>
  <c r="C330" i="25"/>
  <c r="C332" i="25"/>
  <c r="C334" i="25"/>
  <c r="C336" i="25"/>
  <c r="C338" i="25"/>
  <c r="C340" i="25"/>
  <c r="C342" i="25"/>
  <c r="C344" i="25"/>
  <c r="C347" i="25"/>
  <c r="C349" i="25"/>
  <c r="C351" i="25"/>
  <c r="C353" i="25"/>
  <c r="C355" i="25"/>
  <c r="C357" i="25"/>
  <c r="C359" i="25"/>
  <c r="C362" i="25"/>
  <c r="C364" i="25"/>
  <c r="C366" i="25"/>
  <c r="C369" i="25"/>
  <c r="C372" i="25"/>
  <c r="C374" i="25"/>
  <c r="C376" i="25"/>
  <c r="C378" i="25"/>
  <c r="C380" i="25"/>
  <c r="C382" i="25"/>
  <c r="C384" i="25"/>
  <c r="C386" i="25"/>
  <c r="C388" i="25"/>
  <c r="C392" i="25"/>
  <c r="C393" i="25"/>
  <c r="C396" i="25"/>
  <c r="C398" i="25"/>
  <c r="C226" i="25"/>
  <c r="C168" i="25"/>
  <c r="C223" i="25"/>
  <c r="C160" i="25"/>
  <c r="C164" i="25"/>
  <c r="C172" i="25"/>
  <c r="C177" i="25"/>
  <c r="C181" i="25"/>
  <c r="C187" i="25"/>
  <c r="C194" i="25"/>
  <c r="C200" i="25"/>
  <c r="C209" i="25"/>
  <c r="C217" i="25"/>
  <c r="C225" i="25"/>
  <c r="C234" i="25"/>
  <c r="C242" i="25"/>
  <c r="C248" i="25"/>
  <c r="C258" i="25"/>
  <c r="C266" i="25"/>
  <c r="C278" i="25"/>
  <c r="C293" i="25"/>
  <c r="C126" i="25"/>
  <c r="C138" i="25"/>
  <c r="C108" i="25"/>
  <c r="C124" i="25"/>
  <c r="C140" i="25"/>
  <c r="C106" i="25"/>
  <c r="C104" i="25"/>
  <c r="C120" i="25"/>
  <c r="C136" i="25"/>
  <c r="C118" i="25"/>
  <c r="C134" i="25"/>
  <c r="C112" i="25"/>
  <c r="C122" i="25"/>
  <c r="C297" i="25"/>
  <c r="C128" i="25"/>
  <c r="C116" i="25"/>
  <c r="C132" i="25"/>
  <c r="C114" i="25"/>
  <c r="C130" i="25"/>
  <c r="C110" i="25"/>
  <c r="C142" i="25"/>
  <c r="H11" i="34"/>
  <c r="C56" i="32"/>
  <c r="C58" i="32"/>
  <c r="C4" i="32"/>
  <c r="C7" i="32"/>
  <c r="C9" i="32"/>
  <c r="C11" i="32"/>
  <c r="C13" i="32"/>
  <c r="C15" i="32"/>
  <c r="C1" i="32"/>
  <c r="C114" i="33"/>
  <c r="C116" i="33"/>
  <c r="C118" i="33"/>
  <c r="C120" i="33"/>
  <c r="C122" i="33"/>
  <c r="C104" i="33"/>
  <c r="C106" i="33"/>
  <c r="C108" i="33"/>
  <c r="C110" i="33"/>
  <c r="C112" i="33"/>
  <c r="C94" i="33"/>
  <c r="C96" i="33"/>
  <c r="C98" i="33"/>
  <c r="C100" i="33"/>
  <c r="C102" i="33"/>
  <c r="C84" i="33"/>
  <c r="C86" i="33"/>
  <c r="C88" i="33"/>
  <c r="C90" i="33"/>
  <c r="C92" i="33"/>
  <c r="C74" i="33"/>
  <c r="C76" i="33"/>
  <c r="C78" i="33"/>
  <c r="C80" i="33"/>
  <c r="C82" i="33"/>
  <c r="C64" i="33"/>
  <c r="C66" i="33"/>
  <c r="C68" i="33"/>
  <c r="C70" i="33"/>
  <c r="C72" i="33"/>
  <c r="C54" i="33"/>
  <c r="C56" i="33"/>
  <c r="C58" i="33"/>
  <c r="C60" i="33"/>
  <c r="C62" i="33"/>
  <c r="C44" i="33"/>
  <c r="C46" i="33"/>
  <c r="C48" i="33"/>
  <c r="C50" i="33"/>
  <c r="C52" i="33"/>
  <c r="C34" i="33"/>
  <c r="C36" i="33"/>
  <c r="C38" i="33"/>
  <c r="C40" i="33"/>
  <c r="C42" i="33"/>
  <c r="C24" i="33"/>
  <c r="C26" i="33"/>
  <c r="C28" i="33"/>
  <c r="C30" i="33"/>
  <c r="C32" i="33"/>
  <c r="C14" i="33"/>
  <c r="C16" i="33"/>
  <c r="C18" i="33"/>
  <c r="C20" i="33"/>
  <c r="C22" i="33"/>
  <c r="C5" i="33"/>
  <c r="C7" i="33"/>
  <c r="C9" i="33"/>
  <c r="C11" i="33"/>
  <c r="C13" i="33"/>
  <c r="C100" i="32"/>
  <c r="C102" i="32"/>
  <c r="C61" i="32"/>
  <c r="C63" i="32"/>
  <c r="C65" i="32"/>
  <c r="C67" i="32"/>
  <c r="C69" i="32"/>
  <c r="C71" i="32"/>
  <c r="C73" i="32"/>
  <c r="C75" i="32"/>
  <c r="C77" i="32"/>
  <c r="C79" i="32"/>
  <c r="C81" i="32"/>
  <c r="C83" i="32"/>
  <c r="C85" i="32"/>
  <c r="C87" i="32"/>
  <c r="C89" i="32"/>
  <c r="C3" i="35"/>
  <c r="C5" i="35"/>
  <c r="C7" i="35"/>
  <c r="C9" i="35"/>
  <c r="C11" i="35"/>
  <c r="C2" i="34"/>
  <c r="C4" i="34"/>
  <c r="C6" i="34"/>
  <c r="C8" i="34"/>
  <c r="C10" i="34"/>
  <c r="C12" i="34"/>
  <c r="C14" i="34"/>
  <c r="C16" i="34"/>
  <c r="C57" i="32"/>
  <c r="C59" i="32"/>
  <c r="C2" i="32"/>
  <c r="C3" i="32"/>
  <c r="C6" i="32"/>
  <c r="C8" i="32"/>
  <c r="C10" i="32"/>
  <c r="C12" i="32"/>
  <c r="C14" i="32"/>
  <c r="C47" i="32"/>
  <c r="C49" i="32"/>
  <c r="C51" i="32"/>
  <c r="C53" i="32"/>
  <c r="C55" i="32"/>
  <c r="C37" i="32"/>
  <c r="C39" i="32"/>
  <c r="C41" i="32"/>
  <c r="C43" i="32"/>
  <c r="C45" i="32"/>
  <c r="C27" i="32"/>
  <c r="C29" i="32"/>
  <c r="C31" i="32"/>
  <c r="C33" i="32"/>
  <c r="C35" i="32"/>
  <c r="C17" i="32"/>
  <c r="C19" i="32"/>
  <c r="C21" i="32"/>
  <c r="C23" i="32"/>
  <c r="C25" i="32"/>
  <c r="C2" i="31"/>
  <c r="C4" i="31"/>
  <c r="C6" i="31"/>
  <c r="C8" i="31"/>
  <c r="C10" i="31"/>
  <c r="C124" i="33"/>
  <c r="C115" i="33"/>
  <c r="C117" i="33"/>
  <c r="C119" i="33"/>
  <c r="C121" i="33"/>
  <c r="C123" i="33"/>
  <c r="C105" i="33"/>
  <c r="C107" i="33"/>
  <c r="C109" i="33"/>
  <c r="C111" i="33"/>
  <c r="C113" i="33"/>
  <c r="C95" i="33"/>
  <c r="C97" i="33"/>
  <c r="C99" i="33"/>
  <c r="C101" i="33"/>
  <c r="C103" i="33"/>
  <c r="C85" i="33"/>
  <c r="C87" i="33"/>
  <c r="C89" i="33"/>
  <c r="C91" i="33"/>
  <c r="C93" i="33"/>
  <c r="C75" i="33"/>
  <c r="C77" i="33"/>
  <c r="C79" i="33"/>
  <c r="C81" i="33"/>
  <c r="C83" i="33"/>
  <c r="C65" i="33"/>
  <c r="C67" i="33"/>
  <c r="C69" i="33"/>
  <c r="C71" i="33"/>
  <c r="C73" i="33"/>
  <c r="C55" i="33"/>
  <c r="C57" i="33"/>
  <c r="C59" i="33"/>
  <c r="C61" i="33"/>
  <c r="C63" i="33"/>
  <c r="C45" i="33"/>
  <c r="C47" i="33"/>
  <c r="C49" i="33"/>
  <c r="C51" i="33"/>
  <c r="C53" i="33"/>
  <c r="C35" i="33"/>
  <c r="C37" i="33"/>
  <c r="C39" i="33"/>
  <c r="C41" i="33"/>
  <c r="C43" i="33"/>
  <c r="C25" i="33"/>
  <c r="C27" i="33"/>
  <c r="C29" i="33"/>
  <c r="C31" i="33"/>
  <c r="C33" i="33"/>
  <c r="C15" i="33"/>
  <c r="C17" i="33"/>
  <c r="C19" i="33"/>
  <c r="C21" i="33"/>
  <c r="C23" i="33"/>
  <c r="C6" i="33"/>
  <c r="C8" i="33"/>
  <c r="C10" i="33"/>
  <c r="C12" i="33"/>
  <c r="C4" i="33"/>
  <c r="C101" i="32"/>
  <c r="C60" i="32"/>
  <c r="C62" i="32"/>
  <c r="C64" i="32"/>
  <c r="C66" i="32"/>
  <c r="C68" i="32"/>
  <c r="C70" i="32"/>
  <c r="C72" i="32"/>
  <c r="C74" i="32"/>
  <c r="C76" i="32"/>
  <c r="C78" i="32"/>
  <c r="C80" i="32"/>
  <c r="C82" i="32"/>
  <c r="C84" i="32"/>
  <c r="C86" i="32"/>
  <c r="C88" i="32"/>
  <c r="C90" i="32"/>
  <c r="C92" i="32"/>
  <c r="C94" i="32"/>
  <c r="C96" i="32"/>
  <c r="C98" i="32"/>
  <c r="C90" i="31"/>
  <c r="C61" i="31"/>
  <c r="C63" i="31"/>
  <c r="C2" i="35"/>
  <c r="C3" i="34"/>
  <c r="C3" i="33"/>
  <c r="C93" i="32"/>
  <c r="C46" i="32"/>
  <c r="C42" i="32"/>
  <c r="C18" i="32"/>
  <c r="C5" i="31"/>
  <c r="C3" i="30"/>
  <c r="C5" i="30"/>
  <c r="C7" i="30"/>
  <c r="C9" i="30"/>
  <c r="C11" i="30"/>
  <c r="C13" i="30"/>
  <c r="C15" i="30"/>
  <c r="C17" i="30"/>
  <c r="C19" i="30"/>
  <c r="C21" i="30"/>
  <c r="C23" i="30"/>
  <c r="C25" i="30"/>
  <c r="C27" i="30"/>
  <c r="C29" i="30"/>
  <c r="C31" i="30"/>
  <c r="C33" i="30"/>
  <c r="C35" i="30"/>
  <c r="C37" i="30"/>
  <c r="C39" i="30"/>
  <c r="C1" i="30"/>
  <c r="C8" i="29"/>
  <c r="C1" i="29"/>
  <c r="C33" i="27"/>
  <c r="C35" i="27"/>
  <c r="C37" i="27"/>
  <c r="C39" i="27"/>
  <c r="C41" i="27"/>
  <c r="C43" i="27"/>
  <c r="C45" i="27"/>
  <c r="C1" i="26"/>
  <c r="C23" i="25"/>
  <c r="C25" i="25"/>
  <c r="C27" i="25"/>
  <c r="C29" i="25"/>
  <c r="C31" i="25"/>
  <c r="C33" i="25"/>
  <c r="C35" i="25"/>
  <c r="C37" i="25"/>
  <c r="C39" i="25"/>
  <c r="C41" i="25"/>
  <c r="C43" i="25"/>
  <c r="C45" i="25"/>
  <c r="C47" i="25"/>
  <c r="C49" i="25"/>
  <c r="C51" i="25"/>
  <c r="C53" i="25"/>
  <c r="C55" i="25"/>
  <c r="C57" i="25"/>
  <c r="C59" i="25"/>
  <c r="C61" i="25"/>
  <c r="C1" i="34"/>
  <c r="C91" i="32"/>
  <c r="C40" i="32"/>
  <c r="C16" i="32"/>
  <c r="C3" i="31"/>
  <c r="C12" i="31"/>
  <c r="C14" i="31"/>
  <c r="C16" i="31"/>
  <c r="C18" i="31"/>
  <c r="C20" i="31"/>
  <c r="C22" i="31"/>
  <c r="C24" i="31"/>
  <c r="C26" i="31"/>
  <c r="C28" i="31"/>
  <c r="C30" i="31"/>
  <c r="C32" i="31"/>
  <c r="C94" i="30"/>
  <c r="C96" i="30"/>
  <c r="C98" i="30"/>
  <c r="C100" i="30"/>
  <c r="C102" i="30"/>
  <c r="C104" i="30"/>
  <c r="C106" i="30"/>
  <c r="C108" i="30"/>
  <c r="C110" i="30"/>
  <c r="C112" i="30"/>
  <c r="C114" i="30"/>
  <c r="C116" i="30"/>
  <c r="C70" i="30"/>
  <c r="C72" i="30"/>
  <c r="C74" i="30"/>
  <c r="C76" i="30"/>
  <c r="C78" i="30"/>
  <c r="C80" i="30"/>
  <c r="C82" i="30"/>
  <c r="C84" i="30"/>
  <c r="C86" i="30"/>
  <c r="C88" i="30"/>
  <c r="C90" i="30"/>
  <c r="C92" i="30"/>
  <c r="C42" i="30"/>
  <c r="C44" i="30"/>
  <c r="C46" i="30"/>
  <c r="C48" i="30"/>
  <c r="C50" i="30"/>
  <c r="C52" i="30"/>
  <c r="C54" i="30"/>
  <c r="C56" i="30"/>
  <c r="C58" i="30"/>
  <c r="C60" i="30"/>
  <c r="C62" i="30"/>
  <c r="C64" i="30"/>
  <c r="C37" i="29"/>
  <c r="C39" i="29"/>
  <c r="C41" i="29"/>
  <c r="C43" i="29"/>
  <c r="C36" i="29"/>
  <c r="C35" i="29"/>
  <c r="C22" i="29"/>
  <c r="C5" i="29"/>
  <c r="C3" i="27"/>
  <c r="C5" i="27"/>
  <c r="C7" i="27"/>
  <c r="C9" i="27"/>
  <c r="C11" i="27"/>
  <c r="C13" i="27"/>
  <c r="C15" i="27"/>
  <c r="C17" i="27"/>
  <c r="C19" i="27"/>
  <c r="C21" i="27"/>
  <c r="C23" i="27"/>
  <c r="C25" i="27"/>
  <c r="C27" i="27"/>
  <c r="C29" i="27"/>
  <c r="C31" i="27"/>
  <c r="C15" i="34"/>
  <c r="C38" i="32"/>
  <c r="C34" i="32"/>
  <c r="C67" i="30"/>
  <c r="C69" i="30"/>
  <c r="C10" i="29"/>
  <c r="C1" i="35"/>
  <c r="C13" i="34"/>
  <c r="C36" i="32"/>
  <c r="C32" i="32"/>
  <c r="C64" i="31"/>
  <c r="C66" i="31"/>
  <c r="C68" i="31"/>
  <c r="C70" i="31"/>
  <c r="C72" i="31"/>
  <c r="C74" i="31"/>
  <c r="C76" i="31"/>
  <c r="C78" i="31"/>
  <c r="C80" i="31"/>
  <c r="C82" i="31"/>
  <c r="C84" i="31"/>
  <c r="C86" i="31"/>
  <c r="C88" i="31"/>
  <c r="C58" i="31"/>
  <c r="C54" i="31"/>
  <c r="C56" i="31"/>
  <c r="C49" i="31"/>
  <c r="C51" i="31"/>
  <c r="C43" i="31"/>
  <c r="C45" i="31"/>
  <c r="C47" i="31"/>
  <c r="C39" i="31"/>
  <c r="C41" i="31"/>
  <c r="C33" i="31"/>
  <c r="C35" i="31"/>
  <c r="C37" i="31"/>
  <c r="C12" i="29"/>
  <c r="C13" i="29"/>
  <c r="C15" i="29"/>
  <c r="C17" i="29"/>
  <c r="C19" i="29"/>
  <c r="C21" i="29"/>
  <c r="C24" i="29"/>
  <c r="C26" i="29"/>
  <c r="C28" i="29"/>
  <c r="C30" i="29"/>
  <c r="C32" i="29"/>
  <c r="C2" i="29"/>
  <c r="C7" i="29"/>
  <c r="C13" i="28"/>
  <c r="C2" i="28"/>
  <c r="C4" i="28"/>
  <c r="C6" i="28"/>
  <c r="C8" i="28"/>
  <c r="C11" i="28"/>
  <c r="C14" i="28"/>
  <c r="C16" i="28"/>
  <c r="C18" i="28"/>
  <c r="C20" i="28"/>
  <c r="C22" i="28"/>
  <c r="C24" i="28"/>
  <c r="C27" i="28"/>
  <c r="C29" i="28"/>
  <c r="C31" i="28"/>
  <c r="C33" i="28"/>
  <c r="C35" i="28"/>
  <c r="C37" i="28"/>
  <c r="C39" i="28"/>
  <c r="C1" i="28"/>
  <c r="C82" i="27"/>
  <c r="C84" i="27"/>
  <c r="C86" i="27"/>
  <c r="C78" i="27"/>
  <c r="C80" i="27"/>
  <c r="C72" i="27"/>
  <c r="C74" i="27"/>
  <c r="C76" i="27"/>
  <c r="C68" i="27"/>
  <c r="C70" i="27"/>
  <c r="C62" i="27"/>
  <c r="C64" i="27"/>
  <c r="C66" i="27"/>
  <c r="C58" i="27"/>
  <c r="C60" i="27"/>
  <c r="C52" i="27"/>
  <c r="C54" i="27"/>
  <c r="C56" i="27"/>
  <c r="C48" i="27"/>
  <c r="C50" i="27"/>
  <c r="C1" i="27"/>
  <c r="C30" i="26"/>
  <c r="C21" i="26"/>
  <c r="C23" i="26"/>
  <c r="C25" i="26"/>
  <c r="C27" i="26"/>
  <c r="C2" i="26"/>
  <c r="C4" i="26"/>
  <c r="C6" i="26"/>
  <c r="C8" i="26"/>
  <c r="C10" i="26"/>
  <c r="C12" i="26"/>
  <c r="C14" i="26"/>
  <c r="C16" i="26"/>
  <c r="C18" i="26"/>
  <c r="C20" i="26"/>
  <c r="C19" i="25"/>
  <c r="C10" i="35"/>
  <c r="C11" i="34"/>
  <c r="C2" i="33"/>
  <c r="C1" i="33"/>
  <c r="C54" i="32"/>
  <c r="C30" i="32"/>
  <c r="C62" i="31"/>
  <c r="C2" i="30"/>
  <c r="C4" i="30"/>
  <c r="C6" i="30"/>
  <c r="C8" i="30"/>
  <c r="C10" i="30"/>
  <c r="C12" i="30"/>
  <c r="C14" i="30"/>
  <c r="C16" i="30"/>
  <c r="C18" i="30"/>
  <c r="C20" i="30"/>
  <c r="C22" i="30"/>
  <c r="C24" i="30"/>
  <c r="C26" i="30"/>
  <c r="C28" i="30"/>
  <c r="C30" i="30"/>
  <c r="C32" i="30"/>
  <c r="C34" i="30"/>
  <c r="C36" i="30"/>
  <c r="C38" i="30"/>
  <c r="C40" i="30"/>
  <c r="C4" i="29"/>
  <c r="C26" i="28"/>
  <c r="C34" i="27"/>
  <c r="C36" i="27"/>
  <c r="C38" i="27"/>
  <c r="C40" i="27"/>
  <c r="C42" i="27"/>
  <c r="C44" i="27"/>
  <c r="C46" i="27"/>
  <c r="C22" i="25"/>
  <c r="C24" i="25"/>
  <c r="C26" i="25"/>
  <c r="C28" i="25"/>
  <c r="C30" i="25"/>
  <c r="C32" i="25"/>
  <c r="C34" i="25"/>
  <c r="C36" i="25"/>
  <c r="C38" i="25"/>
  <c r="C40" i="25"/>
  <c r="C42" i="25"/>
  <c r="C44" i="25"/>
  <c r="C46" i="25"/>
  <c r="C48" i="25"/>
  <c r="C50" i="25"/>
  <c r="C52" i="25"/>
  <c r="C54" i="25"/>
  <c r="C56" i="25"/>
  <c r="C58" i="25"/>
  <c r="C60" i="25"/>
  <c r="C62" i="25"/>
  <c r="C8" i="35"/>
  <c r="C9" i="34"/>
  <c r="C99" i="32"/>
  <c r="C52" i="32"/>
  <c r="C28" i="32"/>
  <c r="C24" i="32"/>
  <c r="C91" i="31"/>
  <c r="C60" i="31"/>
  <c r="C11" i="31"/>
  <c r="C13" i="31"/>
  <c r="C15" i="31"/>
  <c r="C17" i="31"/>
  <c r="C19" i="31"/>
  <c r="C21" i="31"/>
  <c r="C23" i="31"/>
  <c r="C25" i="31"/>
  <c r="C27" i="31"/>
  <c r="C29" i="31"/>
  <c r="C31" i="31"/>
  <c r="C1" i="31"/>
  <c r="C95" i="30"/>
  <c r="C97" i="30"/>
  <c r="C99" i="30"/>
  <c r="C101" i="30"/>
  <c r="C103" i="30"/>
  <c r="C105" i="30"/>
  <c r="C107" i="30"/>
  <c r="C109" i="30"/>
  <c r="C111" i="30"/>
  <c r="C113" i="30"/>
  <c r="C115" i="30"/>
  <c r="C117" i="30"/>
  <c r="C71" i="30"/>
  <c r="C73" i="30"/>
  <c r="C75" i="30"/>
  <c r="C77" i="30"/>
  <c r="C79" i="30"/>
  <c r="C81" i="30"/>
  <c r="C83" i="30"/>
  <c r="C85" i="30"/>
  <c r="C87" i="30"/>
  <c r="C89" i="30"/>
  <c r="C91" i="30"/>
  <c r="C93" i="30"/>
  <c r="C41" i="30"/>
  <c r="C43" i="30"/>
  <c r="C45" i="30"/>
  <c r="C47" i="30"/>
  <c r="C49" i="30"/>
  <c r="C51" i="30"/>
  <c r="C53" i="30"/>
  <c r="C55" i="30"/>
  <c r="C57" i="30"/>
  <c r="C59" i="30"/>
  <c r="C61" i="30"/>
  <c r="C63" i="30"/>
  <c r="C65" i="30"/>
  <c r="C38" i="29"/>
  <c r="C40" i="29"/>
  <c r="C42" i="29"/>
  <c r="C44" i="29"/>
  <c r="C34" i="29"/>
  <c r="C9" i="29"/>
  <c r="C2" i="27"/>
  <c r="C4" i="27"/>
  <c r="C6" i="27"/>
  <c r="C8" i="27"/>
  <c r="C10" i="27"/>
  <c r="C12" i="27"/>
  <c r="C14" i="27"/>
  <c r="C16" i="27"/>
  <c r="C18" i="27"/>
  <c r="C20" i="27"/>
  <c r="C22" i="27"/>
  <c r="C24" i="27"/>
  <c r="C26" i="27"/>
  <c r="C28" i="27"/>
  <c r="C30" i="27"/>
  <c r="C32" i="27"/>
  <c r="C6" i="35"/>
  <c r="C7" i="34"/>
  <c r="C97" i="32"/>
  <c r="C50" i="32"/>
  <c r="C26" i="32"/>
  <c r="C22" i="32"/>
  <c r="C9" i="31"/>
  <c r="C68" i="30"/>
  <c r="C6" i="29"/>
  <c r="C5" i="34"/>
  <c r="C77" i="31"/>
  <c r="C55" i="31"/>
  <c r="C42" i="31"/>
  <c r="C66" i="30"/>
  <c r="C16" i="29"/>
  <c r="C33" i="29"/>
  <c r="C12" i="28"/>
  <c r="C30" i="28"/>
  <c r="C79" i="27"/>
  <c r="C65" i="27"/>
  <c r="C51" i="27"/>
  <c r="C22" i="26"/>
  <c r="C11" i="26"/>
  <c r="C1" i="25"/>
  <c r="C2" i="25"/>
  <c r="C10" i="25"/>
  <c r="K7" i="7"/>
  <c r="C5" i="26"/>
  <c r="C75" i="31"/>
  <c r="C59" i="31"/>
  <c r="C53" i="31"/>
  <c r="C40" i="31"/>
  <c r="C14" i="29"/>
  <c r="C31" i="29"/>
  <c r="C10" i="28"/>
  <c r="C28" i="28"/>
  <c r="C77" i="27"/>
  <c r="C63" i="27"/>
  <c r="C49" i="27"/>
  <c r="C31" i="26"/>
  <c r="C9" i="26"/>
  <c r="C6" i="25"/>
  <c r="C7" i="25"/>
  <c r="C48" i="32"/>
  <c r="C73" i="31"/>
  <c r="C89" i="31"/>
  <c r="C57" i="31"/>
  <c r="C38" i="31"/>
  <c r="C11" i="29"/>
  <c r="C29" i="29"/>
  <c r="C7" i="28"/>
  <c r="C25" i="28"/>
  <c r="C85" i="27"/>
  <c r="C71" i="27"/>
  <c r="C47" i="27"/>
  <c r="C29" i="26"/>
  <c r="C7" i="26"/>
  <c r="C63" i="25"/>
  <c r="C65" i="25"/>
  <c r="C67" i="25"/>
  <c r="C69" i="25"/>
  <c r="C71" i="25"/>
  <c r="C73" i="25"/>
  <c r="C75" i="25"/>
  <c r="C77" i="25"/>
  <c r="C79" i="25"/>
  <c r="C81" i="25"/>
  <c r="C83" i="25"/>
  <c r="C85" i="25"/>
  <c r="C87" i="25"/>
  <c r="C89" i="25"/>
  <c r="C91" i="25"/>
  <c r="C93" i="25"/>
  <c r="C95" i="25"/>
  <c r="C97" i="25"/>
  <c r="C99" i="25"/>
  <c r="C101" i="25"/>
  <c r="C18" i="25"/>
  <c r="C16" i="25"/>
  <c r="C12" i="25"/>
  <c r="C83" i="27"/>
  <c r="C55" i="27"/>
  <c r="C14" i="25"/>
  <c r="C44" i="32"/>
  <c r="C71" i="31"/>
  <c r="C87" i="31"/>
  <c r="C46" i="31"/>
  <c r="C7" i="31"/>
  <c r="C27" i="29"/>
  <c r="C5" i="28"/>
  <c r="C23" i="28"/>
  <c r="C40" i="28"/>
  <c r="C69" i="27"/>
  <c r="C3" i="25"/>
  <c r="C20" i="32"/>
  <c r="C69" i="31"/>
  <c r="C85" i="31"/>
  <c r="C44" i="31"/>
  <c r="C25" i="29"/>
  <c r="C3" i="28"/>
  <c r="C21" i="28"/>
  <c r="C38" i="28"/>
  <c r="C67" i="27"/>
  <c r="C53" i="27"/>
  <c r="C3" i="26"/>
  <c r="C19" i="26"/>
  <c r="C75" i="27"/>
  <c r="C17" i="26"/>
  <c r="C4" i="25"/>
  <c r="C3" i="29"/>
  <c r="C15" i="28"/>
  <c r="C81" i="27"/>
  <c r="C13" i="26"/>
  <c r="C5" i="25"/>
  <c r="C95" i="32"/>
  <c r="C67" i="31"/>
  <c r="C83" i="31"/>
  <c r="C52" i="31"/>
  <c r="C23" i="29"/>
  <c r="C19" i="28"/>
  <c r="C36" i="28"/>
  <c r="C61" i="27"/>
  <c r="C28" i="26"/>
  <c r="C8" i="25"/>
  <c r="C4" i="35"/>
  <c r="C65" i="31"/>
  <c r="C81" i="31"/>
  <c r="C50" i="31"/>
  <c r="C36" i="31"/>
  <c r="C20" i="29"/>
  <c r="C17" i="28"/>
  <c r="C34" i="28"/>
  <c r="C73" i="27"/>
  <c r="C59" i="27"/>
  <c r="C26" i="26"/>
  <c r="C15" i="26"/>
  <c r="C64" i="25"/>
  <c r="C66" i="25"/>
  <c r="C68" i="25"/>
  <c r="C70" i="25"/>
  <c r="C72" i="25"/>
  <c r="C74" i="25"/>
  <c r="C76" i="25"/>
  <c r="C78" i="25"/>
  <c r="C80" i="25"/>
  <c r="C82" i="25"/>
  <c r="C84" i="25"/>
  <c r="C86" i="25"/>
  <c r="C88" i="25"/>
  <c r="C90" i="25"/>
  <c r="C92" i="25"/>
  <c r="C94" i="25"/>
  <c r="C96" i="25"/>
  <c r="C98" i="25"/>
  <c r="C100" i="25"/>
  <c r="C102" i="25"/>
  <c r="C15" i="25"/>
  <c r="C17" i="25"/>
  <c r="C11" i="25"/>
  <c r="C13" i="25"/>
  <c r="C79" i="31"/>
  <c r="C48" i="31"/>
  <c r="C34" i="31"/>
  <c r="C18" i="29"/>
  <c r="C32" i="28"/>
  <c r="C57" i="27"/>
  <c r="C24" i="26"/>
  <c r="C9" i="25"/>
  <c r="C9" i="24"/>
  <c r="C17" i="24"/>
  <c r="C25" i="24"/>
  <c r="C36" i="24"/>
  <c r="C44" i="24"/>
  <c r="C52" i="24"/>
  <c r="C63" i="24"/>
  <c r="C71" i="24"/>
  <c r="C79" i="24"/>
  <c r="C87" i="24"/>
  <c r="C98" i="24"/>
  <c r="C106" i="24"/>
  <c r="C114" i="24"/>
  <c r="L7" i="22"/>
  <c r="C2" i="24"/>
  <c r="C10" i="24"/>
  <c r="C18" i="24"/>
  <c r="C26" i="24"/>
  <c r="C37" i="24"/>
  <c r="C45" i="24"/>
  <c r="C64" i="24"/>
  <c r="C72" i="24"/>
  <c r="C80" i="24"/>
  <c r="C88" i="24"/>
  <c r="C99" i="24"/>
  <c r="C107" i="24"/>
  <c r="C3" i="24"/>
  <c r="C11" i="24"/>
  <c r="C19" i="24"/>
  <c r="C27" i="24"/>
  <c r="C38" i="24"/>
  <c r="C46" i="24"/>
  <c r="C54" i="24"/>
  <c r="C65" i="24"/>
  <c r="C73" i="24"/>
  <c r="C81" i="24"/>
  <c r="C89" i="24"/>
  <c r="C100" i="24"/>
  <c r="C108" i="24"/>
  <c r="C116" i="24"/>
  <c r="C4" i="24"/>
  <c r="C12" i="24"/>
  <c r="C20" i="24"/>
  <c r="C28" i="24"/>
  <c r="C39" i="24"/>
  <c r="C47" i="24"/>
  <c r="C55" i="24"/>
  <c r="C66" i="24"/>
  <c r="C74" i="24"/>
  <c r="C82" i="24"/>
  <c r="C93" i="24"/>
  <c r="C101" i="24"/>
  <c r="C109" i="24"/>
  <c r="C117" i="24"/>
  <c r="C5" i="24"/>
  <c r="C13" i="24"/>
  <c r="C21" i="24"/>
  <c r="C29" i="24"/>
  <c r="C40" i="24"/>
  <c r="C48" i="24"/>
  <c r="C56" i="24"/>
  <c r="C67" i="24"/>
  <c r="C75" i="24"/>
  <c r="C83" i="24"/>
  <c r="C94" i="24"/>
  <c r="C102" i="24"/>
  <c r="C110" i="24"/>
  <c r="C118" i="24"/>
  <c r="C16" i="24"/>
  <c r="K7" i="20"/>
  <c r="C6" i="24"/>
  <c r="C14" i="24"/>
  <c r="C22" i="24"/>
  <c r="C33" i="24"/>
  <c r="C41" i="24"/>
  <c r="C49" i="24"/>
  <c r="C57" i="24"/>
  <c r="C68" i="24"/>
  <c r="C76" i="24"/>
  <c r="C84" i="24"/>
  <c r="C95" i="24"/>
  <c r="C103" i="24"/>
  <c r="C111" i="24"/>
  <c r="C119" i="24"/>
  <c r="C35" i="24"/>
  <c r="C53" i="24"/>
  <c r="C1" i="24"/>
  <c r="C7" i="24"/>
  <c r="C15" i="24"/>
  <c r="C23" i="24"/>
  <c r="C34" i="24"/>
  <c r="C42" i="24"/>
  <c r="C50" i="24"/>
  <c r="C58" i="24"/>
  <c r="C69" i="24"/>
  <c r="C77" i="24"/>
  <c r="C85" i="24"/>
  <c r="C96" i="24"/>
  <c r="C104" i="24"/>
  <c r="C112" i="24"/>
  <c r="C8" i="24"/>
  <c r="C24" i="24"/>
  <c r="C43" i="24"/>
  <c r="C51" i="24"/>
  <c r="C59" i="24"/>
  <c r="C70" i="24"/>
  <c r="C78" i="24"/>
  <c r="C86" i="24"/>
  <c r="C97" i="24"/>
  <c r="C105" i="24"/>
  <c r="C113" i="24"/>
  <c r="P7" i="21"/>
  <c r="C115" i="24"/>
  <c r="O7" i="19"/>
  <c r="I7" i="17"/>
  <c r="I7" i="16"/>
  <c r="I7" i="14"/>
  <c r="I7" i="12"/>
  <c r="J7" i="10"/>
  <c r="M7" i="9"/>
  <c r="I1" i="34"/>
  <c r="Y45" i="4"/>
  <c r="I64" i="25" s="1"/>
  <c r="I49" i="5"/>
  <c r="F29" i="6"/>
  <c r="F73" i="6"/>
  <c r="I53" i="5"/>
  <c r="Y65" i="4"/>
  <c r="I129" i="25" s="1"/>
  <c r="F48" i="6"/>
  <c r="F72" i="6"/>
  <c r="Y69" i="4"/>
  <c r="I142" i="25" s="1"/>
  <c r="F21" i="6"/>
  <c r="F65" i="6"/>
  <c r="Y40" i="4"/>
  <c r="I47" i="25" s="1"/>
  <c r="Y53" i="4"/>
  <c r="I90" i="25" s="1"/>
  <c r="F32" i="6"/>
  <c r="F66" i="6"/>
  <c r="F16" i="6"/>
  <c r="F33" i="6"/>
  <c r="Y49" i="4"/>
  <c r="I77" i="25" s="1"/>
  <c r="F18" i="6"/>
  <c r="Y61" i="4"/>
  <c r="I116" i="25" s="1"/>
  <c r="F19" i="6"/>
  <c r="F34" i="6"/>
  <c r="F20" i="6"/>
  <c r="Y36" i="4"/>
  <c r="I34" i="25" s="1"/>
  <c r="I173" i="25"/>
  <c r="E58" i="5"/>
  <c r="I16" i="25"/>
  <c r="I7" i="25"/>
  <c r="I6" i="25"/>
  <c r="I5" i="25"/>
  <c r="F30" i="6"/>
  <c r="F22" i="6"/>
  <c r="P269" i="4"/>
  <c r="D5" i="24"/>
  <c r="D13" i="24"/>
  <c r="D21" i="24"/>
  <c r="D29" i="24"/>
  <c r="D40" i="24"/>
  <c r="D48" i="24"/>
  <c r="D56" i="24"/>
  <c r="D67" i="24"/>
  <c r="D75" i="24"/>
  <c r="D83" i="24"/>
  <c r="D94" i="24"/>
  <c r="D102" i="24"/>
  <c r="D110" i="24"/>
  <c r="D118" i="24"/>
  <c r="D15" i="24"/>
  <c r="D34" i="24"/>
  <c r="D69" i="24"/>
  <c r="D104" i="24"/>
  <c r="D6" i="24"/>
  <c r="D14" i="24"/>
  <c r="D22" i="24"/>
  <c r="D33" i="24"/>
  <c r="D41" i="24"/>
  <c r="D49" i="24"/>
  <c r="D57" i="24"/>
  <c r="D68" i="24"/>
  <c r="D76" i="24"/>
  <c r="D84" i="24"/>
  <c r="D95" i="24"/>
  <c r="D103" i="24"/>
  <c r="D111" i="24"/>
  <c r="D119" i="24"/>
  <c r="D7" i="24"/>
  <c r="D42" i="24"/>
  <c r="D77" i="24"/>
  <c r="D112" i="24"/>
  <c r="D1" i="24"/>
  <c r="D8" i="24"/>
  <c r="D16" i="24"/>
  <c r="D24" i="24"/>
  <c r="D35" i="24"/>
  <c r="D43" i="24"/>
  <c r="D51" i="24"/>
  <c r="D59" i="24"/>
  <c r="D70" i="24"/>
  <c r="D78" i="24"/>
  <c r="D86" i="24"/>
  <c r="D97" i="24"/>
  <c r="D105" i="24"/>
  <c r="D113" i="24"/>
  <c r="D9" i="24"/>
  <c r="D17" i="24"/>
  <c r="D25" i="24"/>
  <c r="D36" i="24"/>
  <c r="D44" i="24"/>
  <c r="D52" i="24"/>
  <c r="D63" i="24"/>
  <c r="D71" i="24"/>
  <c r="D79" i="24"/>
  <c r="D87" i="24"/>
  <c r="D98" i="24"/>
  <c r="D106" i="24"/>
  <c r="D114" i="24"/>
  <c r="D2" i="24"/>
  <c r="D10" i="24"/>
  <c r="D18" i="24"/>
  <c r="D26" i="24"/>
  <c r="D37" i="24"/>
  <c r="D45" i="24"/>
  <c r="D53" i="24"/>
  <c r="D64" i="24"/>
  <c r="D72" i="24"/>
  <c r="D80" i="24"/>
  <c r="D88" i="24"/>
  <c r="D99" i="24"/>
  <c r="D107" i="24"/>
  <c r="D115" i="24"/>
  <c r="D23" i="24"/>
  <c r="D50" i="24"/>
  <c r="D85" i="24"/>
  <c r="D3" i="24"/>
  <c r="D11" i="24"/>
  <c r="D19" i="24"/>
  <c r="D27" i="24"/>
  <c r="D38" i="24"/>
  <c r="D46" i="24"/>
  <c r="D54" i="24"/>
  <c r="D65" i="24"/>
  <c r="D73" i="24"/>
  <c r="D81" i="24"/>
  <c r="D89" i="24"/>
  <c r="D100" i="24"/>
  <c r="D108" i="24"/>
  <c r="D116" i="24"/>
  <c r="D58" i="24"/>
  <c r="D96" i="24"/>
  <c r="D4" i="24"/>
  <c r="D12" i="24"/>
  <c r="D20" i="24"/>
  <c r="D28" i="24"/>
  <c r="D39" i="24"/>
  <c r="D47" i="24"/>
  <c r="D55" i="24"/>
  <c r="D66" i="24"/>
  <c r="D74" i="24"/>
  <c r="D82" i="24"/>
  <c r="D93" i="24"/>
  <c r="D101" i="24"/>
  <c r="D109" i="24"/>
  <c r="D117" i="24"/>
  <c r="P291" i="4"/>
  <c r="E51" i="6"/>
  <c r="I74" i="5"/>
  <c r="F70" i="6"/>
  <c r="F63" i="6"/>
  <c r="P176" i="4"/>
  <c r="I42" i="5"/>
  <c r="P59" i="4"/>
  <c r="P34" i="4"/>
  <c r="P67" i="4"/>
  <c r="I29" i="5" s="1"/>
  <c r="P38" i="4"/>
  <c r="P51" i="4"/>
  <c r="P20" i="4"/>
  <c r="H18" i="25" s="1"/>
  <c r="P55" i="4"/>
  <c r="P63" i="4"/>
  <c r="P42" i="4"/>
  <c r="P47" i="4"/>
  <c r="I23" i="5" l="1"/>
  <c r="H46" i="28" s="1"/>
  <c r="H100" i="25"/>
  <c r="L12" i="44"/>
  <c r="I12" i="44" s="1"/>
  <c r="H42" i="29"/>
  <c r="H87" i="29" s="1"/>
  <c r="H5" i="29"/>
  <c r="H50" i="29" s="1"/>
  <c r="H36" i="29"/>
  <c r="H81" i="29" s="1"/>
  <c r="H14" i="29"/>
  <c r="H59" i="29" s="1"/>
  <c r="H13" i="40"/>
  <c r="H23" i="40"/>
  <c r="H8" i="29"/>
  <c r="H53" i="29" s="1"/>
  <c r="H9" i="29"/>
  <c r="H54" i="29" s="1"/>
  <c r="H18" i="29"/>
  <c r="H63" i="29" s="1"/>
  <c r="H29" i="29"/>
  <c r="H74" i="29" s="1"/>
  <c r="H33" i="29"/>
  <c r="H78" i="29" s="1"/>
  <c r="H3" i="29"/>
  <c r="H48" i="29" s="1"/>
  <c r="H41" i="29"/>
  <c r="H86" i="29" s="1"/>
  <c r="H38" i="29"/>
  <c r="H83" i="29" s="1"/>
  <c r="H15" i="29"/>
  <c r="H60" i="29" s="1"/>
  <c r="H7" i="29"/>
  <c r="H52" i="29" s="1"/>
  <c r="H37" i="29"/>
  <c r="H82" i="29" s="1"/>
  <c r="H26" i="29"/>
  <c r="H71" i="29" s="1"/>
  <c r="H6" i="29"/>
  <c r="H51" i="29" s="1"/>
  <c r="H19" i="29"/>
  <c r="H64" i="29" s="1"/>
  <c r="H17" i="29"/>
  <c r="H62" i="29" s="1"/>
  <c r="I16" i="44"/>
  <c r="H28" i="45"/>
  <c r="H60" i="28"/>
  <c r="H20" i="28"/>
  <c r="H9" i="28"/>
  <c r="H49" i="28"/>
  <c r="H463" i="25"/>
  <c r="H87" i="25"/>
  <c r="H79" i="28"/>
  <c r="H39" i="28"/>
  <c r="H139" i="25"/>
  <c r="H511" i="25"/>
  <c r="H26" i="28"/>
  <c r="H66" i="28"/>
  <c r="H282" i="25"/>
  <c r="H631" i="25"/>
  <c r="H25" i="25"/>
  <c r="H405" i="25"/>
  <c r="H417" i="25"/>
  <c r="H38" i="25"/>
  <c r="H74" i="25"/>
  <c r="H451" i="25"/>
  <c r="H689" i="25"/>
  <c r="H348" i="25"/>
  <c r="H60" i="25"/>
  <c r="H438" i="25"/>
  <c r="H487" i="25"/>
  <c r="H113" i="25"/>
  <c r="H62" i="28"/>
  <c r="H22" i="28"/>
  <c r="H65" i="28"/>
  <c r="H25" i="28"/>
  <c r="H499" i="25"/>
  <c r="H126" i="25"/>
  <c r="H18" i="28"/>
  <c r="H58" i="28"/>
  <c r="H328" i="25"/>
  <c r="H670" i="25"/>
  <c r="H599" i="25"/>
  <c r="H242" i="25"/>
  <c r="M12" i="44"/>
  <c r="H5" i="45" s="1"/>
  <c r="N12" i="44"/>
  <c r="H6" i="45" s="1"/>
  <c r="K12" i="44"/>
  <c r="H3" i="45" s="1"/>
  <c r="I15" i="5"/>
  <c r="I19" i="5"/>
  <c r="I25" i="5"/>
  <c r="I27" i="5"/>
  <c r="I21" i="5"/>
  <c r="I54" i="22"/>
  <c r="I13" i="5"/>
  <c r="I59" i="5"/>
  <c r="I17" i="5"/>
  <c r="J70" i="6"/>
  <c r="J63" i="6"/>
  <c r="J27" i="6"/>
  <c r="J15" i="6"/>
  <c r="I17" i="25"/>
  <c r="I10" i="25"/>
  <c r="I9" i="25"/>
  <c r="I8" i="25"/>
  <c r="H6" i="28" l="1"/>
  <c r="H4" i="45"/>
  <c r="H39" i="29"/>
  <c r="H84" i="29" s="1"/>
  <c r="H15" i="40"/>
  <c r="H25" i="40"/>
  <c r="H2" i="29"/>
  <c r="H47" i="29" s="1"/>
  <c r="H34" i="29"/>
  <c r="H79" i="29" s="1"/>
  <c r="H12" i="29"/>
  <c r="H57" i="29" s="1"/>
  <c r="J16" i="44"/>
  <c r="H26" i="45" s="1"/>
  <c r="H25" i="45"/>
  <c r="H47" i="28"/>
  <c r="H7" i="28"/>
  <c r="H43" i="28"/>
  <c r="H3" i="28"/>
  <c r="H44" i="28"/>
  <c r="H4" i="28"/>
  <c r="H42" i="28"/>
  <c r="H2" i="28"/>
  <c r="H41" i="28"/>
  <c r="H1" i="28"/>
  <c r="H45" i="28"/>
  <c r="H5" i="28"/>
  <c r="H27" i="28"/>
  <c r="H67" i="28"/>
  <c r="H48" i="28"/>
  <c r="H8" i="28"/>
  <c r="J12" i="44"/>
  <c r="H2" i="45" s="1"/>
  <c r="H1" i="45"/>
  <c r="I56" i="22"/>
  <c r="H16" i="40" s="1"/>
  <c r="I33" i="5"/>
  <c r="J37" i="6"/>
  <c r="J76" i="6"/>
  <c r="H44" i="29" l="1"/>
  <c r="H89" i="29" s="1"/>
  <c r="H21" i="29"/>
  <c r="H66" i="29" s="1"/>
  <c r="H51" i="28"/>
  <c r="H11" i="28"/>
  <c r="N56" i="22"/>
  <c r="I16" i="40" s="1"/>
  <c r="I44" i="5"/>
  <c r="K13" i="12"/>
  <c r="N32" i="44" s="1"/>
  <c r="H90" i="45" s="1"/>
  <c r="I51" i="5" l="1"/>
  <c r="I56" i="5" s="1"/>
  <c r="H64" i="28" s="1"/>
  <c r="H59" i="28"/>
  <c r="H19" i="28"/>
  <c r="I5" i="30"/>
  <c r="I10" i="30"/>
  <c r="I9" i="30"/>
  <c r="K32" i="44"/>
  <c r="H87" i="45" s="1"/>
  <c r="I8" i="30"/>
  <c r="I12" i="30"/>
  <c r="I7" i="30"/>
  <c r="I4" i="30"/>
  <c r="I6" i="30"/>
  <c r="I11" i="30"/>
  <c r="I1" i="30"/>
  <c r="I3" i="30"/>
  <c r="I2" i="30"/>
  <c r="L32" i="44"/>
  <c r="I32" i="44" s="1"/>
  <c r="M32" i="44"/>
  <c r="H89" i="45" s="1"/>
  <c r="H24" i="28" l="1"/>
  <c r="H61" i="28"/>
  <c r="H21" i="28"/>
  <c r="H88" i="45"/>
  <c r="J32" i="44"/>
  <c r="H86" i="45" s="1"/>
  <c r="H85" i="45"/>
  <c r="I61" i="5"/>
  <c r="H68" i="28" l="1"/>
  <c r="H28" i="28"/>
  <c r="I64" i="5"/>
  <c r="P352" i="4" l="1"/>
  <c r="H70" i="28"/>
  <c r="H30" i="28"/>
  <c r="I76" i="5"/>
  <c r="P334" i="4" l="1"/>
  <c r="H80" i="28"/>
  <c r="H40" i="28"/>
  <c r="H730" i="25"/>
  <c r="H396" i="25"/>
  <c r="J76" i="5"/>
  <c r="K14" i="44" s="1"/>
  <c r="H15" i="45" s="1"/>
  <c r="N14" i="44"/>
  <c r="H18" i="45" s="1"/>
  <c r="Q24" i="19" l="1"/>
  <c r="Q25" i="19"/>
  <c r="Y354" i="4"/>
  <c r="Y334" i="4"/>
  <c r="P328" i="4"/>
  <c r="H379" i="25" s="1"/>
  <c r="H722" i="25"/>
  <c r="H385" i="25"/>
  <c r="L14" i="44"/>
  <c r="H16" i="45" s="1"/>
  <c r="M14" i="44"/>
  <c r="H17" i="45" s="1"/>
  <c r="E52" i="6"/>
  <c r="Q23" i="19" l="1"/>
  <c r="H12" i="27"/>
  <c r="H98" i="27"/>
  <c r="H716" i="25"/>
  <c r="H11" i="27"/>
  <c r="H97" i="27"/>
  <c r="H30" i="29"/>
  <c r="H75" i="29" s="1"/>
  <c r="I14" i="44"/>
  <c r="J14" i="44" s="1"/>
  <c r="H14" i="45" s="1"/>
  <c r="I398" i="25"/>
  <c r="M13" i="44"/>
  <c r="H11" i="45" s="1"/>
  <c r="K13" i="44"/>
  <c r="H9" i="45" s="1"/>
  <c r="N13" i="44"/>
  <c r="H12" i="45" s="1"/>
  <c r="L13" i="44"/>
  <c r="F49" i="6"/>
  <c r="J45" i="6" l="1"/>
  <c r="J78" i="6" s="1"/>
  <c r="H27" i="29"/>
  <c r="H72" i="29" s="1"/>
  <c r="Q21" i="19"/>
  <c r="H10" i="27"/>
  <c r="H96" i="27"/>
  <c r="H13" i="45"/>
  <c r="I13" i="44"/>
  <c r="H10" i="45"/>
  <c r="H45" i="29" l="1"/>
  <c r="H90" i="29" s="1"/>
  <c r="H23" i="29"/>
  <c r="H68" i="29" s="1"/>
  <c r="H8" i="27"/>
  <c r="H94" i="27"/>
  <c r="J13" i="44"/>
  <c r="H8" i="45" s="1"/>
  <c r="H7" i="45"/>
  <c r="Q12" i="19"/>
  <c r="H87" i="27" s="1"/>
  <c r="K37" i="6"/>
  <c r="H1" i="27" l="1"/>
  <c r="K78" i="6"/>
  <c r="I44" i="29" s="1"/>
  <c r="I20" i="29"/>
  <c r="Q11" i="19"/>
  <c r="I13" i="22"/>
  <c r="J13" i="22" s="1"/>
  <c r="H4" i="40" s="1"/>
  <c r="H1" i="40" l="1"/>
  <c r="H17" i="40"/>
  <c r="K15" i="44"/>
  <c r="H21" i="45" s="1"/>
  <c r="L15" i="44"/>
  <c r="M15" i="44"/>
  <c r="H23" i="45" s="1"/>
  <c r="N15" i="44"/>
  <c r="H24" i="45" s="1"/>
  <c r="I15" i="22"/>
  <c r="J15" i="22" s="1"/>
  <c r="I44" i="22" l="1"/>
  <c r="H6" i="40"/>
  <c r="H19" i="40"/>
  <c r="H3" i="40"/>
  <c r="I15" i="44"/>
  <c r="H22" i="45"/>
  <c r="E45" i="7"/>
  <c r="H62" i="24" s="1"/>
  <c r="H362" i="24" s="1"/>
  <c r="B24" i="7"/>
  <c r="B15" i="7" s="1"/>
  <c r="P12" i="7" s="1"/>
  <c r="N33" i="44" s="1"/>
  <c r="H96" i="45" s="1"/>
  <c r="M33" i="44" l="1"/>
  <c r="H95" i="45" s="1"/>
  <c r="L33" i="44"/>
  <c r="I33" i="44" s="1"/>
  <c r="K33" i="44"/>
  <c r="H93" i="45" s="1"/>
  <c r="N44" i="22"/>
  <c r="I12" i="40" s="1"/>
  <c r="H12" i="40"/>
  <c r="J15" i="44"/>
  <c r="H20" i="45" s="1"/>
  <c r="H19" i="45"/>
  <c r="L23" i="44"/>
  <c r="I2" i="24"/>
  <c r="H94" i="45" l="1"/>
  <c r="N23" i="44"/>
  <c r="H54" i="45" s="1"/>
  <c r="M23" i="44"/>
  <c r="H53" i="45" s="1"/>
  <c r="K23" i="44"/>
  <c r="H51" i="45" s="1"/>
  <c r="J33" i="44"/>
  <c r="H92" i="45" s="1"/>
  <c r="H91" i="45"/>
  <c r="H52" i="45"/>
  <c r="I23" i="44" l="1"/>
  <c r="H49" i="45" s="1"/>
  <c r="J23" i="44" l="1"/>
  <c r="H50"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tc={1EB112C9-D44F-4249-BE8E-978B5528FC19}</author>
    <author>tc={7BB64EBF-3D7C-46FB-8836-7EA620A2B569}</author>
    <author>tc={8426FA81-909E-4B90-B24F-D77C0F57855E}</author>
  </authors>
  <commentList>
    <comment ref="I1" authorId="0" shapeId="0" xr:uid="{1EB112C9-D44F-4249-BE8E-978B5528FC19}">
      <text>
        <t>[Threaded comment]
Your version of Excel allows you to read this threaded comment; however, any edits to it will get removed if the file is opened in a newer version of Excel. Learn more: https://go.microsoft.com/fwlink/?linkid=870924
Comment:
    Update this list</t>
      </text>
    </comment>
    <comment ref="T1" authorId="1" shapeId="0" xr:uid="{7BB64EBF-3D7C-46FB-8836-7EA620A2B569}">
      <text>
        <t>[Threaded comment]
Your version of Excel allows you to read this threaded comment; however, any edits to it will get removed if the file is opened in a newer version of Excel. Learn more: https://go.microsoft.com/fwlink/?linkid=870924
Comment:
    To be updated</t>
      </text>
    </comment>
    <comment ref="H5" authorId="2" shapeId="0" xr:uid="{8426FA81-909E-4B90-B24F-D77C0F57855E}">
      <text>
        <t>[Threaded comment]
Your version of Excel allows you to read this threaded comment; however, any edits to it will get removed if the file is opened in a newer version of Excel. Learn more: https://go.microsoft.com/fwlink/?linkid=870924
Comment:
    Remove class 4</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<sst xmlns="http://schemas.openxmlformats.org/spreadsheetml/2006/main" count="10623" uniqueCount="6204">
  <si>
    <t>Financial Return for Crypto-Asset Service Providers</t>
  </si>
  <si>
    <t>CASP Return</t>
  </si>
  <si>
    <t>v:25-01-a</t>
  </si>
  <si>
    <t>CA-CS-1</t>
  </si>
  <si>
    <t>Document Type</t>
  </si>
  <si>
    <t>Audited Annual Return</t>
  </si>
  <si>
    <t>CA-CS-2</t>
  </si>
  <si>
    <t>Name of Licence Holder ("LH")</t>
  </si>
  <si>
    <t>CA-CS-3a</t>
  </si>
  <si>
    <t>LH Code</t>
  </si>
  <si>
    <t>CA-CS-3b</t>
  </si>
  <si>
    <t>LH Identification Code</t>
  </si>
  <si>
    <t>CA -CS-4a</t>
  </si>
  <si>
    <t>Company Number</t>
  </si>
  <si>
    <t>CA-CS-4b</t>
  </si>
  <si>
    <t>Infostat Code</t>
  </si>
  <si>
    <t>CA-CS-4c</t>
  </si>
  <si>
    <t>LEI Code</t>
  </si>
  <si>
    <t xml:space="preserve">CA-CS-5 </t>
  </si>
  <si>
    <t>Licence Category</t>
  </si>
  <si>
    <t>CA-CS-6a</t>
  </si>
  <si>
    <t>For the period from:</t>
  </si>
  <si>
    <t>CA-CS-6b</t>
  </si>
  <si>
    <t>to:</t>
  </si>
  <si>
    <t>CA-CS-7</t>
  </si>
  <si>
    <t>Number of months within reporting period</t>
  </si>
  <si>
    <t>CA-CS-8</t>
  </si>
  <si>
    <t>Reporting Currency</t>
  </si>
  <si>
    <t>USD</t>
  </si>
  <si>
    <t>CA-CS-9</t>
  </si>
  <si>
    <r>
      <t xml:space="preserve">Exchange rate as at end of reporting period converting the reporting currency to </t>
    </r>
    <r>
      <rPr>
        <b/>
        <i/>
        <sz val="11"/>
        <color theme="1"/>
        <rFont val="Roboto"/>
      </rPr>
      <t>EURO</t>
    </r>
  </si>
  <si>
    <t>Please ensure that the exchange rate is quoted from the ECB's website, and the reporting currency is used as a base currency.</t>
  </si>
  <si>
    <t>CA-CS-10</t>
  </si>
  <si>
    <t>Accounting Framework</t>
  </si>
  <si>
    <t xml:space="preserve">IFRS </t>
  </si>
  <si>
    <t>CA-CS-11a</t>
  </si>
  <si>
    <t>Compliance Officer Name &amp; Surname</t>
  </si>
  <si>
    <t>CA-CS -11b</t>
  </si>
  <si>
    <t>Compliance Officer email address</t>
  </si>
  <si>
    <t>DM-Cover</t>
  </si>
  <si>
    <t>Input Sheet</t>
  </si>
  <si>
    <t>Licence Holder</t>
  </si>
  <si>
    <t>Period</t>
  </si>
  <si>
    <t>Number of months under review</t>
  </si>
  <si>
    <t>Kindly ensure to fill in all the grey boxes, including entries with 0 values.</t>
  </si>
  <si>
    <t>Residency/Client Classification: The LH is reminded to apply the 'Centre of Economic Interest' concept when classifying clients and/or residency. More information may be found in the CASP Return Guidance Document found on the MFSA website.</t>
  </si>
  <si>
    <t>1)</t>
  </si>
  <si>
    <t>CA-IP-CI1</t>
  </si>
  <si>
    <t xml:space="preserve">Kindly provide details with respect to the employees of the entity in line with the following segregation; </t>
  </si>
  <si>
    <t xml:space="preserve">Kindly provide details regarding the different forms of employment and number of employees, as reported in the "Employees in Other form of Employment" section; </t>
  </si>
  <si>
    <t>Malta</t>
  </si>
  <si>
    <t>RoW</t>
  </si>
  <si>
    <t>Total</t>
  </si>
  <si>
    <t>Employees in Full-time Employment</t>
  </si>
  <si>
    <t>Employees in Part-time Employment</t>
  </si>
  <si>
    <t>Employees in Other form of Employment</t>
  </si>
  <si>
    <t xml:space="preserve"> </t>
  </si>
  <si>
    <t>CA-IP-CI2</t>
  </si>
  <si>
    <t>Overall unplanned service downtime in minutes;</t>
  </si>
  <si>
    <t>2)</t>
  </si>
  <si>
    <t>Income</t>
  </si>
  <si>
    <t xml:space="preserve">Income from Crypto Services </t>
  </si>
  <si>
    <t>CA-IP-I1</t>
  </si>
  <si>
    <t>Custody and Administration of crypto-assets Revenue</t>
  </si>
  <si>
    <t>(i) Withdrawal Fees</t>
  </si>
  <si>
    <t>Kindly provide details of Other Fees from Custody Service</t>
  </si>
  <si>
    <t>(ii) Other Custody Revenue</t>
  </si>
  <si>
    <t>CA-IP-I2</t>
  </si>
  <si>
    <t>Operation of a Trading Platform Revenue</t>
  </si>
  <si>
    <t>(i) Listing Fees</t>
  </si>
  <si>
    <t>Kindly provide details of Other Trading income</t>
  </si>
  <si>
    <t>(ii) Other Trading Income</t>
  </si>
  <si>
    <t>CA-IP-I3</t>
  </si>
  <si>
    <t>Exchange of Crypto-Assets Revenue</t>
  </si>
  <si>
    <t>(i) Exchange Profit/(Loss) - Crypto for Funds</t>
  </si>
  <si>
    <t>Kindly input a negative number if the figure represents a (loss)</t>
  </si>
  <si>
    <t>(ii) Exchange Profit/(Loss) - Crypto for Other Crypto-Assets</t>
  </si>
  <si>
    <t>Kindly provide details of Other Exchange income</t>
  </si>
  <si>
    <t>(iii) Other Exchange income</t>
  </si>
  <si>
    <t>CA-IP-I4</t>
  </si>
  <si>
    <t>Execution of Orders Revenue</t>
  </si>
  <si>
    <t>(i) Execution Fees</t>
  </si>
  <si>
    <t>Kindly provide details of Other Execution income</t>
  </si>
  <si>
    <t>(ii) Other Execution income</t>
  </si>
  <si>
    <t>CA-IP-I5</t>
  </si>
  <si>
    <t>Placing of Crypto Assets Revenue</t>
  </si>
  <si>
    <t>(i) Placing Fees</t>
  </si>
  <si>
    <t>Kindly provide details of Other Placing income</t>
  </si>
  <si>
    <t>(ii) Other Placing income</t>
  </si>
  <si>
    <t>CA-IP-I6</t>
  </si>
  <si>
    <t>Reception and Transmission of Orders Revenue</t>
  </si>
  <si>
    <t>(i) Brokerage Fees</t>
  </si>
  <si>
    <t>Kindly provide details of Other Fees from Reception and Transmission of Orders</t>
  </si>
  <si>
    <t>(ii) Other Fees from Reception and Transmission or Orders</t>
  </si>
  <si>
    <t>CA-IP-I7</t>
  </si>
  <si>
    <t xml:space="preserve">Advice for Crypto Assets Revenue </t>
  </si>
  <si>
    <t>(i) Consultancy Fee</t>
  </si>
  <si>
    <t>Kindly provide details of Other Fees from Advice Services</t>
  </si>
  <si>
    <t>(ii) Other Fees from Investment Advice</t>
  </si>
  <si>
    <t>CA-IP-I8</t>
  </si>
  <si>
    <t>Portfolio Management on Crypto-Assets Revenue</t>
  </si>
  <si>
    <t>(i) Portfolio Management Fee</t>
  </si>
  <si>
    <t>Kindly provide details of Other Fees from Portfolio Management</t>
  </si>
  <si>
    <t>(ii) Other income from Portfolio Management</t>
  </si>
  <si>
    <t>CA-IP-I9</t>
  </si>
  <si>
    <t>Transfer Services for Crypto-Assets Revenue</t>
  </si>
  <si>
    <t>(i) Transaction Fees</t>
  </si>
  <si>
    <t>Kindly provide details of Other Transfers income</t>
  </si>
  <si>
    <t>(ii) Other Transfers income</t>
  </si>
  <si>
    <t>Other Income</t>
  </si>
  <si>
    <t>Kindly provide details of financial instruments which result in Investment Income;</t>
  </si>
  <si>
    <t>CA-IP-I10</t>
  </si>
  <si>
    <t>Investment Income</t>
  </si>
  <si>
    <t>CA-IP-I11</t>
  </si>
  <si>
    <t>Gain on disposal of assets</t>
  </si>
  <si>
    <t>CA-IP-I12</t>
  </si>
  <si>
    <t>Onboarding Fees</t>
  </si>
  <si>
    <t>CA-IP-I13</t>
  </si>
  <si>
    <t>Withdrawal Fees</t>
  </si>
  <si>
    <t>CA-IP-I14</t>
  </si>
  <si>
    <t>Account Maintenance fee</t>
  </si>
  <si>
    <t>Kindly provide details of Other income</t>
  </si>
  <si>
    <t>CA-IP-I15</t>
  </si>
  <si>
    <t>Finance Income</t>
  </si>
  <si>
    <t>CA-IP-I16</t>
  </si>
  <si>
    <t>Unrealised Gain on financial assets measured at fair value through profit or loss</t>
  </si>
  <si>
    <t>CA-IP-I17</t>
  </si>
  <si>
    <t>Realised Gain on financial assets measured at fair value through profit or loss</t>
  </si>
  <si>
    <t>CA-IP-I18</t>
  </si>
  <si>
    <t>Realised Gain on foreign exchange differences</t>
  </si>
  <si>
    <t>CA-IP-I19</t>
  </si>
  <si>
    <t>Unrealised Gain on foreign exchange differences</t>
  </si>
  <si>
    <t>CA-IP-I20</t>
  </si>
  <si>
    <t>Interest income from bank deposits - own funds</t>
  </si>
  <si>
    <t>CA-IP-I21</t>
  </si>
  <si>
    <t>Interest income from bank deposits - clients' fund</t>
  </si>
  <si>
    <t>CA-IP-I22</t>
  </si>
  <si>
    <t>Interest income from loans and advances granted to group entities - Loans in FIAT</t>
  </si>
  <si>
    <t>CA-IP-I23</t>
  </si>
  <si>
    <t>Interest income from loans and advances granted to third-party entities - Loans in FIAT</t>
  </si>
  <si>
    <t>CA-IP-I24</t>
  </si>
  <si>
    <t>Interest income from loans and advances granted to group entities - Loans in Crypto</t>
  </si>
  <si>
    <t>CA-IP-I25</t>
  </si>
  <si>
    <t>Interest income from loans and advances granted to third-party entities - Loans in Crypto</t>
  </si>
  <si>
    <t>CA-IP-I26</t>
  </si>
  <si>
    <t>Other remaining finance income</t>
  </si>
  <si>
    <t>3)</t>
  </si>
  <si>
    <t>Expenditure</t>
  </si>
  <si>
    <t>Direct Costs</t>
  </si>
  <si>
    <t>CA-IP-E1</t>
  </si>
  <si>
    <t>Commissions directly related to the acquisition of gross revenue derived from Crypto activities, paid or payable to third parties</t>
  </si>
  <si>
    <t xml:space="preserve">Kindly provide details of Other Direct Costs below; </t>
  </si>
  <si>
    <t>CA-IP-E2</t>
  </si>
  <si>
    <t>Operating/Administrative Expenses</t>
  </si>
  <si>
    <t>CA-IP-E3</t>
  </si>
  <si>
    <t>Depreciation expense - Property, Plant and Equipment</t>
  </si>
  <si>
    <t>CA-IP-E4</t>
  </si>
  <si>
    <t>Depreciation expense - Right of use of asset</t>
  </si>
  <si>
    <t>CA-IP-E5</t>
  </si>
  <si>
    <t>Amortisation - Intangible assets</t>
  </si>
  <si>
    <t>CA-IP-E6</t>
  </si>
  <si>
    <t>Impairment of tangible or intangible assets</t>
  </si>
  <si>
    <t>CA-IP-E7</t>
  </si>
  <si>
    <t>Loss on disposal of Assets</t>
  </si>
  <si>
    <t>CA-IP-E8</t>
  </si>
  <si>
    <t>Increase/ decrease in provisions</t>
  </si>
  <si>
    <t>CA-IP-E9</t>
  </si>
  <si>
    <t>Changes in expected credit loss</t>
  </si>
  <si>
    <t>CA-IP-E10</t>
  </si>
  <si>
    <t>Bad debts</t>
  </si>
  <si>
    <t>CA-IP-E11</t>
  </si>
  <si>
    <t>Directors' Remuneration</t>
  </si>
  <si>
    <t>CA-IP-E12</t>
  </si>
  <si>
    <t>Wages and Salaries</t>
  </si>
  <si>
    <t>CA-IP-E13</t>
  </si>
  <si>
    <t>Other Staff benefit expenses</t>
  </si>
  <si>
    <t>CA-IP-E14</t>
  </si>
  <si>
    <t>CA-IP-E15</t>
  </si>
  <si>
    <t>Research and development expenses</t>
  </si>
  <si>
    <t>CA-IP-E16</t>
  </si>
  <si>
    <t>Other IT &amp; Systems costs</t>
  </si>
  <si>
    <t>CA-IP-E17</t>
  </si>
  <si>
    <t>Repairs and maintenance fee</t>
  </si>
  <si>
    <t>CA-IP-E18</t>
  </si>
  <si>
    <t>Audit Fees</t>
  </si>
  <si>
    <t>CA-IP-E19</t>
  </si>
  <si>
    <t>MFSA Supervisory Fee</t>
  </si>
  <si>
    <t>CA-IP-E20</t>
  </si>
  <si>
    <t>Custody Fee</t>
  </si>
  <si>
    <t>CA-IP-E21</t>
  </si>
  <si>
    <t>Bank Charges</t>
  </si>
  <si>
    <t>CA-IP-E22</t>
  </si>
  <si>
    <t>Rental Expenses</t>
  </si>
  <si>
    <t>CA-IP-E23</t>
  </si>
  <si>
    <t>Insurance Expenses</t>
  </si>
  <si>
    <t>CA-IP-E24</t>
  </si>
  <si>
    <t>Marketing and Promotion Expenses</t>
  </si>
  <si>
    <t>CA-IP-E25</t>
  </si>
  <si>
    <t>Non-recurrent expenses from non-ordinary activities</t>
  </si>
  <si>
    <t>CA-IP-E26</t>
  </si>
  <si>
    <t>Lease expenses</t>
  </si>
  <si>
    <t>CA-IP-E27</t>
  </si>
  <si>
    <t>Consultation expenses</t>
  </si>
  <si>
    <t>Kindly provide details of Other Administrative Expenses below;</t>
  </si>
  <si>
    <t>CA-IP-E28</t>
  </si>
  <si>
    <t>Other administrative expenses</t>
  </si>
  <si>
    <t>Finance Costs</t>
  </si>
  <si>
    <t>CA-IP-E29</t>
  </si>
  <si>
    <t>Unrealised losses on financial assets measured at fair value through profit or loss</t>
  </si>
  <si>
    <t>CA-IP-E30</t>
  </si>
  <si>
    <t>Realised losses on financial assets measured at fair value through profit or loss</t>
  </si>
  <si>
    <t>CA-IP-E31</t>
  </si>
  <si>
    <t>Realised loss on foreign exchange differences</t>
  </si>
  <si>
    <t>CA-IP-E32</t>
  </si>
  <si>
    <t>Unrealised loss on foreign exchange differences</t>
  </si>
  <si>
    <t>CA-IP-E33</t>
  </si>
  <si>
    <t>Finance cost on lease liabilities</t>
  </si>
  <si>
    <t>CA-IP-E34</t>
  </si>
  <si>
    <t>Negative interest paid to banks</t>
  </si>
  <si>
    <t>CA-IP-E35</t>
  </si>
  <si>
    <t>Interest expense on loans and advances from group entities - Loans in FIAT</t>
  </si>
  <si>
    <t>CA-IP-E36</t>
  </si>
  <si>
    <t>Interest expense on loans and advances from third-party entities - Loans in FIAT</t>
  </si>
  <si>
    <t>CA-IP-E37</t>
  </si>
  <si>
    <t>Interest expense on loans and advances from group entities - Loans in Crypto</t>
  </si>
  <si>
    <t>CA-IP-E38</t>
  </si>
  <si>
    <t>Interest expense on loans and advances from third-party entities - Loans in Crypto</t>
  </si>
  <si>
    <t>CA-IP-E39</t>
  </si>
  <si>
    <t>Other remaining finance costs</t>
  </si>
  <si>
    <t>Other Expenses</t>
  </si>
  <si>
    <t>CA-IP-E40</t>
  </si>
  <si>
    <t>Taxation for the year</t>
  </si>
  <si>
    <t>Kindly provide details of Other expenditure below;</t>
  </si>
  <si>
    <t>CA-IP-E41</t>
  </si>
  <si>
    <t>Other expenditure</t>
  </si>
  <si>
    <t>4)</t>
  </si>
  <si>
    <t>Movements effected through the statement of changes in Equity</t>
  </si>
  <si>
    <t>CA-IP-M1</t>
  </si>
  <si>
    <t>Dividends</t>
  </si>
  <si>
    <t>(i) Paid in the reporting period</t>
  </si>
  <si>
    <t>(ii) Proposed but not paid</t>
  </si>
  <si>
    <t>5)</t>
  </si>
  <si>
    <t>Statement of Other Comprehensive Income</t>
  </si>
  <si>
    <t>CA-IP-C1</t>
  </si>
  <si>
    <t>Gain/Loss on revaluation of intangible assets</t>
  </si>
  <si>
    <t>CA-IP-C2</t>
  </si>
  <si>
    <t>Gain/Loss on revaluation of fixed assets</t>
  </si>
  <si>
    <t>CA-IP-C3</t>
  </si>
  <si>
    <t>Unrealised gain/loss on financial assets measured at fair value through other comprehensive income</t>
  </si>
  <si>
    <t>CA-IP-C4</t>
  </si>
  <si>
    <t>Realised gain/loss on financial assets measured at fair value through other comprehensive income</t>
  </si>
  <si>
    <t>CA-IP-C5</t>
  </si>
  <si>
    <t>Gain/Loss on revaluation of available for sale Financial assets</t>
  </si>
  <si>
    <t>CA-IP-C6</t>
  </si>
  <si>
    <t>Gain/Loss on foreign exchange differences recognised in other comprehensive income</t>
  </si>
  <si>
    <t>Kindly provide details of CA-IP-C7 below;</t>
  </si>
  <si>
    <t>CA-IP-C7</t>
  </si>
  <si>
    <t>Other gain or loss recognised in other comprehensive income</t>
  </si>
  <si>
    <t>CA-IP-C8</t>
  </si>
  <si>
    <t>Tax income/ expense relating to components of other comprehensive income</t>
  </si>
  <si>
    <t>6)</t>
  </si>
  <si>
    <t>Assets</t>
  </si>
  <si>
    <t>Non-Current Assets</t>
  </si>
  <si>
    <t>CA-IP-A1</t>
  </si>
  <si>
    <t>Property, plant and equipment</t>
  </si>
  <si>
    <t>CA-IP-A2</t>
  </si>
  <si>
    <t>(i) Goodwill</t>
  </si>
  <si>
    <t>CA-IP-A3</t>
  </si>
  <si>
    <t>Right-of-use Assets</t>
  </si>
  <si>
    <t>CA-IP-A4</t>
  </si>
  <si>
    <t>Financial Assets</t>
  </si>
  <si>
    <t>(i) Financial Assets: Amortised Cost</t>
  </si>
  <si>
    <t>(ii) Financial Assets: Fair Value Through Profit or Loss (FVTPL)</t>
  </si>
  <si>
    <t>(iii) Financial Assets: Fair Value Through Other Comprehensive Income (FVOCI)</t>
  </si>
  <si>
    <t>CA-IP-A5</t>
  </si>
  <si>
    <t>Investments</t>
  </si>
  <si>
    <t xml:space="preserve">(i) Investment in Subsidiary, Associates and Joint Venture </t>
  </si>
  <si>
    <t>CA-IP-A6</t>
  </si>
  <si>
    <t>Loans Receivables</t>
  </si>
  <si>
    <t>(i)  Loans and advances granted to group entities</t>
  </si>
  <si>
    <t>CA-IP-A7</t>
  </si>
  <si>
    <t>Trade and Other Receivables</t>
  </si>
  <si>
    <t>(i) Trade Receivables</t>
  </si>
  <si>
    <t>(ii) Amount due from payment service providers or intermediaries</t>
  </si>
  <si>
    <t>(iii) Collateral deposits or reserves held with payment service providers or intermediaries</t>
  </si>
  <si>
    <t>(iv) Advance payments to clients</t>
  </si>
  <si>
    <t>(v) Amounts due from group entities</t>
  </si>
  <si>
    <t>CA-IP-A8</t>
  </si>
  <si>
    <t>Cash and Cash Equivalents</t>
  </si>
  <si>
    <t>(i) Term Deposits</t>
  </si>
  <si>
    <t>(ii) Restricted cash</t>
  </si>
  <si>
    <t>CA-IP-A9</t>
  </si>
  <si>
    <t>Current Assets</t>
  </si>
  <si>
    <t>CA-IP-A10</t>
  </si>
  <si>
    <t xml:space="preserve">Inventory of Crypto Assets held for sale </t>
  </si>
  <si>
    <t>CA-IP-A11</t>
  </si>
  <si>
    <t>CA-IP-A12</t>
  </si>
  <si>
    <t>(i) Investment in Subsidiary, Associates and Joint Venture</t>
  </si>
  <si>
    <t>CA-IP-A13</t>
  </si>
  <si>
    <t xml:space="preserve">Non-current assets classified as held for sale </t>
  </si>
  <si>
    <t>CA-IP-A14</t>
  </si>
  <si>
    <t>CA-IP-A15</t>
  </si>
  <si>
    <t>Trade and other Receivables</t>
  </si>
  <si>
    <t>(vii) Prepayments</t>
  </si>
  <si>
    <t>(viii) Accrued Income</t>
  </si>
  <si>
    <t>CA-IP-A16</t>
  </si>
  <si>
    <t>(i) Bank accounts - Own funds</t>
  </si>
  <si>
    <t>(ii) Bank accounts - Client funds</t>
  </si>
  <si>
    <t>(iii) Restricted cash</t>
  </si>
  <si>
    <t>CA-IP-A17</t>
  </si>
  <si>
    <t>7)</t>
  </si>
  <si>
    <t>Liabilities</t>
  </si>
  <si>
    <t>Non-Current Liabilities</t>
  </si>
  <si>
    <t>CA-IP-L1</t>
  </si>
  <si>
    <t>(i) Financial Liability: Amortised Cost</t>
  </si>
  <si>
    <t>(ii) Financial Liability: Fair Value Through Profit or Loss (FVTPL)</t>
  </si>
  <si>
    <t>CA-IP-L2</t>
  </si>
  <si>
    <t>Lease Liability</t>
  </si>
  <si>
    <t>CA-IP-L3</t>
  </si>
  <si>
    <t>(i) Loans and advances from group entities</t>
  </si>
  <si>
    <t>CA-IP-L4</t>
  </si>
  <si>
    <t>(i) Trade payables</t>
  </si>
  <si>
    <t>(ii) Collateral deposits/reserves collected from clients</t>
  </si>
  <si>
    <t>(iii) Amount due to payment service providers or intermediaries</t>
  </si>
  <si>
    <t>(iv) Amounts due to group entities</t>
  </si>
  <si>
    <t>Current Liabilities</t>
  </si>
  <si>
    <t>CA-IP-L5</t>
  </si>
  <si>
    <t>CA-IP-L6</t>
  </si>
  <si>
    <t>CA-IP-L7</t>
  </si>
  <si>
    <t>CA-IP-L8</t>
  </si>
  <si>
    <t>(i) Collateral deposits/reserves collected from clients</t>
  </si>
  <si>
    <t>(ii) Amount due to payment service providers or intermediaries</t>
  </si>
  <si>
    <t>(iii) Amounts due to group entities</t>
  </si>
  <si>
    <t xml:space="preserve">(v) Accruals </t>
  </si>
  <si>
    <t>(vi) Deferred income</t>
  </si>
  <si>
    <t>(vii) Grants received in advance</t>
  </si>
  <si>
    <t>CA-IP-L9</t>
  </si>
  <si>
    <t>Provisions</t>
  </si>
  <si>
    <t>8)</t>
  </si>
  <si>
    <t>Capital &amp; Reserves</t>
  </si>
  <si>
    <t>CA-IP-R1</t>
  </si>
  <si>
    <t>Called up ordinary share capital</t>
  </si>
  <si>
    <t>CA-IP-R2</t>
  </si>
  <si>
    <t>Preference share capital</t>
  </si>
  <si>
    <t>CA-IP-R3</t>
  </si>
  <si>
    <t>Perpetual Non-Cumulative Preference Shares</t>
  </si>
  <si>
    <t>CA-IP-R4</t>
  </si>
  <si>
    <t>Share Premium Account</t>
  </si>
  <si>
    <t>(i) Eligible as CET1 Capital</t>
  </si>
  <si>
    <t>CA-IP-R5</t>
  </si>
  <si>
    <t>Revenue Reserves:</t>
  </si>
  <si>
    <t>(ii) Movement in Revenue Reserves</t>
  </si>
  <si>
    <t>b) Dividend Paid</t>
  </si>
  <si>
    <t>c) Transfer in/out of Revenue Reserves</t>
  </si>
  <si>
    <t>(iii) Interim profit/ (loss) and other comprehensive income during the reporting period</t>
  </si>
  <si>
    <t>CA-IP-R6</t>
  </si>
  <si>
    <t>Other Reserves:</t>
  </si>
  <si>
    <t>(i) Capital Contribution</t>
  </si>
  <si>
    <t>CA-IP-R7</t>
  </si>
  <si>
    <t>Minority Interest</t>
  </si>
  <si>
    <t>9)</t>
  </si>
  <si>
    <t>Others</t>
  </si>
  <si>
    <t>CA-IP-O1</t>
  </si>
  <si>
    <t>CA-IP-O2</t>
  </si>
  <si>
    <t>Insert the amount of any contingent liabilities</t>
  </si>
  <si>
    <t>Own Funds Deductions</t>
  </si>
  <si>
    <t>CA-IP-O3</t>
  </si>
  <si>
    <t>CET1 Capital deducted from Own Funds Calculation</t>
  </si>
  <si>
    <t>CA-IP-O4</t>
  </si>
  <si>
    <t>CA-IP-O5</t>
  </si>
  <si>
    <t>If 'Yes', please input the respective amount. (Only applicable to verified profits)</t>
  </si>
  <si>
    <t>DM-IN</t>
  </si>
  <si>
    <t>CA-IP-CI1a</t>
  </si>
  <si>
    <t>Employees in full time employment - Malta</t>
  </si>
  <si>
    <t>CA-IP-CI1b</t>
  </si>
  <si>
    <t>CA-IP-CI1c</t>
  </si>
  <si>
    <t>Employees in full time employment - RoW</t>
  </si>
  <si>
    <t>CA-IP-CI1d</t>
  </si>
  <si>
    <t>Employees in part time employment - Malta</t>
  </si>
  <si>
    <t>CA-IP-CI1e</t>
  </si>
  <si>
    <t>CA-IP-CI1f</t>
  </si>
  <si>
    <t>Employees in part time employment - RoW</t>
  </si>
  <si>
    <t>CA-IP-CI1g</t>
  </si>
  <si>
    <t>Employees in other form of employment - Malta</t>
  </si>
  <si>
    <t>CA-IP-CI1h</t>
  </si>
  <si>
    <t>CA-IP-CI1i</t>
  </si>
  <si>
    <t>Employees in other form of employment - RoW</t>
  </si>
  <si>
    <t>CA-IP-CI1j</t>
  </si>
  <si>
    <t>Total employees - Malta</t>
  </si>
  <si>
    <t>CA-IP-CI1k</t>
  </si>
  <si>
    <t>CA-IP-CI1l</t>
  </si>
  <si>
    <t>Total employees - RoW</t>
  </si>
  <si>
    <t>CA-IP-CI1m</t>
  </si>
  <si>
    <t>Details on other form of employment</t>
  </si>
  <si>
    <t>CA-IP-CI1n</t>
  </si>
  <si>
    <t>Total employees in full time employment</t>
  </si>
  <si>
    <t>CA-IP-CI1o</t>
  </si>
  <si>
    <t>Total employees in part time employment</t>
  </si>
  <si>
    <t>CA-IP-CI1p</t>
  </si>
  <si>
    <t>Total employees in other form of employment</t>
  </si>
  <si>
    <t>CA-IP-CI1q</t>
  </si>
  <si>
    <t>Total employees</t>
  </si>
  <si>
    <t>CA-IP-I1a</t>
  </si>
  <si>
    <t>Custody and Administration of crypto-assets Revenue - Malta</t>
  </si>
  <si>
    <t>CA-IP-I1b</t>
  </si>
  <si>
    <t>CA-IP-I1c</t>
  </si>
  <si>
    <t>Custody and Administration of crypto-assets Revenue - RoW</t>
  </si>
  <si>
    <t>CA-IP-I1d</t>
  </si>
  <si>
    <t>Custody and Administration of crypto-assets Revenue - Total</t>
  </si>
  <si>
    <t>CA-IP-I1e</t>
  </si>
  <si>
    <t>(i) Withdrawal Fees - Malta</t>
  </si>
  <si>
    <t>CA-IP-I1f</t>
  </si>
  <si>
    <t>CA-IP-I1g</t>
  </si>
  <si>
    <t>(i) Withdrawal Fees - RoW</t>
  </si>
  <si>
    <t>CA-IP-I1h</t>
  </si>
  <si>
    <t>(i) Withdrawal Fees - Total</t>
  </si>
  <si>
    <t>CA-IP-I1i</t>
  </si>
  <si>
    <t>(ii) Other Custody Revenue - Malta</t>
  </si>
  <si>
    <t>CA-IP-I1j</t>
  </si>
  <si>
    <t>CA-IP-I1k</t>
  </si>
  <si>
    <t>(ii) Other Custody Revenue - RoW</t>
  </si>
  <si>
    <t>CA-IP-I1l</t>
  </si>
  <si>
    <t>(ii) Other Custody Revenue - Total</t>
  </si>
  <si>
    <t>CA-IP-I1m</t>
  </si>
  <si>
    <t>CA-IP-I2a</t>
  </si>
  <si>
    <t>Malta - Operation of a Trading Platform Revenue</t>
  </si>
  <si>
    <t>CA-IP-I2b</t>
  </si>
  <si>
    <t>CA-IP-I2c</t>
  </si>
  <si>
    <t>RoW - Operation of a Trading Platform Revenue</t>
  </si>
  <si>
    <t>CA-IP-I2d</t>
  </si>
  <si>
    <t>Total - Operation of a Trading Platform Revenue</t>
  </si>
  <si>
    <t>CA-IP-I2e</t>
  </si>
  <si>
    <t>Malta - (i) Listing Fees</t>
  </si>
  <si>
    <t>CA-IP-I2f</t>
  </si>
  <si>
    <t>CA-IP-I2g</t>
  </si>
  <si>
    <t>RoW - (i) Listing Fees</t>
  </si>
  <si>
    <t>CA-IP-I2h</t>
  </si>
  <si>
    <t>Total - (i) Listing Fees</t>
  </si>
  <si>
    <t>CA-IP-I2i</t>
  </si>
  <si>
    <t>Malta - (ii) Other Trading Income</t>
  </si>
  <si>
    <t>CA-IP-I2j</t>
  </si>
  <si>
    <t>CA-IP-I2k</t>
  </si>
  <si>
    <t>RoW - (ii) Other Trading Income</t>
  </si>
  <si>
    <t>CA-IP-I2l</t>
  </si>
  <si>
    <t>Total - (ii) Other Trading Income</t>
  </si>
  <si>
    <t>CA-IP-I2m</t>
  </si>
  <si>
    <t>CA-IP-I3a</t>
  </si>
  <si>
    <t>Malta - Exchange of Crypto-Assets Revenue</t>
  </si>
  <si>
    <t>CA-IP-I3b</t>
  </si>
  <si>
    <t>Malta - (i) Exchange Profit/(Loss) - Crypto for Funds</t>
  </si>
  <si>
    <t>CA-IP-I3c</t>
  </si>
  <si>
    <t>Malta - (ii) Exchange Profit/(Loss) - Crypto for Other Crypto-Assets</t>
  </si>
  <si>
    <t>CA-IP-I3d</t>
  </si>
  <si>
    <t>Malta - (iii) Other Exchange income</t>
  </si>
  <si>
    <t>CA-IP-I3e</t>
  </si>
  <si>
    <t>CA-IP-I3f</t>
  </si>
  <si>
    <t>CA-IP-I3g</t>
  </si>
  <si>
    <t>CA-IP-I3h</t>
  </si>
  <si>
    <t>CA-IP-I3i</t>
  </si>
  <si>
    <t>RoW - Exchange of Crypto-Assets Revenue</t>
  </si>
  <si>
    <t>CA-IP-I3j</t>
  </si>
  <si>
    <t>RoW - (i) Exchange Profit/(Loss) - Crypto for Funds</t>
  </si>
  <si>
    <t>CA-IP-I3k</t>
  </si>
  <si>
    <t>RoW - (ii) Exchange Profit/(Loss) - Crypto for Other Crypto-Assets</t>
  </si>
  <si>
    <t>CA-IP-I3l</t>
  </si>
  <si>
    <t>RoW - (iii) Other Exchange income</t>
  </si>
  <si>
    <t>CA-IP-I3m</t>
  </si>
  <si>
    <t>Total - Exchange of Crypto-Assets Revenue</t>
  </si>
  <si>
    <t>CA-IP-I3n</t>
  </si>
  <si>
    <t>Total - (i) Exchange Profit/(Loss) - Crypto for Funds</t>
  </si>
  <si>
    <t>CA-IP-I3o</t>
  </si>
  <si>
    <t>Total - (ii) Exchange Profit/(Loss) - Crypto for Other Crypto-Assets</t>
  </si>
  <si>
    <t>CA-IP-I3p</t>
  </si>
  <si>
    <t>Total - (iii) Other Exchange income</t>
  </si>
  <si>
    <t>CA-IP-I3q</t>
  </si>
  <si>
    <t>CA-IP-I4a</t>
  </si>
  <si>
    <t>Malta - Execution of Orders Revenue</t>
  </si>
  <si>
    <t>CA-IP-I4b</t>
  </si>
  <si>
    <t>Malta - (i) Execution Fees</t>
  </si>
  <si>
    <t>CA-IP-I4c</t>
  </si>
  <si>
    <t>Malta - (ii) Other Execution income</t>
  </si>
  <si>
    <t>CA-IP-I4d</t>
  </si>
  <si>
    <t>CA-IP-I4e</t>
  </si>
  <si>
    <t>CA-IP-I4f</t>
  </si>
  <si>
    <t>CA-IP-I4g</t>
  </si>
  <si>
    <t>RoW - Execution of Orders Revenue</t>
  </si>
  <si>
    <t>CA-IP-I4h</t>
  </si>
  <si>
    <t>RoW - (i) Execution Fees</t>
  </si>
  <si>
    <t>CA-IP-I4i</t>
  </si>
  <si>
    <t>RoW - (ii) Other Execution income</t>
  </si>
  <si>
    <t>CA-IP-I4j</t>
  </si>
  <si>
    <t>Total - Execution of Orders Revenue</t>
  </si>
  <si>
    <t>CA-IP-I4k</t>
  </si>
  <si>
    <t>Total - (i) Execution Fees</t>
  </si>
  <si>
    <t>CA-IP-I4l</t>
  </si>
  <si>
    <t>Total - (ii) Other Execution income</t>
  </si>
  <si>
    <t>CA-IP-I4m</t>
  </si>
  <si>
    <t>CA-IP-I5a</t>
  </si>
  <si>
    <t>Malta - Placing of Crypto Assets Revenue</t>
  </si>
  <si>
    <t>CA-IP-I5b</t>
  </si>
  <si>
    <t>Malta - (i) Placing Fees</t>
  </si>
  <si>
    <t>CA-IP-I5c</t>
  </si>
  <si>
    <t>Malta - (ii) Other Placing income</t>
  </si>
  <si>
    <t>CA-IP-I5d</t>
  </si>
  <si>
    <t>CA-IP-I5e</t>
  </si>
  <si>
    <t>CA-IP-I5f</t>
  </si>
  <si>
    <t>CA-IP-I5g</t>
  </si>
  <si>
    <t>RoW - Placing of Crypto Assets Revenue</t>
  </si>
  <si>
    <t>CA-IP-I5h</t>
  </si>
  <si>
    <t>RoW - (i) Placing Fees</t>
  </si>
  <si>
    <t>CA-IP-I5i</t>
  </si>
  <si>
    <t>RoW - (ii) Other Placing income</t>
  </si>
  <si>
    <t>CA-IP-I5j</t>
  </si>
  <si>
    <t>Total - Placing of Crypto Assets Revenue</t>
  </si>
  <si>
    <t>CA-IP-I5k</t>
  </si>
  <si>
    <t>Total - (i) Placing Fees</t>
  </si>
  <si>
    <t>CA-IP-I5l</t>
  </si>
  <si>
    <t>Total - (ii) Other Placing income</t>
  </si>
  <si>
    <t>CA-IP-I5m</t>
  </si>
  <si>
    <t>CA-IP-I6a</t>
  </si>
  <si>
    <t>Malta - Reception and Transmission of Orders Revenue</t>
  </si>
  <si>
    <t>CA-IP-I6b</t>
  </si>
  <si>
    <t>Malta - (i) Brokerage Fees</t>
  </si>
  <si>
    <t>CA-IP-I6c</t>
  </si>
  <si>
    <t>Malta - (ii) Other Fees from Reception and Transmission or Orders</t>
  </si>
  <si>
    <t>CA-IP-I6d</t>
  </si>
  <si>
    <t>CA-IP-I6e</t>
  </si>
  <si>
    <t>CA-IP-I6f</t>
  </si>
  <si>
    <t>CA-IP-I6g</t>
  </si>
  <si>
    <t>RoW - Reception and Transmission of Orders Revenue</t>
  </si>
  <si>
    <t>CA-IP-I6h</t>
  </si>
  <si>
    <t>RoW - (i) Brokerage Fees</t>
  </si>
  <si>
    <t>CA-IP-I6i</t>
  </si>
  <si>
    <t>RoW - (ii) Other Fees from Reception and Transmission or Orders</t>
  </si>
  <si>
    <t>CA-IP-I6j</t>
  </si>
  <si>
    <t>Total - Reception and Transmission of Orders Revenue</t>
  </si>
  <si>
    <t>CA-IP-I6k</t>
  </si>
  <si>
    <t>Total - (i) Brokerage Fees</t>
  </si>
  <si>
    <t>CA-IP-I6l</t>
  </si>
  <si>
    <t>Total - (ii) Other Fees from Reception and Transmission or Orders</t>
  </si>
  <si>
    <t>CA-IP-I6m</t>
  </si>
  <si>
    <t>CA-IP-I7a</t>
  </si>
  <si>
    <t xml:space="preserve">Malta - Advice for Crypto Assets Revenue </t>
  </si>
  <si>
    <t>CA-IP-I7b</t>
  </si>
  <si>
    <t>Malta - (i) Consultancy Fee</t>
  </si>
  <si>
    <t>CA-IP-I7c</t>
  </si>
  <si>
    <t>Malta - (ii) Other Fees from Investment Advice</t>
  </si>
  <si>
    <t>CA-IP-I7d</t>
  </si>
  <si>
    <t>CA-IP-I7e</t>
  </si>
  <si>
    <t>CA-IP-I7f</t>
  </si>
  <si>
    <t>CA-IP-I7g</t>
  </si>
  <si>
    <t xml:space="preserve">RoW - Advice for Crypto Assets Revenue </t>
  </si>
  <si>
    <t>CA-IP-I7h</t>
  </si>
  <si>
    <t>RoW - (i) Consultancy Fee</t>
  </si>
  <si>
    <t>CA-IP-I7i</t>
  </si>
  <si>
    <t>RoW - (ii) Other Fees from Investment Advice</t>
  </si>
  <si>
    <t>CA-IP-I7j</t>
  </si>
  <si>
    <t xml:space="preserve">Total - Advice for Crypto Assets Revenue </t>
  </si>
  <si>
    <t>CA-IP-I7k</t>
  </si>
  <si>
    <t>Total - (i) Consultancy Fee</t>
  </si>
  <si>
    <t>CA-IP-I7l</t>
  </si>
  <si>
    <t>Total - (ii) Other Fees from Investment Advice</t>
  </si>
  <si>
    <t>CA-IP-I7m</t>
  </si>
  <si>
    <t>CA-IP-I8a</t>
  </si>
  <si>
    <t>Malta - Portfolio Management on Crypto-Assets Revenue</t>
  </si>
  <si>
    <t>CA-IP-I8b</t>
  </si>
  <si>
    <t>Malta - (i) Portfolio Management Fee</t>
  </si>
  <si>
    <t>CA-IP-I8c</t>
  </si>
  <si>
    <t>Malta - (ii) Other income from Portfolio Management</t>
  </si>
  <si>
    <t>CA-IP-I8d</t>
  </si>
  <si>
    <t>CA-IP-I8e</t>
  </si>
  <si>
    <t>CA-IP-I8f</t>
  </si>
  <si>
    <t>CA-IP-I8g</t>
  </si>
  <si>
    <t>RoW - Portfolio Management on Crypto-Assets Revenue</t>
  </si>
  <si>
    <t>CA-IP-I8h</t>
  </si>
  <si>
    <t>RoW - (i) Portfolio Management Fee</t>
  </si>
  <si>
    <t>CA-IP-I8i</t>
  </si>
  <si>
    <t>RoW - (ii) Other income from Portfolio Management</t>
  </si>
  <si>
    <t>CA-IP-I8j</t>
  </si>
  <si>
    <t>Total - Portfolio Management on Crypto-Assets Revenue</t>
  </si>
  <si>
    <t>CA-IP-I8k</t>
  </si>
  <si>
    <t>Total - (i) Portfolio Management Fee</t>
  </si>
  <si>
    <t>CA-IP-I8l</t>
  </si>
  <si>
    <t>Total - (ii) Other income from Portfolio Management</t>
  </si>
  <si>
    <t>CA-IP-I8m</t>
  </si>
  <si>
    <t>CA-IP-I9a</t>
  </si>
  <si>
    <t>Malta - Transfer Services for Crypto-Assets Revenue</t>
  </si>
  <si>
    <t>CA-IP-I9b</t>
  </si>
  <si>
    <t>Malta - (i) Transaction Fees</t>
  </si>
  <si>
    <t>CA-IP-I9c</t>
  </si>
  <si>
    <t>Malta - (ii) Other Transfers income</t>
  </si>
  <si>
    <t>CA-IP-I9d</t>
  </si>
  <si>
    <t>CA-IP-I9e</t>
  </si>
  <si>
    <t>CA-IP-I9f</t>
  </si>
  <si>
    <t>CA-IP-I9g</t>
  </si>
  <si>
    <t>RoW - Transfer Services for Crypto-Assets Revenue</t>
  </si>
  <si>
    <t>CA-IP-I9h</t>
  </si>
  <si>
    <t>RoW - (i) Transaction Fees</t>
  </si>
  <si>
    <t>CA-IP-I9i</t>
  </si>
  <si>
    <t>RoW - (ii) Other Transfers income</t>
  </si>
  <si>
    <t>CA-IP-I9j</t>
  </si>
  <si>
    <t>Total - Transfer Services for Crypto-Assets Revenue</t>
  </si>
  <si>
    <t>CA-IP-I9k</t>
  </si>
  <si>
    <t>Total - (i) Transaction Fees</t>
  </si>
  <si>
    <t>CA-IP-I9l</t>
  </si>
  <si>
    <t>Total - (ii) Other Transfers income</t>
  </si>
  <si>
    <t>CA-IP-I9m</t>
  </si>
  <si>
    <t>CA-IP-I10b</t>
  </si>
  <si>
    <t>CA-IP-I10a</t>
  </si>
  <si>
    <t>CA-IP-I16a</t>
  </si>
  <si>
    <t>Interest income from loans and advances granted to third-party entities - Loans in Crypto details</t>
  </si>
  <si>
    <t>CA-IP-I26a</t>
  </si>
  <si>
    <t>Other remaining finance income details</t>
  </si>
  <si>
    <t>CA-IP-E1a</t>
  </si>
  <si>
    <t>CA-IP-E3a</t>
  </si>
  <si>
    <t>Interest expense on loans and advances from third-party entities - Loans in Crypto detail</t>
  </si>
  <si>
    <t>Other remaining finance costs detail</t>
  </si>
  <si>
    <t>CA-IP-E41a</t>
  </si>
  <si>
    <t>CA-IP-M1a</t>
  </si>
  <si>
    <t>CA-IP-M1b</t>
  </si>
  <si>
    <t>CA-IP-C7a</t>
  </si>
  <si>
    <t>CA-IP-A1a</t>
  </si>
  <si>
    <t>CA-IP-A2a</t>
  </si>
  <si>
    <t>CA-IP-A2b</t>
  </si>
  <si>
    <t>CA-IP-A2c</t>
  </si>
  <si>
    <t>CA-IP-A2d</t>
  </si>
  <si>
    <t>CA-IP-A4a</t>
  </si>
  <si>
    <t>CA-IP-A4b</t>
  </si>
  <si>
    <t>CA-IP-A4c</t>
  </si>
  <si>
    <t>CA-IP-A5a</t>
  </si>
  <si>
    <t>CA-IP-A5b</t>
  </si>
  <si>
    <t>CA-IP-A5c</t>
  </si>
  <si>
    <t>CA-IP-A6a</t>
  </si>
  <si>
    <t>CA-IP-A6b</t>
  </si>
  <si>
    <t>CA-IP-A6c</t>
  </si>
  <si>
    <t>CA-IP-A7a</t>
  </si>
  <si>
    <t>CA-IP-A7b</t>
  </si>
  <si>
    <t>CA-IP-A7c</t>
  </si>
  <si>
    <t>CA-IP-A7d</t>
  </si>
  <si>
    <t>CA-IP-A7e</t>
  </si>
  <si>
    <t>CA-IP-A7f</t>
  </si>
  <si>
    <t>CA-IP-A7g</t>
  </si>
  <si>
    <t>CA-IP-A7h</t>
  </si>
  <si>
    <t>CA-IP-A7i</t>
  </si>
  <si>
    <t>CA-IP-A7j</t>
  </si>
  <si>
    <t>CA-IP-A8a</t>
  </si>
  <si>
    <t>CA-IP-A8b</t>
  </si>
  <si>
    <t>CA-IP-A8c</t>
  </si>
  <si>
    <t>CA-IP-A8d</t>
  </si>
  <si>
    <t>CA-IP-A9a</t>
  </si>
  <si>
    <t>Other Non-Current Assets detail</t>
  </si>
  <si>
    <t>CA-IP-A10a</t>
  </si>
  <si>
    <t>CA-IP-A12a</t>
  </si>
  <si>
    <t>CA-IP-A12b</t>
  </si>
  <si>
    <t>CA-IP-A12c</t>
  </si>
  <si>
    <t>CA-IP-A15a</t>
  </si>
  <si>
    <t>CA-IP-A15b</t>
  </si>
  <si>
    <t>CA-IP-A15c</t>
  </si>
  <si>
    <t>CA-IP-A15e</t>
  </si>
  <si>
    <t>CA-IP-A16a</t>
  </si>
  <si>
    <t>CA-IP-A16b</t>
  </si>
  <si>
    <t>CA-IP-A16c</t>
  </si>
  <si>
    <t>CA-IP-A16d</t>
  </si>
  <si>
    <t>CA-IP-A16e</t>
  </si>
  <si>
    <t>CA-IP-A17a</t>
  </si>
  <si>
    <t>Other Current Assets detail</t>
  </si>
  <si>
    <t>CA-IP-L1a</t>
  </si>
  <si>
    <t>CA-IP-L1b</t>
  </si>
  <si>
    <t>CA-IP-L1c</t>
  </si>
  <si>
    <t>CA-IP-L3a</t>
  </si>
  <si>
    <t>CA-IP-L3b</t>
  </si>
  <si>
    <t>CA-IP-L3c</t>
  </si>
  <si>
    <t>CA-IP-L4a</t>
  </si>
  <si>
    <t>CA-IP-L4b</t>
  </si>
  <si>
    <t>CA-IP-L4c</t>
  </si>
  <si>
    <t>CA-IP-L4d</t>
  </si>
  <si>
    <t>CA-IP-L4e</t>
  </si>
  <si>
    <t>CA-IP-L4f</t>
  </si>
  <si>
    <t>CA-IP-L4g</t>
  </si>
  <si>
    <t>CA-IP-L4h</t>
  </si>
  <si>
    <t>CA-IP-L4i</t>
  </si>
  <si>
    <t>CA-IP-L5a</t>
  </si>
  <si>
    <t>CA-IP-L5b</t>
  </si>
  <si>
    <t>CA-IP-L5c</t>
  </si>
  <si>
    <t>CA-IP-L7a</t>
  </si>
  <si>
    <t>CA-IP-L7b</t>
  </si>
  <si>
    <t>CA-IP-L7c</t>
  </si>
  <si>
    <t>CA-IP-L8a</t>
  </si>
  <si>
    <t>CA-IP-L8b</t>
  </si>
  <si>
    <t>CA-IP-L8c</t>
  </si>
  <si>
    <t>CA-IP-L8d</t>
  </si>
  <si>
    <t>CA-IP-L8e</t>
  </si>
  <si>
    <t>CA-IP-L8f</t>
  </si>
  <si>
    <t>CA-IP-L8g</t>
  </si>
  <si>
    <t>CA-IP-L8h</t>
  </si>
  <si>
    <t>CA-IP-L8i</t>
  </si>
  <si>
    <t>CA-IP-L8j</t>
  </si>
  <si>
    <t>CA-IP-L8k</t>
  </si>
  <si>
    <t>CA-IP-R4a</t>
  </si>
  <si>
    <t>CA-IP-R4b</t>
  </si>
  <si>
    <t>CA-IP-R4c</t>
  </si>
  <si>
    <t>(ii) Other detail</t>
  </si>
  <si>
    <t>CA-IP-R5a</t>
  </si>
  <si>
    <t>CA-IP-R5b</t>
  </si>
  <si>
    <t>CA-IP-R5c</t>
  </si>
  <si>
    <t>CA-IP-R5d</t>
  </si>
  <si>
    <t>CA-IP-R5e</t>
  </si>
  <si>
    <t>CA-IP-R5f</t>
  </si>
  <si>
    <t>CA-IP-R6a</t>
  </si>
  <si>
    <t>CA-IP-R6b</t>
  </si>
  <si>
    <t>CA-IP-R6c</t>
  </si>
  <si>
    <t>Income Statement</t>
  </si>
  <si>
    <t xml:space="preserve">Crypto-related Revenue </t>
  </si>
  <si>
    <t>CA-IS-01</t>
  </si>
  <si>
    <t>CA-IS-02</t>
  </si>
  <si>
    <t>CA-IS-03</t>
  </si>
  <si>
    <t>CA-IS-04</t>
  </si>
  <si>
    <t>CA-IS-05</t>
  </si>
  <si>
    <t>CA-IS-06</t>
  </si>
  <si>
    <t>CA-IS-07</t>
  </si>
  <si>
    <t>CA-IS-08</t>
  </si>
  <si>
    <t>CA-IS-09</t>
  </si>
  <si>
    <t>CA-IS-10</t>
  </si>
  <si>
    <t xml:space="preserve">Total Crypto Related Revenue </t>
  </si>
  <si>
    <t xml:space="preserve">Non-Crypto-related Revenue </t>
  </si>
  <si>
    <t>CA-IS-11</t>
  </si>
  <si>
    <t>CA-IS-12</t>
  </si>
  <si>
    <t>CA-IS-13</t>
  </si>
  <si>
    <t>CA-IS-14</t>
  </si>
  <si>
    <t>CA-IS-15</t>
  </si>
  <si>
    <t xml:space="preserve">Total Non-Crypto-Related Revenue </t>
  </si>
  <si>
    <t>CA-IS-16</t>
  </si>
  <si>
    <t xml:space="preserve">Total Revenue </t>
  </si>
  <si>
    <t xml:space="preserve">Direct Costs </t>
  </si>
  <si>
    <t>CA-IS-17</t>
  </si>
  <si>
    <t>Total Direct Costs</t>
  </si>
  <si>
    <t>CA-IS-18</t>
  </si>
  <si>
    <t>Gross Profit</t>
  </si>
  <si>
    <t>CA-IS-19</t>
  </si>
  <si>
    <t>Administrative Expenses</t>
  </si>
  <si>
    <t>CA-IS-20</t>
  </si>
  <si>
    <t>Operating Profit (Loss)</t>
  </si>
  <si>
    <t>CA-IS-21</t>
  </si>
  <si>
    <t xml:space="preserve">Finance Income </t>
  </si>
  <si>
    <t>CA-IS-22</t>
  </si>
  <si>
    <t xml:space="preserve">Finance Costs </t>
  </si>
  <si>
    <t>Net of Finance Income/Expense</t>
  </si>
  <si>
    <t>CA-IS-23</t>
  </si>
  <si>
    <t xml:space="preserve">Profit (Loss) Before Tax </t>
  </si>
  <si>
    <t>CA-IS-24</t>
  </si>
  <si>
    <t xml:space="preserve">Tax (Expense) Income </t>
  </si>
  <si>
    <t>CA-IS-25</t>
  </si>
  <si>
    <t>CA-IS-26</t>
  </si>
  <si>
    <t xml:space="preserve">Profit (Loss) After Tax </t>
  </si>
  <si>
    <t>Other Comprehensive Income</t>
  </si>
  <si>
    <t>CA-IS-27</t>
  </si>
  <si>
    <t>CA-IS-28</t>
  </si>
  <si>
    <t>CA-IS-29</t>
  </si>
  <si>
    <t>CA-IS-30</t>
  </si>
  <si>
    <t>CA-IS-31</t>
  </si>
  <si>
    <t>CA-IS-32</t>
  </si>
  <si>
    <t>CA-IS-33</t>
  </si>
  <si>
    <t>CA-IS-34</t>
  </si>
  <si>
    <t>Total Other Comprehensive Income</t>
  </si>
  <si>
    <t>CA-IS-35</t>
  </si>
  <si>
    <t>Total Comprehensive Income</t>
  </si>
  <si>
    <t>DM-IS</t>
  </si>
  <si>
    <t>Balance Sheet</t>
  </si>
  <si>
    <t>`</t>
  </si>
  <si>
    <t>Non-Current</t>
  </si>
  <si>
    <t>CA-BS-01</t>
  </si>
  <si>
    <t>Total Non-Current Assets</t>
  </si>
  <si>
    <t>CA-BS-02</t>
  </si>
  <si>
    <t>Intangible Assets</t>
  </si>
  <si>
    <t>CA-BS-03</t>
  </si>
  <si>
    <t>CA-BS-04</t>
  </si>
  <si>
    <t>CA-BS-05</t>
  </si>
  <si>
    <t>CA-BS-06</t>
  </si>
  <si>
    <t>CA-BS-07</t>
  </si>
  <si>
    <t>CA-BS-08</t>
  </si>
  <si>
    <t>CA-BS-09</t>
  </si>
  <si>
    <t>Other Non Current Assets</t>
  </si>
  <si>
    <t>Current</t>
  </si>
  <si>
    <t>CA-BS-10</t>
  </si>
  <si>
    <t>Total Current Assets</t>
  </si>
  <si>
    <t>CA-BS-11</t>
  </si>
  <si>
    <t>CA-BS-12</t>
  </si>
  <si>
    <t>CA-BS-13</t>
  </si>
  <si>
    <t>CA-BS-14</t>
  </si>
  <si>
    <t>CA-BS-15</t>
  </si>
  <si>
    <t>CA-BS-16</t>
  </si>
  <si>
    <t>CA-BS-17</t>
  </si>
  <si>
    <t>Other Current Assets</t>
  </si>
  <si>
    <t>CA-BS-18</t>
  </si>
  <si>
    <t>Total Assets</t>
  </si>
  <si>
    <t>Equity</t>
  </si>
  <si>
    <t>Equity and Other Reserves</t>
  </si>
  <si>
    <t>CA-BS-19</t>
  </si>
  <si>
    <t>Total Equity and Other Reserves</t>
  </si>
  <si>
    <t>CA-BS-20</t>
  </si>
  <si>
    <t>CA-BS-21</t>
  </si>
  <si>
    <t>CA-BS-22</t>
  </si>
  <si>
    <t>CA-BS-23</t>
  </si>
  <si>
    <t xml:space="preserve">(i) As per the latest audited accounts </t>
  </si>
  <si>
    <t>(ii) Movemement in Revenue Reserves</t>
  </si>
  <si>
    <t>(iii) Interim profits/ (loss) and other comprehensive income</t>
  </si>
  <si>
    <t>CA-BS-24</t>
  </si>
  <si>
    <t>Other Reserves</t>
  </si>
  <si>
    <t>CA-BS-25</t>
  </si>
  <si>
    <t>CA-BS-26</t>
  </si>
  <si>
    <t>Financial Liabilities</t>
  </si>
  <si>
    <t>Total Non-Current Liabilities</t>
  </si>
  <si>
    <t>CA-BS-27</t>
  </si>
  <si>
    <t>CA-BS-28</t>
  </si>
  <si>
    <t>Loans Payables</t>
  </si>
  <si>
    <t>CA-BS-29</t>
  </si>
  <si>
    <t>Trade and Other Payables</t>
  </si>
  <si>
    <t>CA-BS-30</t>
  </si>
  <si>
    <t>Total Current Liabilities</t>
  </si>
  <si>
    <t>CA-BS-31</t>
  </si>
  <si>
    <t>CA-BS-32</t>
  </si>
  <si>
    <t>CA-BS-33</t>
  </si>
  <si>
    <t>CA-BS-34</t>
  </si>
  <si>
    <t>CA-BS-35</t>
  </si>
  <si>
    <t>Total Liabilities</t>
  </si>
  <si>
    <t>CA-BS-36</t>
  </si>
  <si>
    <t>Total Equity and Liabilities</t>
  </si>
  <si>
    <t>DM-BS</t>
  </si>
  <si>
    <t>CA-BS-01a</t>
  </si>
  <si>
    <t>CA-BS-10a</t>
  </si>
  <si>
    <t>Crypto Services</t>
  </si>
  <si>
    <t>CA-LS-01</t>
  </si>
  <si>
    <t>Custody Services</t>
  </si>
  <si>
    <t>Yes</t>
  </si>
  <si>
    <t>Kindly find the corresponding data points within the Custody Sheet</t>
  </si>
  <si>
    <t>CA-LS-02</t>
  </si>
  <si>
    <t>Operation of a Trading Platform</t>
  </si>
  <si>
    <t>CA-LS-03</t>
  </si>
  <si>
    <t>Exchange of Crypto-Assets for Funds</t>
  </si>
  <si>
    <t>CA-LS-04</t>
  </si>
  <si>
    <t>Exchange of Crypto-Assets for Other Crypto-Assets</t>
  </si>
  <si>
    <t>CA-LS-05</t>
  </si>
  <si>
    <t>Execution of Orders</t>
  </si>
  <si>
    <t>CA-LS-06</t>
  </si>
  <si>
    <t>Placing of Crypto-Assets</t>
  </si>
  <si>
    <t>CA-LS-07</t>
  </si>
  <si>
    <t>Reception and Transmission of Orders</t>
  </si>
  <si>
    <t>CA-LS-08</t>
  </si>
  <si>
    <t>Investment Advice</t>
  </si>
  <si>
    <t>CA-LS-09</t>
  </si>
  <si>
    <t>Portfolio Management</t>
  </si>
  <si>
    <t>CA-LS-10</t>
  </si>
  <si>
    <t>Transfers of Crypto-Assets</t>
  </si>
  <si>
    <t>CA-TV-01</t>
  </si>
  <si>
    <t xml:space="preserve">Total Transaction Volume for the reporting period: </t>
  </si>
  <si>
    <t>This is an aggregation of the following data points; 
(i) CA-TP-03, (ii) CA-ES-03, (iii) CA-ES-05, (iv) CA-EO-02, (v) CA-RT-02</t>
  </si>
  <si>
    <t>EUR</t>
  </si>
  <si>
    <t>CA-TP-01</t>
  </si>
  <si>
    <t>CA-TP-02</t>
  </si>
  <si>
    <t>CA-TP-03</t>
  </si>
  <si>
    <t>CA-TP-04</t>
  </si>
  <si>
    <t>#</t>
  </si>
  <si>
    <t>CA-TP-04r</t>
  </si>
  <si>
    <t>Kindly provide the rationale for the failed orders:</t>
  </si>
  <si>
    <t>CA-TP-05</t>
  </si>
  <si>
    <t>CA-TP-06</t>
  </si>
  <si>
    <t>CA-TP-07</t>
  </si>
  <si>
    <t>Number of active liquidity providers (market makers) during the reporting period:</t>
  </si>
  <si>
    <t>CA-TP-08</t>
  </si>
  <si>
    <t>Number of orders placed by liquidity providers during the reporting period:</t>
  </si>
  <si>
    <t>Exchange Services</t>
  </si>
  <si>
    <t>CA-ES-01</t>
  </si>
  <si>
    <t>CA-ES-02</t>
  </si>
  <si>
    <t>Number of trades exchanging crypto-assets for funds during the reporting period</t>
  </si>
  <si>
    <t>CA-ES-03</t>
  </si>
  <si>
    <r>
      <t xml:space="preserve">Value of trades exchanging crypto-assets for funds during the reporting period </t>
    </r>
    <r>
      <rPr>
        <i/>
        <sz val="11"/>
        <color theme="1"/>
        <rFont val="Roboto"/>
      </rPr>
      <t>(in reporting currency)</t>
    </r>
  </si>
  <si>
    <t>CA-ES-04</t>
  </si>
  <si>
    <t>Number of trades exchanging crypto-assets for other crypto-assets during the reporting period</t>
  </si>
  <si>
    <t>CA-ES-05</t>
  </si>
  <si>
    <r>
      <t xml:space="preserve">Value of trades exchanging crypto-assets for other crypto-assets during the reporting period </t>
    </r>
    <r>
      <rPr>
        <i/>
        <sz val="11"/>
        <color theme="1"/>
        <rFont val="Roboto"/>
      </rPr>
      <t>(in reporting currency)</t>
    </r>
  </si>
  <si>
    <t>CA-ES-06</t>
  </si>
  <si>
    <t>CA-ES-07</t>
  </si>
  <si>
    <t xml:space="preserve">Does the institution conduct matched principal trading? </t>
  </si>
  <si>
    <t>CA-ES-08</t>
  </si>
  <si>
    <t xml:space="preserve">Top 3 liquidity provider counterparties to exchange services: </t>
  </si>
  <si>
    <t>Counterparty</t>
  </si>
  <si>
    <t>Country</t>
  </si>
  <si>
    <t>Value of trades (Rep Currency)</t>
  </si>
  <si>
    <t>Value in EUR</t>
  </si>
  <si>
    <t>CA-ES-09</t>
  </si>
  <si>
    <t xml:space="preserve">Has any of the License Holder's counterparties failed to meet their obligations? </t>
  </si>
  <si>
    <t>CA-ES-10</t>
  </si>
  <si>
    <r>
      <t xml:space="preserve">Total amount of losses incurred </t>
    </r>
    <r>
      <rPr>
        <i/>
        <sz val="11"/>
        <color theme="1"/>
        <rFont val="Roboto"/>
      </rPr>
      <t>(in reporting currency)</t>
    </r>
  </si>
  <si>
    <t>CA-EO-01</t>
  </si>
  <si>
    <t>CA-EO-02</t>
  </si>
  <si>
    <t>Total value of orders executed on behalf of clients (in reporting currency)</t>
  </si>
  <si>
    <t>CA-EO-03</t>
  </si>
  <si>
    <t>Number of DeFi Protocols used to execute orders on:</t>
  </si>
  <si>
    <t>CA-EO-04</t>
  </si>
  <si>
    <t>Top 10 Executing Venues &amp; any executions via DeFi Protocols:</t>
  </si>
  <si>
    <t>Venue</t>
  </si>
  <si>
    <t>Nature of Venue</t>
  </si>
  <si>
    <t>Value of orders transmitted (Rep Currency)</t>
  </si>
  <si>
    <t>DeFi Protocol</t>
  </si>
  <si>
    <t>Placing</t>
  </si>
  <si>
    <t>CA-PL-01</t>
  </si>
  <si>
    <t>CA-PL-02</t>
  </si>
  <si>
    <t>CA-PL-03</t>
  </si>
  <si>
    <t>Kindly provide information on the typical targeted purchasers;</t>
  </si>
  <si>
    <t>CA-PL-04</t>
  </si>
  <si>
    <t xml:space="preserve">Are Crypto-assets being placed with own clients? </t>
  </si>
  <si>
    <t>CA-PL-05</t>
  </si>
  <si>
    <t xml:space="preserve">Kindly provide details of how the issue price of the crypto-assets is determined and if any incentives are received from the offeror: </t>
  </si>
  <si>
    <t>CA-RT-01</t>
  </si>
  <si>
    <t>CA-RT-02</t>
  </si>
  <si>
    <r>
      <t xml:space="preserve">Total value of orders transmitted for execution on behalf of clients </t>
    </r>
    <r>
      <rPr>
        <i/>
        <sz val="11"/>
        <color theme="1"/>
        <rFont val="Roboto"/>
      </rPr>
      <t>(in reporting currency)</t>
    </r>
  </si>
  <si>
    <t>CA-RT-03</t>
  </si>
  <si>
    <t xml:space="preserve">Top 10 Executing Brokers: </t>
  </si>
  <si>
    <t>Broker</t>
  </si>
  <si>
    <t>Value of Orders transmitted (Rep Currency)</t>
  </si>
  <si>
    <t>CA-IA-01</t>
  </si>
  <si>
    <t>Number of separate advice issued</t>
  </si>
  <si>
    <t># of recommendations</t>
  </si>
  <si>
    <t>CA-PM-01</t>
  </si>
  <si>
    <t>Number of clients making use of Portfolio Management services</t>
  </si>
  <si>
    <t>CA-PM-02</t>
  </si>
  <si>
    <r>
      <t xml:space="preserve">Value of crypto-assets under management at the end of the reporting period </t>
    </r>
    <r>
      <rPr>
        <i/>
        <sz val="11"/>
        <color theme="1"/>
        <rFont val="Roboto"/>
      </rPr>
      <t>(in reporting currency)</t>
    </r>
  </si>
  <si>
    <t>Transfers of Crypto Assets</t>
  </si>
  <si>
    <t>CA-TF-01</t>
  </si>
  <si>
    <t>CA-TF-02</t>
  </si>
  <si>
    <t>CA-TF-03</t>
  </si>
  <si>
    <t>Transfers In (Received by CASP)</t>
  </si>
  <si>
    <t>CA-TF-04</t>
  </si>
  <si>
    <t>Kindly provide the following details with respect to crypto-assets transferred inwards to the CASP:</t>
  </si>
  <si>
    <t># of clients</t>
  </si>
  <si>
    <t xml:space="preserve">Value of Crypto-asset Transfers in reporting currency </t>
  </si>
  <si>
    <t>Total in Eur</t>
  </si>
  <si>
    <t>Wallets held by other CASP</t>
  </si>
  <si>
    <t>Unhosted Wallets which:</t>
  </si>
  <si>
    <t>Client is Originator/ Beneficial Owner</t>
  </si>
  <si>
    <t>Client is not Originator/ Beneficial Owner but is a regulated entity subject to AML/ CFT obligations</t>
  </si>
  <si>
    <t>Originator/ Beneficial Owner is identified but is not the client</t>
  </si>
  <si>
    <t>Are not identified</t>
  </si>
  <si>
    <t>CA-TF-05</t>
  </si>
  <si>
    <r>
      <t xml:space="preserve">Top 3 Crypto-assets Transferred IN </t>
    </r>
    <r>
      <rPr>
        <b/>
        <i/>
        <sz val="11"/>
        <color theme="1"/>
        <rFont val="Roboto"/>
      </rPr>
      <t>(Received by CASP)</t>
    </r>
  </si>
  <si>
    <t>Crypto-Asset</t>
  </si>
  <si>
    <t>If "Other"</t>
  </si>
  <si>
    <t>Transfers Out (Sent by CASP)</t>
  </si>
  <si>
    <t>CA-TF-06</t>
  </si>
  <si>
    <t>Kindly provide the following details with respect to crypto-assets transferred outwards from the CASP:</t>
  </si>
  <si>
    <t>CA-TF-07</t>
  </si>
  <si>
    <r>
      <t xml:space="preserve">Top 3 Crypto-assets Transferred OUT </t>
    </r>
    <r>
      <rPr>
        <b/>
        <i/>
        <sz val="11"/>
        <color theme="1"/>
        <rFont val="Roboto"/>
      </rPr>
      <t>(Sent by CASP)</t>
    </r>
  </si>
  <si>
    <t>DM-CS</t>
  </si>
  <si>
    <t>CA-TV-01a</t>
  </si>
  <si>
    <t>Total Transaction Volume for the reporting period Euro</t>
  </si>
  <si>
    <t>CA-TP-01a</t>
  </si>
  <si>
    <t>Number of Active Clients placing orders during the reporting period: Malta</t>
  </si>
  <si>
    <t>CA-TP-01b</t>
  </si>
  <si>
    <t>CA-TP-01c</t>
  </si>
  <si>
    <t>Number of Active Clients placing orders during the reporting period: RoW</t>
  </si>
  <si>
    <t>CA-TP-01d</t>
  </si>
  <si>
    <t>Number of Active Clients placing orders during the reporting period: Total</t>
  </si>
  <si>
    <t>CA-TP-02a</t>
  </si>
  <si>
    <t>Total orders placed during the reporting period Malta</t>
  </si>
  <si>
    <t>CA-TP-02b</t>
  </si>
  <si>
    <t>CA-TP-02c</t>
  </si>
  <si>
    <t>Total orders placed during the reporting period RoW</t>
  </si>
  <si>
    <t>CA-TP-02d</t>
  </si>
  <si>
    <t>Total orders placed during the reporting period Total</t>
  </si>
  <si>
    <t>CA-TP-03a</t>
  </si>
  <si>
    <t>Total orders matched during the reporting period Malta:</t>
  </si>
  <si>
    <t>CA-TP-03b</t>
  </si>
  <si>
    <t>CA-TP-03c</t>
  </si>
  <si>
    <t>Total orders matched during the reporting period RoW:</t>
  </si>
  <si>
    <t>CA-TP-03d</t>
  </si>
  <si>
    <t>Total orders matched during the reporting period Total:</t>
  </si>
  <si>
    <t>CA-TP-04a</t>
  </si>
  <si>
    <t>Total Failed Orders Malta</t>
  </si>
  <si>
    <t>CA-TP-04b</t>
  </si>
  <si>
    <t>CA-TP-04c</t>
  </si>
  <si>
    <t>Total Failed Orders RoW</t>
  </si>
  <si>
    <t>CA-TP-04d</t>
  </si>
  <si>
    <t>Total Failed Orders Total</t>
  </si>
  <si>
    <t>CA-TP-05a</t>
  </si>
  <si>
    <t>Trade value for the reporting period (In Reporting Currency) Malta</t>
  </si>
  <si>
    <t>CA-TP-05b</t>
  </si>
  <si>
    <t>CA-TP-05c</t>
  </si>
  <si>
    <t>Trade value for the reporting period (In Reporting Currency) RoW</t>
  </si>
  <si>
    <t>CA-TP-05d</t>
  </si>
  <si>
    <t>Trade value for the reporting period (In Reporting Currency) Total</t>
  </si>
  <si>
    <t>CA-TP-05e</t>
  </si>
  <si>
    <t>Trade value for the reporting period (In Euro) Malta</t>
  </si>
  <si>
    <t>CA-TP-05f</t>
  </si>
  <si>
    <t>CA-TP-05g</t>
  </si>
  <si>
    <t>Trade value for the reporting period (In Euro) RoW</t>
  </si>
  <si>
    <t>CA-TP-05h</t>
  </si>
  <si>
    <t>Trade value for the reporting period (In Euro) Total</t>
  </si>
  <si>
    <t>CA-TP-06a</t>
  </si>
  <si>
    <t>Average daily trading value for the reporting period (In Reporting Currency) Malta</t>
  </si>
  <si>
    <t>CA-TP-06b</t>
  </si>
  <si>
    <t>Average daily trading value for the reporting period (In Reporting Currency) EU</t>
  </si>
  <si>
    <t>CA-TP-06c</t>
  </si>
  <si>
    <t>Average daily trading value for the reporting period (In Reporting Currency) RoW</t>
  </si>
  <si>
    <t>CA-TP-06d</t>
  </si>
  <si>
    <t>Average daily trading value for the reporting period (In Reporting Currency) Total</t>
  </si>
  <si>
    <t>CA-TP-06e</t>
  </si>
  <si>
    <t>Average daily trading value for the reporting period (In Euro) Malta</t>
  </si>
  <si>
    <t>CA-TP-06f</t>
  </si>
  <si>
    <t>Average daily trading value for the reporting period (In Euro) EU</t>
  </si>
  <si>
    <t>CA-TP-06g</t>
  </si>
  <si>
    <t>Average daily trading value for the reporting period (In Euro) RoW</t>
  </si>
  <si>
    <t>CA-TP-06h</t>
  </si>
  <si>
    <t>Average daily trading value for the reporting period (In Euro) Total</t>
  </si>
  <si>
    <t>CA-ES-01a</t>
  </si>
  <si>
    <t>Value of crypto-assets held on own account for trading purpuses as at the end of the reporting period (in Euro)</t>
  </si>
  <si>
    <t>CA-ES-02a</t>
  </si>
  <si>
    <t>Number of trades exchanging crypto-assets for funds during the reporting period Malta</t>
  </si>
  <si>
    <t>CA-ES-02b</t>
  </si>
  <si>
    <t>Number of trades exchanging crypto-assets for funds during the reporting period EU</t>
  </si>
  <si>
    <t>CA-ES-02c</t>
  </si>
  <si>
    <t>Number of trades exchanging crypto-assets for funds during the reporting period RoW</t>
  </si>
  <si>
    <t>CA-ES-02d</t>
  </si>
  <si>
    <t>Number of trades exchanging crypto-assets for funds during the reporting period Total</t>
  </si>
  <si>
    <t>CA-ES-03a</t>
  </si>
  <si>
    <t>Value of trades exchanging crypto-assets for funds during the reporting period (in reporting currency) Malta</t>
  </si>
  <si>
    <t>CA-ES-03b</t>
  </si>
  <si>
    <t>Value of trades exchanging crypto-assets for funds during the reporting period (in reporting currency) EU</t>
  </si>
  <si>
    <t>CA-ES-03c</t>
  </si>
  <si>
    <t>Value of trades exchanging crypto-assets for funds during the reporting period (in reporting currency) RoW</t>
  </si>
  <si>
    <t>CA-ES-03d</t>
  </si>
  <si>
    <t>Value of trades exchanging crypto-assets for funds during the reporting period (in reporting currency) Total</t>
  </si>
  <si>
    <t>CA-ES-03e</t>
  </si>
  <si>
    <t>Value of trades exchanging crypto-assets for funds during the reporting period (in Euro) Malta</t>
  </si>
  <si>
    <t>CA-ES-03f</t>
  </si>
  <si>
    <t>Value of trades exchanging crypto-assets for funds during the reporting period (in Euro) EU</t>
  </si>
  <si>
    <t>CA-ES-03g</t>
  </si>
  <si>
    <t>Value of trades exchanging crypto-assets for funds during the reporting period (in Euro) RoW</t>
  </si>
  <si>
    <t>CA-ES-03h</t>
  </si>
  <si>
    <t>Value of trades exchanging crypto-assets for funds during the reporting period (in Euro) Total</t>
  </si>
  <si>
    <t>CA-ES-04a</t>
  </si>
  <si>
    <t>Number of trades exchanging crypto-assets for other crypto-assets during the reporting period Malta</t>
  </si>
  <si>
    <t>CA-ES-04b</t>
  </si>
  <si>
    <t>Number of trades exchanging crypto-assets for other crypto-assets during the reporting period EU</t>
  </si>
  <si>
    <t>CA-ES-04c</t>
  </si>
  <si>
    <t>Number of trades exchanging crypto-assets for other crypto-assets during the reporting period RoW</t>
  </si>
  <si>
    <t>CA-ES-04d</t>
  </si>
  <si>
    <t>Number of trades exchanging crypto-assets for other crypto-assets during the reporting period Total</t>
  </si>
  <si>
    <t>CA-ES-05a</t>
  </si>
  <si>
    <t>Value of trades exchanging crypto-assets for other crypto-assets during the reporting period (in reporting currency) Malta</t>
  </si>
  <si>
    <t>CA-ES-05b</t>
  </si>
  <si>
    <t>Value of trades exchanging crypto-assets for other crypto-assets during the reporting period (in reporting currency) EU</t>
  </si>
  <si>
    <t>CA-ES-05c</t>
  </si>
  <si>
    <t>Value of trades exchanging crypto-assets for other crypto-assets during the reporting period (in reporting currency) RoW</t>
  </si>
  <si>
    <t>CA-ES-05d</t>
  </si>
  <si>
    <t>Value of trades exchanging crypto-assets for other crypto-assets during the reporting period (in reporting currency) Total</t>
  </si>
  <si>
    <t>CA-ES-05e</t>
  </si>
  <si>
    <t>Value of trades exchanging crypto-assets for other crypto-assets during the reporting period (in Euro) Malta</t>
  </si>
  <si>
    <t>CA-ES-05f</t>
  </si>
  <si>
    <t>Value of trades exchanging crypto-assets for other crypto-assets during the reporting period (in Euro) EU</t>
  </si>
  <si>
    <t>CA-ES-05g</t>
  </si>
  <si>
    <t>Value of trades exchanging crypto-assets for other crypto-assets during the reporting period (in Euro) RoW</t>
  </si>
  <si>
    <t>CA-ES-05h</t>
  </si>
  <si>
    <t>Value of trades exchanging crypto-assets for other crypto-assets during the reporting period (in Euro) Total</t>
  </si>
  <si>
    <t>CA-ES-06a</t>
  </si>
  <si>
    <t>Total value of trades exchanging crypto-assets for funds and other crypto-assets during the reporting period Malta</t>
  </si>
  <si>
    <t>CA-ES-06b</t>
  </si>
  <si>
    <t>Total value of trades exchanging crypto-assets for funds and other crypto-assets during the reporting period EU</t>
  </si>
  <si>
    <t>CA-ES-06c</t>
  </si>
  <si>
    <t>Total value of trades exchanging crypto-assets for funds and other crypto-assets during the reporting period RoW</t>
  </si>
  <si>
    <t>CA-ES-06d</t>
  </si>
  <si>
    <t>Total value of trades exchanging crypto-assets for funds and other crypto-assets during the reporting period Total</t>
  </si>
  <si>
    <t>CA-ES-06e</t>
  </si>
  <si>
    <t>Total value of trades exchanging crypto-assets for funds and other crypto-assets during the reporting period Malta Euro</t>
  </si>
  <si>
    <t>CA-ES-06f</t>
  </si>
  <si>
    <t>CA-ES-06g</t>
  </si>
  <si>
    <t>Total value of trades exchanging crypto-assets for funds and other crypto-assets during the reporting period RoW Euro</t>
  </si>
  <si>
    <t>CA-ES-06h</t>
  </si>
  <si>
    <t>Total value of trades exchanging crypto-assets for funds and other crypto-assets during the reporting period Total Euro</t>
  </si>
  <si>
    <t>CA-ES-08a</t>
  </si>
  <si>
    <t>Counterparty 1</t>
  </si>
  <si>
    <t>CA-ES-08b</t>
  </si>
  <si>
    <t>Counterparty 2</t>
  </si>
  <si>
    <t>CA-ES-08c</t>
  </si>
  <si>
    <t>Counterparty 3</t>
  </si>
  <si>
    <t>CA-ES-08d</t>
  </si>
  <si>
    <t>Country 1</t>
  </si>
  <si>
    <t>CA-ES-08e</t>
  </si>
  <si>
    <t>Country 2</t>
  </si>
  <si>
    <t>CA-ES-08f</t>
  </si>
  <si>
    <t>Country 3</t>
  </si>
  <si>
    <t>CA-ES-08g</t>
  </si>
  <si>
    <t>Value of trades rep curr 1</t>
  </si>
  <si>
    <t>CA-ES-08h</t>
  </si>
  <si>
    <t>Value of trades rep curr 2</t>
  </si>
  <si>
    <t>CA-ES-08i</t>
  </si>
  <si>
    <t>Value of trades rep curr 3</t>
  </si>
  <si>
    <t>CA-ES-08j</t>
  </si>
  <si>
    <t>Value Eur 1</t>
  </si>
  <si>
    <t>CA-ES-08k</t>
  </si>
  <si>
    <t>Value Eur 2</t>
  </si>
  <si>
    <t>CA-ES-08l</t>
  </si>
  <si>
    <t>Value Eur 3</t>
  </si>
  <si>
    <t>CA-EO-01a</t>
  </si>
  <si>
    <t>Total number of orders executed on behalf of clients Malta</t>
  </si>
  <si>
    <t>CA-EO-01b</t>
  </si>
  <si>
    <t>CA-EO-01c</t>
  </si>
  <si>
    <t>Total number of orders executed on behalf of clients RoW</t>
  </si>
  <si>
    <t>CA-EO-01d</t>
  </si>
  <si>
    <t>Total number of orders executed on behalf of clients Total</t>
  </si>
  <si>
    <t>CA-EO-02a</t>
  </si>
  <si>
    <t>Total value of orders executed on behalf of clients (in reporting currency) Malta</t>
  </si>
  <si>
    <t>CA-EO-02b</t>
  </si>
  <si>
    <t>CA-EO-02c</t>
  </si>
  <si>
    <t>Total value of orders executed on behalf of clients (in reporting currency) RoW</t>
  </si>
  <si>
    <t>CA-EO-02d</t>
  </si>
  <si>
    <t>Total value of orders executed on behalf of clients (in reporting currency) Total</t>
  </si>
  <si>
    <t>CA-EO-02e</t>
  </si>
  <si>
    <t>Total value of orders executed on behalf of clients (in Euro) Malta</t>
  </si>
  <si>
    <t>CA-EO-02f</t>
  </si>
  <si>
    <t>CA-EO-02g</t>
  </si>
  <si>
    <t>Total value of orders executed on behalf of clients (in Euro) RoW</t>
  </si>
  <si>
    <t>CA-EO-02h</t>
  </si>
  <si>
    <t>Total value of orders executed on behalf of clients (in Euro) Total</t>
  </si>
  <si>
    <t>CA-EO-04aa</t>
  </si>
  <si>
    <t>Venue 1</t>
  </si>
  <si>
    <t>CA-EO-04ab</t>
  </si>
  <si>
    <t>Venue 2</t>
  </si>
  <si>
    <t>CA-EO-04ac</t>
  </si>
  <si>
    <t>Venue 3</t>
  </si>
  <si>
    <t>CA-EO-04ad</t>
  </si>
  <si>
    <t>Venue 4</t>
  </si>
  <si>
    <t>CA-EO-04ae</t>
  </si>
  <si>
    <t>Venue 5</t>
  </si>
  <si>
    <t>CA-EO-04af</t>
  </si>
  <si>
    <t>Venue 6</t>
  </si>
  <si>
    <t>CA-EO-04ag</t>
  </si>
  <si>
    <t>Venue 7</t>
  </si>
  <si>
    <t>CA-EO-04ah</t>
  </si>
  <si>
    <t>Venue 8</t>
  </si>
  <si>
    <t>CA-EO-04aj</t>
  </si>
  <si>
    <t>Venue 9</t>
  </si>
  <si>
    <t>Venue 10</t>
  </si>
  <si>
    <t>CA-EO-04ba</t>
  </si>
  <si>
    <t>Nature of venue 1</t>
  </si>
  <si>
    <t>CA-EO-04bb</t>
  </si>
  <si>
    <t>Nature of venue 2</t>
  </si>
  <si>
    <t>CA-EO-04bc</t>
  </si>
  <si>
    <t>Nature of venue 3</t>
  </si>
  <si>
    <t>CA-EO-04bd</t>
  </si>
  <si>
    <t>Nature of venue 4</t>
  </si>
  <si>
    <t>CA-EO-04be</t>
  </si>
  <si>
    <t>Nature of venue 5</t>
  </si>
  <si>
    <t>CA-EO-04bf</t>
  </si>
  <si>
    <t>Nature of venue 6</t>
  </si>
  <si>
    <t>CA-EO-04bg</t>
  </si>
  <si>
    <t>Nature of venue 7</t>
  </si>
  <si>
    <t>CA-EO-04bh</t>
  </si>
  <si>
    <t>Nature of venue 8</t>
  </si>
  <si>
    <t>CA-EO-04bj</t>
  </si>
  <si>
    <t>Nature of venue 9</t>
  </si>
  <si>
    <t>Nature of venue 10</t>
  </si>
  <si>
    <t>CA-EO-04ca</t>
  </si>
  <si>
    <t>Value of orders transmitted rep curr 1</t>
  </si>
  <si>
    <t>CA-EO-04cb</t>
  </si>
  <si>
    <t>Value of orders transmitted rep curr 2</t>
  </si>
  <si>
    <t>CA-EO-04cc</t>
  </si>
  <si>
    <t>Value of orders transmitted rep curr 3</t>
  </si>
  <si>
    <t>CA-EO-04cd</t>
  </si>
  <si>
    <t>Value of orders transmitted rep curr 4</t>
  </si>
  <si>
    <t>CA-EO-04ce</t>
  </si>
  <si>
    <t>Value of orders transmitted rep curr 5</t>
  </si>
  <si>
    <t>CA-EO-04cf</t>
  </si>
  <si>
    <t>Value of orders transmitted rep curr 6</t>
  </si>
  <si>
    <t>CA-EO-04cg</t>
  </si>
  <si>
    <t>Value of orders transmitted rep curr 7</t>
  </si>
  <si>
    <t>CA-EO-04ch</t>
  </si>
  <si>
    <t>Value of orders transmitted rep curr 8</t>
  </si>
  <si>
    <t>CA-EO-04cj</t>
  </si>
  <si>
    <t>Value of orders transmitted rep curr 9</t>
  </si>
  <si>
    <t>Value of orders transmitted rep curr 10</t>
  </si>
  <si>
    <t>CA-EO-04da</t>
  </si>
  <si>
    <t>CA-EO-04db</t>
  </si>
  <si>
    <t>CA-EO-04dc</t>
  </si>
  <si>
    <t>CA-EO-04dd</t>
  </si>
  <si>
    <t>Value Eur 4</t>
  </si>
  <si>
    <t>CA-EO-04de</t>
  </si>
  <si>
    <t>Value Eur 5</t>
  </si>
  <si>
    <t>CA-EO-04df</t>
  </si>
  <si>
    <t>Value Eur 6</t>
  </si>
  <si>
    <t>CA-EO-04dg</t>
  </si>
  <si>
    <t>Value Eur 7</t>
  </si>
  <si>
    <t>CA-EO-04dh</t>
  </si>
  <si>
    <t>Value Eur 8</t>
  </si>
  <si>
    <t>CA-EO-04dj</t>
  </si>
  <si>
    <t>Value Eur 9</t>
  </si>
  <si>
    <t>Value Eur 10</t>
  </si>
  <si>
    <t>CA-PL-02a</t>
  </si>
  <si>
    <t>Top 3 issuers of crypto assets being placed 1</t>
  </si>
  <si>
    <t>CA-PL-02b</t>
  </si>
  <si>
    <t>Top 3 issuers of crypto assets being placed 2</t>
  </si>
  <si>
    <t>CA-PL-02c</t>
  </si>
  <si>
    <t>Top 3 issuers of crypto assets being placed 3</t>
  </si>
  <si>
    <t>CA-RT-01a</t>
  </si>
  <si>
    <t>Total number of orders transmitted for execution on behalf of clients Malta</t>
  </si>
  <si>
    <t>CA-RT-01b</t>
  </si>
  <si>
    <t>CA-RT-01c</t>
  </si>
  <si>
    <t>Total number of orders transmitted for execution on behalf of clients RoW</t>
  </si>
  <si>
    <t>CA-RT-01d</t>
  </si>
  <si>
    <t>Total number of orders transmitted for execution on behalf of clients Total</t>
  </si>
  <si>
    <t>CA-RT-02a</t>
  </si>
  <si>
    <t>Total value of orders transmitted for execution on behalf of clients (in reporting currency) Malta</t>
  </si>
  <si>
    <t>CA-RT-02b</t>
  </si>
  <si>
    <t>CA-RT-02c</t>
  </si>
  <si>
    <t>Total value of orders transmitted for execution on behalf of clients (in reporting currency) RoW</t>
  </si>
  <si>
    <t>CA-RT-02d</t>
  </si>
  <si>
    <t>Total value of orders transmitted for execution on behalf of clients (in reporting currency) Total</t>
  </si>
  <si>
    <t>CA-RT-02e</t>
  </si>
  <si>
    <t>Total value of orders transmitted for execution on behalf of clients (in Euro) Malta</t>
  </si>
  <si>
    <t>CA-RT-02f</t>
  </si>
  <si>
    <t>CA-RT-02g</t>
  </si>
  <si>
    <t>Total value of orders transmitted for execution on behalf of clients (in Euro) RoW</t>
  </si>
  <si>
    <t>CA-RT-02h</t>
  </si>
  <si>
    <t>Total value of orders transmitted for execution on behalf of clients (in Euro) Total</t>
  </si>
  <si>
    <t>CA-RT-03aa</t>
  </si>
  <si>
    <t>CA-RT-03ab</t>
  </si>
  <si>
    <t>CA-RT-03ac</t>
  </si>
  <si>
    <t>CA-RT-03ad</t>
  </si>
  <si>
    <t>Custody</t>
  </si>
  <si>
    <t xml:space="preserve">Please note that this sheet should be filled in by License Holders providing Custody Services. </t>
  </si>
  <si>
    <t>Total number of clients making use of custody services:</t>
  </si>
  <si>
    <t>CA-CT-01</t>
  </si>
  <si>
    <t xml:space="preserve">How many clients are making use of custody services? </t>
  </si>
  <si>
    <t>Client Direct Crypto Asset Holdings</t>
  </si>
  <si>
    <t>CA-CT-02</t>
  </si>
  <si>
    <t>CA-CT-03</t>
  </si>
  <si>
    <t>CA-CT-04</t>
  </si>
  <si>
    <t>Amount of Crypto Asset holdings in Reporting Currency</t>
  </si>
  <si>
    <t>CA-CT-05</t>
  </si>
  <si>
    <t>Number of signatories required for transaction approval</t>
  </si>
  <si>
    <t>CA-CT-06</t>
  </si>
  <si>
    <t xml:space="preserve">Name and Surname of all signatories: </t>
  </si>
  <si>
    <t>Client Crypto-Assets Holdings held with third party CASP Custodians</t>
  </si>
  <si>
    <t>CA-CT-07</t>
  </si>
  <si>
    <t>CA-CT-08</t>
  </si>
  <si>
    <t xml:space="preserve">How many clients have their Crypto Assets held with third-party CASP Custodians? </t>
  </si>
  <si>
    <t>CA-CT-09</t>
  </si>
  <si>
    <t>What is the amount of Crypto Asset Holdings in reporting Currency</t>
  </si>
  <si>
    <t>CA-CT-10</t>
  </si>
  <si>
    <t>Name of Third Party Custodian</t>
  </si>
  <si>
    <t>Jurisdiction</t>
  </si>
  <si>
    <t>Amount of CA Holdings in Rep Currency</t>
  </si>
  <si>
    <t>CA-CT-11</t>
  </si>
  <si>
    <t>Private Key Management</t>
  </si>
  <si>
    <t>CA-CT-12</t>
  </si>
  <si>
    <t>Number of individuals that have access to private keys/ partial keys:</t>
  </si>
  <si>
    <t>CA-CT-13</t>
  </si>
  <si>
    <t>Number of individuals required to carry out a wallet withdrawal:</t>
  </si>
  <si>
    <t>CA-CT-14</t>
  </si>
  <si>
    <t>Are the private keys located in different geographical regions?</t>
  </si>
  <si>
    <t>Hot &amp; Cold Wallets</t>
  </si>
  <si>
    <t>CA-CT-15</t>
  </si>
  <si>
    <t>Overall top 5 Crypto Assets</t>
  </si>
  <si>
    <t>Hot (%)</t>
  </si>
  <si>
    <t>Warm (%)</t>
  </si>
  <si>
    <t>Cold (%)</t>
  </si>
  <si>
    <t>Bitcoin</t>
  </si>
  <si>
    <t>Other</t>
  </si>
  <si>
    <t>N/A</t>
  </si>
  <si>
    <t>Are there any unresolved differences to be reconciled?</t>
  </si>
  <si>
    <t>Total amount of unresolved differences attributable to client crypto assets</t>
  </si>
  <si>
    <t>DM-Custody</t>
  </si>
  <si>
    <t>CA-CT-01a</t>
  </si>
  <si>
    <t>Clients are making use of custody services - Malta</t>
  </si>
  <si>
    <t>CA-CT-01b</t>
  </si>
  <si>
    <t>CA-CT-01c</t>
  </si>
  <si>
    <t>Clients are making use of custody services - RoW</t>
  </si>
  <si>
    <t>CA-CT-01d</t>
  </si>
  <si>
    <t>Clients are making use of custody services - Total</t>
  </si>
  <si>
    <t>CA-CT-03a</t>
  </si>
  <si>
    <t>CA-CT-03b</t>
  </si>
  <si>
    <t>CA-CT-03c</t>
  </si>
  <si>
    <t>CA-CT-03d</t>
  </si>
  <si>
    <t>CA-CT-04a</t>
  </si>
  <si>
    <t>Amount of Crypto Asset holdings in Reporting Currency - Malta</t>
  </si>
  <si>
    <t>CA-CT-04b</t>
  </si>
  <si>
    <t>CA-CT-04c</t>
  </si>
  <si>
    <t>Amount of Crypto Asset holdings in Reporting Currency - RoW</t>
  </si>
  <si>
    <t>CA-CT-04d</t>
  </si>
  <si>
    <t>Amount of Crypto Asset holdings in Reporting Currency - Total</t>
  </si>
  <si>
    <t>CA-CT-04e</t>
  </si>
  <si>
    <t>Amount of Crypto Asset holdings in Euro - Malta</t>
  </si>
  <si>
    <t>CA-CT-04f</t>
  </si>
  <si>
    <t>CA-CT-04g</t>
  </si>
  <si>
    <t>Amount of Crypto Asset holdings in Euro - RoW</t>
  </si>
  <si>
    <t>CA-CT-04h</t>
  </si>
  <si>
    <t>Amount of Crypto Asset holdings in Euro - Total</t>
  </si>
  <si>
    <t>CA-CT-08a</t>
  </si>
  <si>
    <t>How many clients have their Crypto Assets held with third-party CASP Custodians? - Malta</t>
  </si>
  <si>
    <t>CA-CT-08b</t>
  </si>
  <si>
    <t>CA-CT-08c</t>
  </si>
  <si>
    <t>How many clients have their Crypto Assets held with third-party CASP Custodians? - RoW</t>
  </si>
  <si>
    <t>CA-CT-08d</t>
  </si>
  <si>
    <t>How many clients have their Crypto Assets held with third-party CASP Custodians? - Total</t>
  </si>
  <si>
    <t>CA-CT-09a</t>
  </si>
  <si>
    <t>CA-CT-09b</t>
  </si>
  <si>
    <t>CA-CT-09c</t>
  </si>
  <si>
    <t>CA-CT-09d</t>
  </si>
  <si>
    <t>CA-CT-09e</t>
  </si>
  <si>
    <t>What is the amount of Crypto Asset Holdings in Euro</t>
  </si>
  <si>
    <t>CA-CT-09f</t>
  </si>
  <si>
    <t>CA-CT-09g</t>
  </si>
  <si>
    <t>CA-CT-09h</t>
  </si>
  <si>
    <t>CA-CT-10a</t>
  </si>
  <si>
    <t>Name of Third Party Custodian 1</t>
  </si>
  <si>
    <t>CA-CT-10b</t>
  </si>
  <si>
    <t>Name of Third Party Custodian 2</t>
  </si>
  <si>
    <t>CA-CT-10c</t>
  </si>
  <si>
    <t>Name of Third Party Custodian 3</t>
  </si>
  <si>
    <t>CA-CT-10d</t>
  </si>
  <si>
    <t>Name of Third Party Custodian 4</t>
  </si>
  <si>
    <t>CA-CT-10e</t>
  </si>
  <si>
    <t>Name of Third Party Custodian 5</t>
  </si>
  <si>
    <t>CA-CT-10f</t>
  </si>
  <si>
    <t>Jurisdiction 1</t>
  </si>
  <si>
    <t>CA-CT-10g</t>
  </si>
  <si>
    <t>Jurisdiction 2</t>
  </si>
  <si>
    <t>CA-CT-10h</t>
  </si>
  <si>
    <t>Jurisdiction 3</t>
  </si>
  <si>
    <t>CA-CT-10i</t>
  </si>
  <si>
    <t>Jurisdiction 4</t>
  </si>
  <si>
    <t>CA-CT-10j</t>
  </si>
  <si>
    <t>Jurisdiction 5</t>
  </si>
  <si>
    <t>CA-CT-10k</t>
  </si>
  <si>
    <t>Amount of CA Holdings in Rep Currency 1</t>
  </si>
  <si>
    <t>CA-CT-10l</t>
  </si>
  <si>
    <t>Amount of CA Holdings in Rep Currency 2</t>
  </si>
  <si>
    <t>CA-CT-10m</t>
  </si>
  <si>
    <t>Amount of CA Holdings in Rep Currency 3</t>
  </si>
  <si>
    <t>CA-CT-10n</t>
  </si>
  <si>
    <t>Amount of CA Holdings in Rep Currency 4</t>
  </si>
  <si>
    <t>CA-CT-10o</t>
  </si>
  <si>
    <t>Amount of CA Holdings in Rep Currency 5</t>
  </si>
  <si>
    <t>CA-CT-10p</t>
  </si>
  <si>
    <t>Amount of CA Holdings in Eur 1</t>
  </si>
  <si>
    <t>CA-CT-10q</t>
  </si>
  <si>
    <t>Amount of CA Holdings in Eur 2</t>
  </si>
  <si>
    <t>CA-CT-10r</t>
  </si>
  <si>
    <t>Amount of CA Holdings in Eur 3</t>
  </si>
  <si>
    <t>CA-CT-10s</t>
  </si>
  <si>
    <t>Amount of CA Holdings in Eur 4</t>
  </si>
  <si>
    <t>CA-CT-10t</t>
  </si>
  <si>
    <t>Amount of CA Holdings in Eur 5</t>
  </si>
  <si>
    <t>CA-CT-11a</t>
  </si>
  <si>
    <t>Total Assets held under custody - Malta</t>
  </si>
  <si>
    <t>CA-CT-11b</t>
  </si>
  <si>
    <t>CA-CT-11c</t>
  </si>
  <si>
    <t>Total Assets held under custody - RoW</t>
  </si>
  <si>
    <t>CA-CT-11d</t>
  </si>
  <si>
    <t>Total Assets held under custody - Total</t>
  </si>
  <si>
    <t>CA-CT-15a</t>
  </si>
  <si>
    <t>Overall top 5 Crypto Assets 1</t>
  </si>
  <si>
    <t>CA-CT-15b</t>
  </si>
  <si>
    <t>Overall top 5 Crypto Assets 2</t>
  </si>
  <si>
    <t>CA-CT-15c</t>
  </si>
  <si>
    <t>Overall top 5 Crypto Assets 3</t>
  </si>
  <si>
    <t>CA-CT-15d</t>
  </si>
  <si>
    <t>Overall top 5 Crypto Assets 4</t>
  </si>
  <si>
    <t>CA-CT-15e</t>
  </si>
  <si>
    <t>Overall top 5 Crypto Assets 5</t>
  </si>
  <si>
    <t>CA-CT-15f</t>
  </si>
  <si>
    <t>If "Other" 1</t>
  </si>
  <si>
    <t>CA-CT-15g</t>
  </si>
  <si>
    <t>If "Other" 2</t>
  </si>
  <si>
    <t>CA-CT-15h</t>
  </si>
  <si>
    <t>If "Other" 3</t>
  </si>
  <si>
    <t>CA-CT-15i</t>
  </si>
  <si>
    <t>If "Other" 4</t>
  </si>
  <si>
    <t>CA-CT-15j</t>
  </si>
  <si>
    <t>If "Other" 5</t>
  </si>
  <si>
    <t>CA-CT-15k</t>
  </si>
  <si>
    <t>Hot 1</t>
  </si>
  <si>
    <t>CA-CT-15l</t>
  </si>
  <si>
    <t>Hot 2</t>
  </si>
  <si>
    <t>CA-CT-15m</t>
  </si>
  <si>
    <t>Hot 3</t>
  </si>
  <si>
    <t>CA-CT-15n</t>
  </si>
  <si>
    <t>Hot 4</t>
  </si>
  <si>
    <t>CA-CT-15o</t>
  </si>
  <si>
    <t>Hot 5</t>
  </si>
  <si>
    <t>CA-CT-15p</t>
  </si>
  <si>
    <t>Warm 1</t>
  </si>
  <si>
    <t>CA-CT-15q</t>
  </si>
  <si>
    <t>Warm 2</t>
  </si>
  <si>
    <t>CA-CT-15r</t>
  </si>
  <si>
    <t>Warm 3</t>
  </si>
  <si>
    <t>CA-CT-15s</t>
  </si>
  <si>
    <t>Warm 4</t>
  </si>
  <si>
    <t>CA-CT-15t</t>
  </si>
  <si>
    <t>Warm 5</t>
  </si>
  <si>
    <t>CA-CT-15u</t>
  </si>
  <si>
    <t>Cold 1</t>
  </si>
  <si>
    <t>CA-CT-15v</t>
  </si>
  <si>
    <t>Cold 2</t>
  </si>
  <si>
    <t>CA-CT-15w</t>
  </si>
  <si>
    <t>Cold 3</t>
  </si>
  <si>
    <t>CA-CT-15x</t>
  </si>
  <si>
    <t>Cold 4</t>
  </si>
  <si>
    <t>CA-CT-15y</t>
  </si>
  <si>
    <t>Cold 5</t>
  </si>
  <si>
    <t>CA-CT-15z</t>
  </si>
  <si>
    <t>Total 1</t>
  </si>
  <si>
    <t>CA-CT-15aa</t>
  </si>
  <si>
    <t>Total 2</t>
  </si>
  <si>
    <t>CA-CT-15ab</t>
  </si>
  <si>
    <t>Total 3</t>
  </si>
  <si>
    <t>CA-CT-15ac</t>
  </si>
  <si>
    <t>Total 4</t>
  </si>
  <si>
    <t>CA-CT-15ad</t>
  </si>
  <si>
    <t>Total 5</t>
  </si>
  <si>
    <t>Safekeeping</t>
  </si>
  <si>
    <t>Note that this sheet must be filled in by all License Holders that are required to Safekeeping Clients' Crypto-Assets and Funds as per Article 70 of Regulation (EU) 2023/1114</t>
  </si>
  <si>
    <t>Clients' Money (FIAT)</t>
  </si>
  <si>
    <t>CA-CM-01</t>
  </si>
  <si>
    <t>CA-CM-02</t>
  </si>
  <si>
    <t>CA-CM-03</t>
  </si>
  <si>
    <t>CA-CM-04</t>
  </si>
  <si>
    <t>CA-CM-05</t>
  </si>
  <si>
    <t>Credit Institution/Central Bank/Other Intermediary</t>
  </si>
  <si>
    <t>Signatory Name &amp; Surname</t>
  </si>
  <si>
    <t>Amount (Rep Currency)</t>
  </si>
  <si>
    <t>EUR Equivalent</t>
  </si>
  <si>
    <t>CA-CM-06</t>
  </si>
  <si>
    <t>Should the entity have additional bank accounts, kindly provide the total amount of FIAT held in these additional accounts</t>
  </si>
  <si>
    <t>CA-CM-07</t>
  </si>
  <si>
    <t>Aggregate amount of clients' money holding</t>
  </si>
  <si>
    <t>CA-CM-08</t>
  </si>
  <si>
    <t>The entity is in a safekeeping deficit/surplus:</t>
  </si>
  <si>
    <t>CA-CM-09</t>
  </si>
  <si>
    <t>Safekeeping of Crypto Assets</t>
  </si>
  <si>
    <t>CA-CM-10</t>
  </si>
  <si>
    <t>CASP Counterparty</t>
  </si>
  <si>
    <t>Nature of Relationship</t>
  </si>
  <si>
    <t>If "Other", please provide a description</t>
  </si>
  <si>
    <t>CA-CM-11</t>
  </si>
  <si>
    <t>Kindly provide the details of the payment services provided:</t>
  </si>
  <si>
    <t>CA-CM-12</t>
  </si>
  <si>
    <t>Kindly provide the relevant details within the Outsourcing Sheet</t>
  </si>
  <si>
    <t>\</t>
  </si>
  <si>
    <t>DM-SK</t>
  </si>
  <si>
    <t>Total amount of FIAT outstanding attributable to clients at the end of the reporting period (In Euro)</t>
  </si>
  <si>
    <t>CA-CM-05aa</t>
  </si>
  <si>
    <t>Credit Institution/Central Bank/Other Intermediary 1</t>
  </si>
  <si>
    <t>CA-CM-05ab</t>
  </si>
  <si>
    <t>Credit Institution/Central Bank/Other Intermediary 2</t>
  </si>
  <si>
    <t>CA-CM-05ac</t>
  </si>
  <si>
    <t>Credit Institution/Central Bank/Other Intermediary 3</t>
  </si>
  <si>
    <t>CA-CM-05ad</t>
  </si>
  <si>
    <t>Credit Institution/Central Bank/Other Intermediary 4</t>
  </si>
  <si>
    <t>CA-CM-05ae</t>
  </si>
  <si>
    <t>Credit Institution/Central Bank/Other Intermediary 5</t>
  </si>
  <si>
    <t>CA-CM-05af</t>
  </si>
  <si>
    <t>Credit Institution/Central Bank/Other Intermediary 6</t>
  </si>
  <si>
    <t>CA-CM-05ag</t>
  </si>
  <si>
    <t>Credit Institution/Central Bank/Other Intermediary 7</t>
  </si>
  <si>
    <t>CA-CM-05ah</t>
  </si>
  <si>
    <t>Credit Institution/Central Bank/Other Intermediary 8</t>
  </si>
  <si>
    <t>CA-CM-05ai</t>
  </si>
  <si>
    <t>Credit Institution/Central Bank/Other Intermediary 9</t>
  </si>
  <si>
    <t>CA-CM-05aj</t>
  </si>
  <si>
    <t>Credit Institution/Central Bank/Other Intermediary 10</t>
  </si>
  <si>
    <t>CA-CM-05ba</t>
  </si>
  <si>
    <t>CA-CM-05bb</t>
  </si>
  <si>
    <t>CA-CM-05bc</t>
  </si>
  <si>
    <t>CA-CM-05bd</t>
  </si>
  <si>
    <t>CA-CM-05be</t>
  </si>
  <si>
    <t>CA-CM-05bf</t>
  </si>
  <si>
    <t>Jurisdiction 6</t>
  </si>
  <si>
    <t>CA-CM-05bg</t>
  </si>
  <si>
    <t>Jurisdiction 7</t>
  </si>
  <si>
    <t>CA-CM-05bh</t>
  </si>
  <si>
    <t>Jurisdiction 8</t>
  </si>
  <si>
    <t>CA-CM-05bi</t>
  </si>
  <si>
    <t>Jurisdiction 9</t>
  </si>
  <si>
    <t>CA-CM-05bj</t>
  </si>
  <si>
    <t>Jurisdiction 10</t>
  </si>
  <si>
    <t>CA-CM-05ca</t>
  </si>
  <si>
    <t>Signatory Name &amp; Surname 1</t>
  </si>
  <si>
    <t>CA-CM-05cb</t>
  </si>
  <si>
    <t>Signatory Name &amp; Surname 2</t>
  </si>
  <si>
    <t>CA-CM-05cc</t>
  </si>
  <si>
    <t>Signatory Name &amp; Surname 3</t>
  </si>
  <si>
    <t>CA-CM-05cd</t>
  </si>
  <si>
    <t>Signatory Name &amp; Surname 4</t>
  </si>
  <si>
    <t>CA-CM-05ce</t>
  </si>
  <si>
    <t>Signatory Name &amp; Surname 5</t>
  </si>
  <si>
    <t>CA-CM-05cf</t>
  </si>
  <si>
    <t>Signatory Name &amp; Surname 6</t>
  </si>
  <si>
    <t>CA-CM-05cg</t>
  </si>
  <si>
    <t>Signatory Name &amp; Surname 7</t>
  </si>
  <si>
    <t>CA-CM-05ch</t>
  </si>
  <si>
    <t>Signatory Name &amp; Surname 8</t>
  </si>
  <si>
    <t>CA-CM-05ci</t>
  </si>
  <si>
    <t>Signatory Name &amp; Surname 9</t>
  </si>
  <si>
    <t>CA-CM-05cj</t>
  </si>
  <si>
    <t>Signatory Name &amp; Surname 10</t>
  </si>
  <si>
    <t>CA-CM-05da</t>
  </si>
  <si>
    <t>Amount (Rep Currency) 1</t>
  </si>
  <si>
    <t>CA-CM-05db</t>
  </si>
  <si>
    <t>Amount (Rep Currency) 2</t>
  </si>
  <si>
    <t>CA-CM-05dc</t>
  </si>
  <si>
    <t>Amount (Rep Currency) 3</t>
  </si>
  <si>
    <t>CA-CM-05dd</t>
  </si>
  <si>
    <t>Amount (Rep Currency) 4</t>
  </si>
  <si>
    <t>CA-CM-05de</t>
  </si>
  <si>
    <t>Amount (Rep Currency) 5</t>
  </si>
  <si>
    <t>CA-CM-05df</t>
  </si>
  <si>
    <t>Amount (Rep Currency) 6</t>
  </si>
  <si>
    <t>CA-CM-05dg</t>
  </si>
  <si>
    <t>Amount (Rep Currency) 7</t>
  </si>
  <si>
    <t>CA-CM-05dh</t>
  </si>
  <si>
    <t>Amount (Rep Currency) 8</t>
  </si>
  <si>
    <t>CA-CM-05di</t>
  </si>
  <si>
    <t>Amount (Rep Currency) 9</t>
  </si>
  <si>
    <t>CA-CM-05dj</t>
  </si>
  <si>
    <t>Amount (Rep Currency) 10</t>
  </si>
  <si>
    <t>CA-CM-05ea</t>
  </si>
  <si>
    <t xml:space="preserve">EUR Equivalent 1 </t>
  </si>
  <si>
    <t>CA-CM-05eb</t>
  </si>
  <si>
    <t>EUR Equivalent 2</t>
  </si>
  <si>
    <t>CA-CM-05ec</t>
  </si>
  <si>
    <t>EUR Equivalent 3</t>
  </si>
  <si>
    <t>CA-CM-05ed</t>
  </si>
  <si>
    <t>EUR Equivalent 4</t>
  </si>
  <si>
    <t>CA-CM-05ee</t>
  </si>
  <si>
    <t>EUR Equivalent 5</t>
  </si>
  <si>
    <t>CA-CM-05ef</t>
  </si>
  <si>
    <t>EUR Equivalent 6</t>
  </si>
  <si>
    <t>CA-CM-05eg</t>
  </si>
  <si>
    <t>EUR Equivalent 7</t>
  </si>
  <si>
    <t>CA-CM-05eh</t>
  </si>
  <si>
    <t>EUR Equivalent 8</t>
  </si>
  <si>
    <t>CA-CM-05ei</t>
  </si>
  <si>
    <t>EUR Equivalent 9</t>
  </si>
  <si>
    <t>CA-CM-05ej</t>
  </si>
  <si>
    <t>EUR Equivalent 10</t>
  </si>
  <si>
    <t>CA-CM-10aa</t>
  </si>
  <si>
    <t>CASP Counterparty 1</t>
  </si>
  <si>
    <t>CA-CM-10ab</t>
  </si>
  <si>
    <t>CASP Counterparty 2</t>
  </si>
  <si>
    <t>CA-CM-10ac</t>
  </si>
  <si>
    <t>CASP Counterparty 3</t>
  </si>
  <si>
    <t>CA-CM-10ad</t>
  </si>
  <si>
    <t>CASP Counterparty 4</t>
  </si>
  <si>
    <t>CA-CM-10ae</t>
  </si>
  <si>
    <t>CASP Counterparty 5</t>
  </si>
  <si>
    <t>CA-CM-10af</t>
  </si>
  <si>
    <t>CASP Counterparty 6</t>
  </si>
  <si>
    <t>CA-CM-10ag</t>
  </si>
  <si>
    <t>CASP Counterparty 7</t>
  </si>
  <si>
    <t>CA-CM-10ah</t>
  </si>
  <si>
    <t>CASP Counterparty 8</t>
  </si>
  <si>
    <t>CA-CM-10ai</t>
  </si>
  <si>
    <t>CASP Counterparty 9</t>
  </si>
  <si>
    <t>CA-CM-10aj</t>
  </si>
  <si>
    <t>CASP Counterparty 10</t>
  </si>
  <si>
    <t>CA-CM-10ba</t>
  </si>
  <si>
    <t>CA-CM-10bb</t>
  </si>
  <si>
    <t>CA-CM-10bc</t>
  </si>
  <si>
    <t>CA-CM-10bd</t>
  </si>
  <si>
    <t>CA-CM-10be</t>
  </si>
  <si>
    <t>CA-CM-10bf</t>
  </si>
  <si>
    <t>CA-CM-10bg</t>
  </si>
  <si>
    <t>CA-CM-10bh</t>
  </si>
  <si>
    <t>CA-CM-10bi</t>
  </si>
  <si>
    <t>CA-CM-10bj</t>
  </si>
  <si>
    <t>CA-CM-10ca</t>
  </si>
  <si>
    <t>Nature of Relationship 1</t>
  </si>
  <si>
    <t>CA-CM-10cb</t>
  </si>
  <si>
    <t>Nature of Relationship 2</t>
  </si>
  <si>
    <t>CA-CM-10cc</t>
  </si>
  <si>
    <t>Nature of Relationship 3</t>
  </si>
  <si>
    <t>CA-CM-10cd</t>
  </si>
  <si>
    <t>Nature of Relationship 4</t>
  </si>
  <si>
    <t>CA-CM-10ce</t>
  </si>
  <si>
    <t>Nature of Relationship 5</t>
  </si>
  <si>
    <t>CA-CM-10cf</t>
  </si>
  <si>
    <t>Nature of Relationship 6</t>
  </si>
  <si>
    <t>CA-CM-10cg</t>
  </si>
  <si>
    <t>Nature of Relationship 7</t>
  </si>
  <si>
    <t>CA-CM-10ch</t>
  </si>
  <si>
    <t>Nature of Relationship 8</t>
  </si>
  <si>
    <t>CA-CM-10ci</t>
  </si>
  <si>
    <t>Nature of Relationship 9</t>
  </si>
  <si>
    <t>CA-CM-10cj</t>
  </si>
  <si>
    <t>Nature of Relationship 10</t>
  </si>
  <si>
    <t>CA-CM-10da</t>
  </si>
  <si>
    <t>If "Other", please provide a description 1</t>
  </si>
  <si>
    <t>CA-CM-10db</t>
  </si>
  <si>
    <t>If "Other", please provide a description 2</t>
  </si>
  <si>
    <t>CA-CM-10dc</t>
  </si>
  <si>
    <t>If "Other", please provide a description 3</t>
  </si>
  <si>
    <t>CA-CM-10dd</t>
  </si>
  <si>
    <t>If "Other", please provide a description 4</t>
  </si>
  <si>
    <t>CA-CM-10de</t>
  </si>
  <si>
    <t>If "Other", please provide a description 5</t>
  </si>
  <si>
    <t>CA-CM-10df</t>
  </si>
  <si>
    <t>If "Other", please provide a description 6</t>
  </si>
  <si>
    <t>CA-CM-10dg</t>
  </si>
  <si>
    <t>If "Other", please provide a description 7</t>
  </si>
  <si>
    <t>CA-CM-10dh</t>
  </si>
  <si>
    <t>If "Other", please provide a description 8</t>
  </si>
  <si>
    <t>CA-CM-10di</t>
  </si>
  <si>
    <t>If "Other", please provide a description 9</t>
  </si>
  <si>
    <t>CA-CM-10dj</t>
  </si>
  <si>
    <t>If "Other", please provide a description 10</t>
  </si>
  <si>
    <t>General Crypto Services</t>
  </si>
  <si>
    <t>CA-GC-01</t>
  </si>
  <si>
    <t>CA-GC-02</t>
  </si>
  <si>
    <t>If "Other", please provide further details</t>
  </si>
  <si>
    <t>CA-GC-03</t>
  </si>
  <si>
    <t>CA-GC-04</t>
  </si>
  <si>
    <t xml:space="preserve">If "Yes", please outline the checks carried out on the unidentified wallets. </t>
  </si>
  <si>
    <t>CA-GC-05</t>
  </si>
  <si>
    <t xml:space="preserve">Which of the following best describes the Transaction Monitoring processes in place? </t>
  </si>
  <si>
    <t>Internal Monitoring System/s</t>
  </si>
  <si>
    <t>CA-GC-06</t>
  </si>
  <si>
    <r>
      <rPr>
        <sz val="11"/>
        <rFont val="Aptos Narrow"/>
        <family val="2"/>
        <scheme val="minor"/>
      </rPr>
      <t>If "Yes", kindly provide the additional wallet addresses in the Wallet Address Form available on the</t>
    </r>
    <r>
      <rPr>
        <u/>
        <sz val="11"/>
        <color theme="10"/>
        <rFont val="Aptos Narrow"/>
        <family val="2"/>
        <scheme val="minor"/>
      </rPr>
      <t xml:space="preserve"> MFSA website. </t>
    </r>
  </si>
  <si>
    <t>CA-GC-07</t>
  </si>
  <si>
    <t>A. Wallet BO is identified</t>
  </si>
  <si>
    <t>B. Rationale for transfers is obtained</t>
  </si>
  <si>
    <t>C. Wallet risk is assessed on an ongoing basis</t>
  </si>
  <si>
    <t>CA-GC-08</t>
  </si>
  <si>
    <t>Kindly provide us with any additional comments as necessary</t>
  </si>
  <si>
    <t>(Insert N/A if not applicable)</t>
  </si>
  <si>
    <t>Other Activities</t>
  </si>
  <si>
    <t>CA-OA-01</t>
  </si>
  <si>
    <t>CA-OA-02</t>
  </si>
  <si>
    <t>Kindly provide the below details in relation to the other activities undertaken</t>
  </si>
  <si>
    <t>Activity</t>
  </si>
  <si>
    <t>Description of the Activity</t>
  </si>
  <si>
    <t>Revenue (Rep Currency)</t>
  </si>
  <si>
    <t>Revenue (EUR)</t>
  </si>
  <si>
    <t>DM-GCS</t>
  </si>
  <si>
    <t>CA-GC-07a</t>
  </si>
  <si>
    <t>CA-GC-07b</t>
  </si>
  <si>
    <t>CA-GC-07c</t>
  </si>
  <si>
    <t>CA-OA-02a</t>
  </si>
  <si>
    <t>Activity 1</t>
  </si>
  <si>
    <t>CA-OA-02b</t>
  </si>
  <si>
    <t>Activity 2</t>
  </si>
  <si>
    <t>CA-OA-02c</t>
  </si>
  <si>
    <t>Activity 3</t>
  </si>
  <si>
    <t>CA-OA-02d</t>
  </si>
  <si>
    <t>Activity 4</t>
  </si>
  <si>
    <t>CA-OA-02e</t>
  </si>
  <si>
    <t>Activity 5</t>
  </si>
  <si>
    <t>CA-OA-02f</t>
  </si>
  <si>
    <t>Description of activity 1</t>
  </si>
  <si>
    <t>CA-OA-02g</t>
  </si>
  <si>
    <t>Description of activity 2</t>
  </si>
  <si>
    <t>CA-OA-02h</t>
  </si>
  <si>
    <t>Description of activity 3</t>
  </si>
  <si>
    <t>CA-OA-02i</t>
  </si>
  <si>
    <t>Description of activity 4</t>
  </si>
  <si>
    <t>CA-OA-02j</t>
  </si>
  <si>
    <t>Description of activity 5</t>
  </si>
  <si>
    <t>CA-OA-02k</t>
  </si>
  <si>
    <t>Revenue rep curr 1</t>
  </si>
  <si>
    <t>CA-OA-02l</t>
  </si>
  <si>
    <t>Revenue rep curr 2</t>
  </si>
  <si>
    <t>CA-OA-02m</t>
  </si>
  <si>
    <t>Revenue rep curr 3</t>
  </si>
  <si>
    <t>CA-OA-02n</t>
  </si>
  <si>
    <t>Revenue rep curr 4</t>
  </si>
  <si>
    <t>CA-OA-02o</t>
  </si>
  <si>
    <t>Revenue rep curr 5</t>
  </si>
  <si>
    <t>CA-OA-02p</t>
  </si>
  <si>
    <t>Revenue Euro 1</t>
  </si>
  <si>
    <t>CA-OA-02q</t>
  </si>
  <si>
    <t>Revenue Euro 2</t>
  </si>
  <si>
    <t>CA-OA-02r</t>
  </si>
  <si>
    <t>Revenue Euro 3</t>
  </si>
  <si>
    <t>CA-OA-02s</t>
  </si>
  <si>
    <t>Revenue Euro 4</t>
  </si>
  <si>
    <t>CA-OA-02t</t>
  </si>
  <si>
    <t>Revenue Euro 5</t>
  </si>
  <si>
    <t>Clients' Details</t>
  </si>
  <si>
    <t>Total Number of Clients at the end of the Reporting Period</t>
  </si>
  <si>
    <t>CA-CD-01</t>
  </si>
  <si>
    <t>Active</t>
  </si>
  <si>
    <t>Dormant</t>
  </si>
  <si>
    <t>Inactive</t>
  </si>
  <si>
    <t xml:space="preserve">Business-to-Business </t>
  </si>
  <si>
    <t>Business-to-Consumer</t>
  </si>
  <si>
    <t>Active Clients by Residency at the end of the reporting period</t>
  </si>
  <si>
    <t>CA-CD-02</t>
  </si>
  <si>
    <t xml:space="preserve">Note that the total here should match the total active clients in CA-CD-01 above. </t>
  </si>
  <si>
    <r>
      <t>Business-to-Business</t>
    </r>
    <r>
      <rPr>
        <i/>
        <sz val="10.5"/>
        <color theme="1"/>
        <rFont val="Roboto"/>
      </rPr>
      <t xml:space="preserve"> clients refers to corporate clients. </t>
    </r>
  </si>
  <si>
    <r>
      <t>Business-to-Consumer</t>
    </r>
    <r>
      <rPr>
        <i/>
        <sz val="10.5"/>
        <color theme="1"/>
        <rFont val="Roboto"/>
      </rPr>
      <t xml:space="preserve"> clients refers to non-corporate clients. </t>
    </r>
  </si>
  <si>
    <t>Clients' Accounts</t>
  </si>
  <si>
    <t>CA-CD-03</t>
  </si>
  <si>
    <t>Maximum number of accounts per client</t>
  </si>
  <si>
    <t>CA-CD-04</t>
  </si>
  <si>
    <t>Provide the rationale for clients having multiple accounts</t>
  </si>
  <si>
    <t>CA-CD-05</t>
  </si>
  <si>
    <t>Total number of accounts</t>
  </si>
  <si>
    <t>CA-CD-06</t>
  </si>
  <si>
    <t>Number of clients having multiple accounts</t>
  </si>
  <si>
    <t>CA-CD-07</t>
  </si>
  <si>
    <t>Number of Dormant Accounts</t>
  </si>
  <si>
    <t>Corporate Entities</t>
  </si>
  <si>
    <t>CA-CD-08</t>
  </si>
  <si>
    <t>Number of Corporate Entities, of which are;</t>
  </si>
  <si>
    <t>(ii) All other corporate entities</t>
  </si>
  <si>
    <t>Client Jurisdictions</t>
  </si>
  <si>
    <t>CA-CD-09</t>
  </si>
  <si>
    <t>CA-CD-10</t>
  </si>
  <si>
    <t>CA-CD-11</t>
  </si>
  <si>
    <t>Kindly indicate each country only once.</t>
  </si>
  <si>
    <t>Clients (#)</t>
  </si>
  <si>
    <r>
      <rPr>
        <i/>
        <sz val="11"/>
        <color theme="1"/>
        <rFont val="Roboto"/>
      </rPr>
      <t xml:space="preserve">Most Clients         </t>
    </r>
    <r>
      <rPr>
        <b/>
        <i/>
        <sz val="11"/>
        <color theme="1"/>
        <rFont val="Roboto"/>
      </rPr>
      <t>1</t>
    </r>
  </si>
  <si>
    <r>
      <rPr>
        <i/>
        <sz val="11"/>
        <color theme="1"/>
        <rFont val="Roboto"/>
      </rPr>
      <t xml:space="preserve">Least Clients        </t>
    </r>
    <r>
      <rPr>
        <b/>
        <i/>
        <sz val="11"/>
        <color theme="1"/>
        <rFont val="Roboto"/>
      </rPr>
      <t>10</t>
    </r>
  </si>
  <si>
    <t>Customer Risk Assessment</t>
  </si>
  <si>
    <t>CA-CD-12</t>
  </si>
  <si>
    <r>
      <t xml:space="preserve">Number of risk ranks </t>
    </r>
    <r>
      <rPr>
        <i/>
        <sz val="11"/>
        <color theme="1"/>
        <rFont val="Roboto"/>
      </rPr>
      <t>(e.g. 3: Low - Medium - High)</t>
    </r>
  </si>
  <si>
    <t>CA-CD-13</t>
  </si>
  <si>
    <t>What is the Highest Acceptable risk rank?</t>
  </si>
  <si>
    <t>CA-CD-14</t>
  </si>
  <si>
    <t>Number of clients assigned the highest acceptable risk rank</t>
  </si>
  <si>
    <t>Clients' Onboarding</t>
  </si>
  <si>
    <t>CA-CD-15</t>
  </si>
  <si>
    <t>CA-CD-16</t>
  </si>
  <si>
    <t>CA-CD-17</t>
  </si>
  <si>
    <t>CA-CD-18</t>
  </si>
  <si>
    <t>DM-CL</t>
  </si>
  <si>
    <t>CA-CD-01a</t>
  </si>
  <si>
    <t xml:space="preserve">Active - Business-to-Business </t>
  </si>
  <si>
    <t>CA-CD-01b</t>
  </si>
  <si>
    <t>Active - Business-to-Consumer</t>
  </si>
  <si>
    <t>CA-CD-01c</t>
  </si>
  <si>
    <t>Active-Total</t>
  </si>
  <si>
    <t>CA-CD-01d</t>
  </si>
  <si>
    <t xml:space="preserve">Dormant - Business-to-Business </t>
  </si>
  <si>
    <t>CA-CD-01e</t>
  </si>
  <si>
    <t>Dormant - Business-to-Consumer</t>
  </si>
  <si>
    <t>CA-CD-01f</t>
  </si>
  <si>
    <t>Dormant-Total</t>
  </si>
  <si>
    <t>CA-CD-01g</t>
  </si>
  <si>
    <t xml:space="preserve">Inactive - Business-to-Business </t>
  </si>
  <si>
    <t>CA-CD-01h</t>
  </si>
  <si>
    <t>Inactive - Business-to-Consumer</t>
  </si>
  <si>
    <t>CA-CD-01i</t>
  </si>
  <si>
    <t>Inactive-Total</t>
  </si>
  <si>
    <t>CA-CD-01j</t>
  </si>
  <si>
    <t xml:space="preserve">Total - Business-to-Business </t>
  </si>
  <si>
    <t>CA-CD-01k</t>
  </si>
  <si>
    <t>Total - Business-to-Consumer</t>
  </si>
  <si>
    <t>CA-CD-01l</t>
  </si>
  <si>
    <t>Total-Total</t>
  </si>
  <si>
    <t>CA-CD-02a</t>
  </si>
  <si>
    <t xml:space="preserve">Malta - Business-to-Business </t>
  </si>
  <si>
    <t>CA-CD-02b</t>
  </si>
  <si>
    <t>Malta - Business-to-Consumer</t>
  </si>
  <si>
    <t>CA-CD-02c</t>
  </si>
  <si>
    <t>Malta-Total</t>
  </si>
  <si>
    <t>CA-CD-02d</t>
  </si>
  <si>
    <t>CA-CD-02e</t>
  </si>
  <si>
    <t>CA-CD-02f</t>
  </si>
  <si>
    <t>CA-CD-02g</t>
  </si>
  <si>
    <t xml:space="preserve">RoW - Business-to-Business </t>
  </si>
  <si>
    <t>CA-CD-02h</t>
  </si>
  <si>
    <t>RoW - Business-to-Consumer</t>
  </si>
  <si>
    <t>CA-CD-02i</t>
  </si>
  <si>
    <t>RoW-Total</t>
  </si>
  <si>
    <t>CA-CD-02j</t>
  </si>
  <si>
    <t>CA-CD-02k</t>
  </si>
  <si>
    <t>CA-CD-02l</t>
  </si>
  <si>
    <t>CA-CD-08a</t>
  </si>
  <si>
    <t>Number of corporte entities Malta</t>
  </si>
  <si>
    <t>CA-CD-08b</t>
  </si>
  <si>
    <t>Market makers/liquity providers Malta</t>
  </si>
  <si>
    <t>CA-CD-08c</t>
  </si>
  <si>
    <t>All other corporate entities Malta</t>
  </si>
  <si>
    <t>CA-CD-08d</t>
  </si>
  <si>
    <t>CA-CD-08e</t>
  </si>
  <si>
    <t>CA-CD-08f</t>
  </si>
  <si>
    <t>CA-CD-08g</t>
  </si>
  <si>
    <t>Number of corporte entities RoW</t>
  </si>
  <si>
    <t>CA-CD-08h</t>
  </si>
  <si>
    <t>Market makers/liquity providers RoW</t>
  </si>
  <si>
    <t>CA-CD-08i</t>
  </si>
  <si>
    <t>All other corporate entities RoW</t>
  </si>
  <si>
    <t>CA-CD-08j</t>
  </si>
  <si>
    <t>Number of corporte entities Total</t>
  </si>
  <si>
    <t>CA-CD-08k</t>
  </si>
  <si>
    <t>Market makers/liquity providers Total</t>
  </si>
  <si>
    <t>CA-CD-08l</t>
  </si>
  <si>
    <t>All other corporate entities Total</t>
  </si>
  <si>
    <t>CA-CD-10a</t>
  </si>
  <si>
    <t>CA-CD-10b</t>
  </si>
  <si>
    <t>CA-CD-10c</t>
  </si>
  <si>
    <t>CA-CD-11a</t>
  </si>
  <si>
    <t>CA-CD-11b</t>
  </si>
  <si>
    <t>CA-CD-11c</t>
  </si>
  <si>
    <t>CA-CD-11d</t>
  </si>
  <si>
    <t>Country 4</t>
  </si>
  <si>
    <t>CA-CD-11e</t>
  </si>
  <si>
    <t>Country 5</t>
  </si>
  <si>
    <t>CA-CD-11f</t>
  </si>
  <si>
    <t>Country 6</t>
  </si>
  <si>
    <t>CA-CD-11g</t>
  </si>
  <si>
    <t>Country 7</t>
  </si>
  <si>
    <t>CA-CD-11h</t>
  </si>
  <si>
    <t>Country 8</t>
  </si>
  <si>
    <t>CA-CD-11i</t>
  </si>
  <si>
    <t>Country 9</t>
  </si>
  <si>
    <t>CA-CD-11j</t>
  </si>
  <si>
    <t>Country 10</t>
  </si>
  <si>
    <t>CA-CD-11k</t>
  </si>
  <si>
    <t>Clients 1</t>
  </si>
  <si>
    <t>CA-CD-11l</t>
  </si>
  <si>
    <t>Clients 2</t>
  </si>
  <si>
    <t>CA-CD-11m</t>
  </si>
  <si>
    <t>Clients 3</t>
  </si>
  <si>
    <t>CA-CD-11n</t>
  </si>
  <si>
    <t>Clients 4</t>
  </si>
  <si>
    <t>CA-CD-11o</t>
  </si>
  <si>
    <t>Clients 5</t>
  </si>
  <si>
    <t>CA-CD-11p</t>
  </si>
  <si>
    <t>Clients 6</t>
  </si>
  <si>
    <t>CA-CD-11q</t>
  </si>
  <si>
    <t>Clients 7</t>
  </si>
  <si>
    <t>CA-CD-11r</t>
  </si>
  <si>
    <t>Clients 8</t>
  </si>
  <si>
    <t>CA-CD-11s</t>
  </si>
  <si>
    <t>Clients 9</t>
  </si>
  <si>
    <t>CA-CD-11t</t>
  </si>
  <si>
    <t>Clients 10</t>
  </si>
  <si>
    <t>CA-CD-11u</t>
  </si>
  <si>
    <t>Total clients</t>
  </si>
  <si>
    <t>CA-CD-15a</t>
  </si>
  <si>
    <t>CA-CD-15b</t>
  </si>
  <si>
    <t>CA-CD-15c</t>
  </si>
  <si>
    <t>CA-CD-15d</t>
  </si>
  <si>
    <t>CA-CD-15e</t>
  </si>
  <si>
    <t>CA-CD-15f</t>
  </si>
  <si>
    <t>CA-CD-15g</t>
  </si>
  <si>
    <t>CA-CD-15h</t>
  </si>
  <si>
    <t>CA-CD-15i</t>
  </si>
  <si>
    <t>CA-CD-15j</t>
  </si>
  <si>
    <t>CA-CD-15k</t>
  </si>
  <si>
    <t>CA-CD-15l</t>
  </si>
  <si>
    <t>CA-CD-16a</t>
  </si>
  <si>
    <t>CA-CD-16b</t>
  </si>
  <si>
    <t>CA-CD-16c</t>
  </si>
  <si>
    <t>CA-CD-16d</t>
  </si>
  <si>
    <t>CA-CD-16e</t>
  </si>
  <si>
    <t>CA-CD-16f</t>
  </si>
  <si>
    <t>CA-CD-16g</t>
  </si>
  <si>
    <t>CA-CD-16h</t>
  </si>
  <si>
    <t>CA-CD-16i</t>
  </si>
  <si>
    <t>CA-CD-16j</t>
  </si>
  <si>
    <t>CA-CD-16k</t>
  </si>
  <si>
    <t>CA-CD-16l</t>
  </si>
  <si>
    <t>CA-CD-17a</t>
  </si>
  <si>
    <t>CA-CD-17b</t>
  </si>
  <si>
    <t>CA-CD-17c</t>
  </si>
  <si>
    <t>CA-CD-17d</t>
  </si>
  <si>
    <t>CA-CD-17e</t>
  </si>
  <si>
    <t>CA-CD-17f</t>
  </si>
  <si>
    <t>CA-CD-17g</t>
  </si>
  <si>
    <t>CA-CD-17h</t>
  </si>
  <si>
    <t>CA-CD-17i</t>
  </si>
  <si>
    <t>CA-CD-17j</t>
  </si>
  <si>
    <t>CA-CD-17k</t>
  </si>
  <si>
    <t>CA-CD-17l</t>
  </si>
  <si>
    <t>CA-CD-18a</t>
  </si>
  <si>
    <t>CA-CD-18b</t>
  </si>
  <si>
    <t>CA-CD-18c</t>
  </si>
  <si>
    <t>CA-CD-18d</t>
  </si>
  <si>
    <t>CA-CD-18e</t>
  </si>
  <si>
    <t>CA-CD-18f</t>
  </si>
  <si>
    <t>CA-CD-18g</t>
  </si>
  <si>
    <t>CA-CD-18h</t>
  </si>
  <si>
    <t>CA-CD-18i</t>
  </si>
  <si>
    <t>CA-CD-18j</t>
  </si>
  <si>
    <t>CA-CD-18k</t>
  </si>
  <si>
    <t>CA-CD-18l</t>
  </si>
  <si>
    <t>Passporting</t>
  </si>
  <si>
    <t>CA-PS-1</t>
  </si>
  <si>
    <t xml:space="preserve">Does the entity passport its services across the EU? </t>
  </si>
  <si>
    <t>CA-PS-2</t>
  </si>
  <si>
    <t>Kindly provide the following information regarding the entity's passported services during the reporting period (in reporting currency);</t>
  </si>
  <si>
    <t>Clients</t>
  </si>
  <si>
    <t>Exchange of Crypto-Assets for other Crypto-Assets</t>
  </si>
  <si>
    <t>Transfer of Crypto-Assets</t>
  </si>
  <si>
    <t>Number of clients</t>
  </si>
  <si>
    <t>Value of assets held under custody</t>
  </si>
  <si>
    <t>Trade value for the reporting period</t>
  </si>
  <si>
    <t>Value of trades on own account during the reporting period</t>
  </si>
  <si>
    <t>Value of orders executed on behalf of clients</t>
  </si>
  <si>
    <t>Value of orders transmitted for execution on behalf of clients</t>
  </si>
  <si>
    <t>Number of Investment advice issued</t>
  </si>
  <si>
    <t>Value of crypto-assets under management at the end of reporting period</t>
  </si>
  <si>
    <t>Value of crypto-assets transferred during the reporting period</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</si>
  <si>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</si>
  <si>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</si>
  <si>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</si>
  <si>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</si>
  <si>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</si>
  <si>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</si>
  <si>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</si>
  <si>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</si>
  <si>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</si>
  <si>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</si>
  <si>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</si>
  <si>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</si>
  <si>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</si>
  <si>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</si>
  <si>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</si>
  <si>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</si>
  <si>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</si>
  <si>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</si>
  <si>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Netherlands</t>
  </si>
  <si>
    <t>Poland</t>
  </si>
  <si>
    <t>Portugal</t>
  </si>
  <si>
    <t>Romania</t>
  </si>
  <si>
    <t>Slovakia</t>
  </si>
  <si>
    <t>Slovenia</t>
  </si>
  <si>
    <t>Spain</t>
  </si>
  <si>
    <t>Sweden</t>
  </si>
  <si>
    <t>DM-PS</t>
  </si>
  <si>
    <t>CA-PS-2a1</t>
  </si>
  <si>
    <t>CA-PS-2a2</t>
  </si>
  <si>
    <t>CA-PS-2a3</t>
  </si>
  <si>
    <t>CA-PS-2a4</t>
  </si>
  <si>
    <t>CA-PS-2a5</t>
  </si>
  <si>
    <t>CA-PS-2a6</t>
  </si>
  <si>
    <t>CA-PS-2a7</t>
  </si>
  <si>
    <t>CA-PS-2a8</t>
  </si>
  <si>
    <t>CA-PS-2a9</t>
  </si>
  <si>
    <t>CA-PS-2a10</t>
  </si>
  <si>
    <t>CA-PS-2a11</t>
  </si>
  <si>
    <t>CA-PS-2a12</t>
  </si>
  <si>
    <t>CA-PS-2a13</t>
  </si>
  <si>
    <t>CA-PS-2a14</t>
  </si>
  <si>
    <t>CA-PS-2a15</t>
  </si>
  <si>
    <t>CA-PS-2a16</t>
  </si>
  <si>
    <t>CA-PS-2a17</t>
  </si>
  <si>
    <t>CA-PS-2a18</t>
  </si>
  <si>
    <t>CA-PS-2a19</t>
  </si>
  <si>
    <t>CA-PS-2a20</t>
  </si>
  <si>
    <t>CA-PS-2a21</t>
  </si>
  <si>
    <t>CA-PS-2a22</t>
  </si>
  <si>
    <t>CA-PS-2a23</t>
  </si>
  <si>
    <t>CA-PS-2a24</t>
  </si>
  <si>
    <t>CA-PS-2a25</t>
  </si>
  <si>
    <t>CA-PS-2a26</t>
  </si>
  <si>
    <t>CA-PS-2a27</t>
  </si>
  <si>
    <t>CA-PS-2b1</t>
  </si>
  <si>
    <t>CA-PS-2b2</t>
  </si>
  <si>
    <t>CA-PS-2b3</t>
  </si>
  <si>
    <t>CA-PS-2b4</t>
  </si>
  <si>
    <t>CA-PS-2b5</t>
  </si>
  <si>
    <t>CA-PS-2b6</t>
  </si>
  <si>
    <t>CA-PS-2b7</t>
  </si>
  <si>
    <t>CA-PS-2b8</t>
  </si>
  <si>
    <t>CA-PS-2b9</t>
  </si>
  <si>
    <t>CA-PS-2b10</t>
  </si>
  <si>
    <t>CA-PS-2b11</t>
  </si>
  <si>
    <t>CA-PS-2b12</t>
  </si>
  <si>
    <t>CA-PS-2b13</t>
  </si>
  <si>
    <t>CA-PS-2b14</t>
  </si>
  <si>
    <t>CA-PS-2b15</t>
  </si>
  <si>
    <t>CA-PS-2b16</t>
  </si>
  <si>
    <t>CA-PS-2b17</t>
  </si>
  <si>
    <t>CA-PS-2b18</t>
  </si>
  <si>
    <t>CA-PS-2b19</t>
  </si>
  <si>
    <t>CA-PS-2b20</t>
  </si>
  <si>
    <t>CA-PS-2b21</t>
  </si>
  <si>
    <t>CA-PS-2b22</t>
  </si>
  <si>
    <t>CA-PS-2b23</t>
  </si>
  <si>
    <t>CA-PS-2b24</t>
  </si>
  <si>
    <t>CA-PS-2b25</t>
  </si>
  <si>
    <t>CA-PS-2b26</t>
  </si>
  <si>
    <t>CA-PS-2b27</t>
  </si>
  <si>
    <t>CA-PS-2c1</t>
  </si>
  <si>
    <t>CA-PS-2c2</t>
  </si>
  <si>
    <t>CA-PS-2c3</t>
  </si>
  <si>
    <t>CA-PS-2c4</t>
  </si>
  <si>
    <t>CA-PS-2c5</t>
  </si>
  <si>
    <t>CA-PS-2c6</t>
  </si>
  <si>
    <t>CA-PS-2c7</t>
  </si>
  <si>
    <t>CA-PS-2c8</t>
  </si>
  <si>
    <t>CA-PS-2c9</t>
  </si>
  <si>
    <t>CA-PS-2c10</t>
  </si>
  <si>
    <t>CA-PS-2c11</t>
  </si>
  <si>
    <t>CA-PS-2c12</t>
  </si>
  <si>
    <t>CA-PS-2c13</t>
  </si>
  <si>
    <t>CA-PS-2c14</t>
  </si>
  <si>
    <t>CA-PS-2c15</t>
  </si>
  <si>
    <t>CA-PS-2c16</t>
  </si>
  <si>
    <t>CA-PS-2c17</t>
  </si>
  <si>
    <t>CA-PS-2c18</t>
  </si>
  <si>
    <t>CA-PS-2c19</t>
  </si>
  <si>
    <t>CA-PS-2c20</t>
  </si>
  <si>
    <t>CA-PS-2c21</t>
  </si>
  <si>
    <t>CA-PS-2c22</t>
  </si>
  <si>
    <t>CA-PS-2c23</t>
  </si>
  <si>
    <t>CA-PS-2c24</t>
  </si>
  <si>
    <t>CA-PS-2c25</t>
  </si>
  <si>
    <t>CA-PS-2c26</t>
  </si>
  <si>
    <t>CA-PS-2c27</t>
  </si>
  <si>
    <t>CA-PS-2d1</t>
  </si>
  <si>
    <t>CA-PS-2d2</t>
  </si>
  <si>
    <t>CA-PS-2d3</t>
  </si>
  <si>
    <t>CA-PS-2d4</t>
  </si>
  <si>
    <t>CA-PS-2d5</t>
  </si>
  <si>
    <t>CA-PS-2d6</t>
  </si>
  <si>
    <t>CA-PS-2d7</t>
  </si>
  <si>
    <t>CA-PS-2d8</t>
  </si>
  <si>
    <t>CA-PS-2d9</t>
  </si>
  <si>
    <t>CA-PS-2d10</t>
  </si>
  <si>
    <t>CA-PS-2d11</t>
  </si>
  <si>
    <t>CA-PS-2d12</t>
  </si>
  <si>
    <t>CA-PS-2d13</t>
  </si>
  <si>
    <t>CA-PS-2d14</t>
  </si>
  <si>
    <t>CA-PS-2d15</t>
  </si>
  <si>
    <t>CA-PS-2d16</t>
  </si>
  <si>
    <t>CA-PS-2d17</t>
  </si>
  <si>
    <t>CA-PS-2d18</t>
  </si>
  <si>
    <t>CA-PS-2d19</t>
  </si>
  <si>
    <t>CA-PS-2d20</t>
  </si>
  <si>
    <t>CA-PS-2d21</t>
  </si>
  <si>
    <t>CA-PS-2d22</t>
  </si>
  <si>
    <t>CA-PS-2d23</t>
  </si>
  <si>
    <t>CA-PS-2d24</t>
  </si>
  <si>
    <t>CA-PS-2d25</t>
  </si>
  <si>
    <t>CA-PS-2d26</t>
  </si>
  <si>
    <t>CA-PS-2d27</t>
  </si>
  <si>
    <t>CA-PS-2e1</t>
  </si>
  <si>
    <t>CA-PS-2e2</t>
  </si>
  <si>
    <t>CA-PS-2e3</t>
  </si>
  <si>
    <t>CA-PS-2e4</t>
  </si>
  <si>
    <t>CA-PS-2e5</t>
  </si>
  <si>
    <t>CA-PS-2e6</t>
  </si>
  <si>
    <t>CA-PS-2e7</t>
  </si>
  <si>
    <t>CA-PS-2e8</t>
  </si>
  <si>
    <t>CA-PS-2e9</t>
  </si>
  <si>
    <t>CA-PS-2e10</t>
  </si>
  <si>
    <t>CA-PS-2e11</t>
  </si>
  <si>
    <t>CA-PS-2e12</t>
  </si>
  <si>
    <t>CA-PS-2e13</t>
  </si>
  <si>
    <t>CA-PS-2e14</t>
  </si>
  <si>
    <t>CA-PS-2e15</t>
  </si>
  <si>
    <t>CA-PS-2e16</t>
  </si>
  <si>
    <t>CA-PS-2e17</t>
  </si>
  <si>
    <t>CA-PS-2e18</t>
  </si>
  <si>
    <t>CA-PS-2e19</t>
  </si>
  <si>
    <t>CA-PS-2e20</t>
  </si>
  <si>
    <t>CA-PS-2e21</t>
  </si>
  <si>
    <t>CA-PS-2e22</t>
  </si>
  <si>
    <t>CA-PS-2e23</t>
  </si>
  <si>
    <t>CA-PS-2e24</t>
  </si>
  <si>
    <t>CA-PS-2e25</t>
  </si>
  <si>
    <t>CA-PS-2e26</t>
  </si>
  <si>
    <t>CA-PS-2e27</t>
  </si>
  <si>
    <t>CA-PS-2f1</t>
  </si>
  <si>
    <t>CA-PS-2f2</t>
  </si>
  <si>
    <t>CA-PS-2f3</t>
  </si>
  <si>
    <t>CA-PS-2f4</t>
  </si>
  <si>
    <t>CA-PS-2f5</t>
  </si>
  <si>
    <t>CA-PS-2f6</t>
  </si>
  <si>
    <t>CA-PS-2f7</t>
  </si>
  <si>
    <t>CA-PS-2f8</t>
  </si>
  <si>
    <t>CA-PS-2f9</t>
  </si>
  <si>
    <t>CA-PS-2f10</t>
  </si>
  <si>
    <t>CA-PS-2f11</t>
  </si>
  <si>
    <t>CA-PS-2f12</t>
  </si>
  <si>
    <t>CA-PS-2f13</t>
  </si>
  <si>
    <t>CA-PS-2f14</t>
  </si>
  <si>
    <t>CA-PS-2f15</t>
  </si>
  <si>
    <t>CA-PS-2f16</t>
  </si>
  <si>
    <t>CA-PS-2f17</t>
  </si>
  <si>
    <t>CA-PS-2f18</t>
  </si>
  <si>
    <t>CA-PS-2f19</t>
  </si>
  <si>
    <t>CA-PS-2f20</t>
  </si>
  <si>
    <t>CA-PS-2f21</t>
  </si>
  <si>
    <t>CA-PS-2f22</t>
  </si>
  <si>
    <t>CA-PS-2f23</t>
  </si>
  <si>
    <t>CA-PS-2f24</t>
  </si>
  <si>
    <t>CA-PS-2f25</t>
  </si>
  <si>
    <t>CA-PS-2f26</t>
  </si>
  <si>
    <t>CA-PS-2f27</t>
  </si>
  <si>
    <t>CA-PS-2h1</t>
  </si>
  <si>
    <t>CA-PS-2h2</t>
  </si>
  <si>
    <t>CA-PS-2h3</t>
  </si>
  <si>
    <t>CA-PS-2h4</t>
  </si>
  <si>
    <t>CA-PS-2h5</t>
  </si>
  <si>
    <t>CA-PS-2h6</t>
  </si>
  <si>
    <t>CA-PS-2h7</t>
  </si>
  <si>
    <t>CA-PS-2h8</t>
  </si>
  <si>
    <t>CA-PS-2h9</t>
  </si>
  <si>
    <t>CA-PS-2h10</t>
  </si>
  <si>
    <t>CA-PS-2h11</t>
  </si>
  <si>
    <t>CA-PS-2h12</t>
  </si>
  <si>
    <t>CA-PS-2h13</t>
  </si>
  <si>
    <t>CA-PS-2h14</t>
  </si>
  <si>
    <t>CA-PS-2h15</t>
  </si>
  <si>
    <t>CA-PS-2h16</t>
  </si>
  <si>
    <t>CA-PS-2h17</t>
  </si>
  <si>
    <t>CA-PS-2h18</t>
  </si>
  <si>
    <t>CA-PS-2h19</t>
  </si>
  <si>
    <t>CA-PS-2h20</t>
  </si>
  <si>
    <t>CA-PS-2h21</t>
  </si>
  <si>
    <t>CA-PS-2h22</t>
  </si>
  <si>
    <t>CA-PS-2h23</t>
  </si>
  <si>
    <t>CA-PS-2h24</t>
  </si>
  <si>
    <t>CA-PS-2h25</t>
  </si>
  <si>
    <t>CA-PS-2h26</t>
  </si>
  <si>
    <t>CA-PS-2h27</t>
  </si>
  <si>
    <t>CA-PS-2i1</t>
  </si>
  <si>
    <t>CA-PS-2i2</t>
  </si>
  <si>
    <t>CA-PS-2i3</t>
  </si>
  <si>
    <t>CA-PS-2i4</t>
  </si>
  <si>
    <t>CA-PS-2i5</t>
  </si>
  <si>
    <t>CA-PS-2i6</t>
  </si>
  <si>
    <t>CA-PS-2i7</t>
  </si>
  <si>
    <t>CA-PS-2i8</t>
  </si>
  <si>
    <t>CA-PS-2i9</t>
  </si>
  <si>
    <t>CA-PS-2i10</t>
  </si>
  <si>
    <t>CA-PS-2i11</t>
  </si>
  <si>
    <t>CA-PS-2i12</t>
  </si>
  <si>
    <t>CA-PS-2i13</t>
  </si>
  <si>
    <t>CA-PS-2i14</t>
  </si>
  <si>
    <t>CA-PS-2i15</t>
  </si>
  <si>
    <t>CA-PS-2i16</t>
  </si>
  <si>
    <t>CA-PS-2i17</t>
  </si>
  <si>
    <t>CA-PS-2i18</t>
  </si>
  <si>
    <t>CA-PS-2i19</t>
  </si>
  <si>
    <t>CA-PS-2i20</t>
  </si>
  <si>
    <t>CA-PS-2i21</t>
  </si>
  <si>
    <t>CA-PS-2i22</t>
  </si>
  <si>
    <t>CA-PS-2i23</t>
  </si>
  <si>
    <t>CA-PS-2i24</t>
  </si>
  <si>
    <t>CA-PS-2i25</t>
  </si>
  <si>
    <t>CA-PS-2i26</t>
  </si>
  <si>
    <t>CA-PS-2i27</t>
  </si>
  <si>
    <t>CA-PS-2j1</t>
  </si>
  <si>
    <t>CA-PS-2j2</t>
  </si>
  <si>
    <t>CA-PS-2j3</t>
  </si>
  <si>
    <t>CA-PS-2j4</t>
  </si>
  <si>
    <t>CA-PS-2j5</t>
  </si>
  <si>
    <t>CA-PS-2j6</t>
  </si>
  <si>
    <t>CA-PS-2j7</t>
  </si>
  <si>
    <t>CA-PS-2j8</t>
  </si>
  <si>
    <t>CA-PS-2j9</t>
  </si>
  <si>
    <t>CA-PS-2j10</t>
  </si>
  <si>
    <t>CA-PS-2j11</t>
  </si>
  <si>
    <t>CA-PS-2j12</t>
  </si>
  <si>
    <t>CA-PS-2j13</t>
  </si>
  <si>
    <t>CA-PS-2j14</t>
  </si>
  <si>
    <t>CA-PS-2j15</t>
  </si>
  <si>
    <t>CA-PS-2j16</t>
  </si>
  <si>
    <t>CA-PS-2j17</t>
  </si>
  <si>
    <t>CA-PS-2j18</t>
  </si>
  <si>
    <t>CA-PS-2j19</t>
  </si>
  <si>
    <t>CA-PS-2j20</t>
  </si>
  <si>
    <t>CA-PS-2j21</t>
  </si>
  <si>
    <t>CA-PS-2j22</t>
  </si>
  <si>
    <t>CA-PS-2j23</t>
  </si>
  <si>
    <t>CA-PS-2j24</t>
  </si>
  <si>
    <t>CA-PS-2j25</t>
  </si>
  <si>
    <t>CA-PS-2j26</t>
  </si>
  <si>
    <t>CA-PS-2j27</t>
  </si>
  <si>
    <t>CA-PS-2k1</t>
  </si>
  <si>
    <t>CA-PS-2k2</t>
  </si>
  <si>
    <t>CA-PS-2k3</t>
  </si>
  <si>
    <t>CA-PS-2k4</t>
  </si>
  <si>
    <t>CA-PS-2k5</t>
  </si>
  <si>
    <t>CA-PS-2k6</t>
  </si>
  <si>
    <t>CA-PS-2k7</t>
  </si>
  <si>
    <t>CA-PS-2k8</t>
  </si>
  <si>
    <t>CA-PS-2k9</t>
  </si>
  <si>
    <t>CA-PS-2k10</t>
  </si>
  <si>
    <t>CA-PS-2k11</t>
  </si>
  <si>
    <t>CA-PS-2k12</t>
  </si>
  <si>
    <t>CA-PS-2k13</t>
  </si>
  <si>
    <t>CA-PS-2k14</t>
  </si>
  <si>
    <t>CA-PS-2k15</t>
  </si>
  <si>
    <t>CA-PS-2k16</t>
  </si>
  <si>
    <t>CA-PS-2k17</t>
  </si>
  <si>
    <t>CA-PS-2k18</t>
  </si>
  <si>
    <t>CA-PS-2k19</t>
  </si>
  <si>
    <t>CA-PS-2k20</t>
  </si>
  <si>
    <t>CA-PS-2k21</t>
  </si>
  <si>
    <t>CA-PS-2k22</t>
  </si>
  <si>
    <t>CA-PS-2k23</t>
  </si>
  <si>
    <t>CA-PS-2k24</t>
  </si>
  <si>
    <t>CA-PS-2k25</t>
  </si>
  <si>
    <t>CA-PS-2k26</t>
  </si>
  <si>
    <t>CA-PS-2k27</t>
  </si>
  <si>
    <t>CA-PS-2l1</t>
  </si>
  <si>
    <t>CA-PS-2l2</t>
  </si>
  <si>
    <t>CA-PS-2l3</t>
  </si>
  <si>
    <t>CA-PS-2l4</t>
  </si>
  <si>
    <t>CA-PS-2l5</t>
  </si>
  <si>
    <t>CA-PS-2l6</t>
  </si>
  <si>
    <t>CA-PS-2l7</t>
  </si>
  <si>
    <t>CA-PS-2l8</t>
  </si>
  <si>
    <t>CA-PS-2l9</t>
  </si>
  <si>
    <t>CA-PS-2l10</t>
  </si>
  <si>
    <t>CA-PS-2l11</t>
  </si>
  <si>
    <t>CA-PS-2l12</t>
  </si>
  <si>
    <t>CA-PS-2l13</t>
  </si>
  <si>
    <t>CA-PS-2l14</t>
  </si>
  <si>
    <t>CA-PS-2l15</t>
  </si>
  <si>
    <t>CA-PS-2l16</t>
  </si>
  <si>
    <t>CA-PS-2l17</t>
  </si>
  <si>
    <t>CA-PS-2l18</t>
  </si>
  <si>
    <t>CA-PS-2l19</t>
  </si>
  <si>
    <t>CA-PS-2l20</t>
  </si>
  <si>
    <t>CA-PS-2l21</t>
  </si>
  <si>
    <t>CA-PS-2l22</t>
  </si>
  <si>
    <t>CA-PS-2l23</t>
  </si>
  <si>
    <t>CA-PS-2l24</t>
  </si>
  <si>
    <t>CA-PS-2l25</t>
  </si>
  <si>
    <t>CA-PS-2l26</t>
  </si>
  <si>
    <t>CA-PS-2l27</t>
  </si>
  <si>
    <t>Outsourcing</t>
  </si>
  <si>
    <t>CA-OS-01</t>
  </si>
  <si>
    <t>Does the entity outsource any of its services and/or functions?</t>
  </si>
  <si>
    <t>CA-OS-02</t>
  </si>
  <si>
    <t>Number of outsourced services, functions and/or individuals:</t>
  </si>
  <si>
    <t>CA-OS-03</t>
  </si>
  <si>
    <t>Number of third parties to whom the entity outsources its services/functions/individuals:</t>
  </si>
  <si>
    <t>CA-OS-04</t>
  </si>
  <si>
    <t>Outsourced Services/ Functions/ Individuals</t>
  </si>
  <si>
    <t>Description of Activities being outsourced</t>
  </si>
  <si>
    <t>Outsourced Party</t>
  </si>
  <si>
    <t>CA-OS-05</t>
  </si>
  <si>
    <t>Should the entity have any additional outsourced services/functions/individuals, kindly provide the above details in the below textbox:</t>
  </si>
  <si>
    <t>DM-Out</t>
  </si>
  <si>
    <t>CA-OS-04aa</t>
  </si>
  <si>
    <t>Outsourced Services/ Functions/ Individuals 1</t>
  </si>
  <si>
    <t>CA-OS-04ab</t>
  </si>
  <si>
    <t>Outsourced Services/ Functions/ Individuals 2</t>
  </si>
  <si>
    <t>CA-OS-04ac</t>
  </si>
  <si>
    <t>Outsourced Services/ Functions/ Individuals 3</t>
  </si>
  <si>
    <t>CA-OS-04ad</t>
  </si>
  <si>
    <t>Outsourced Services/ Functions/ Individuals 4</t>
  </si>
  <si>
    <t>CA-OS-04ae</t>
  </si>
  <si>
    <t>Outsourced Services/ Functions/ Individuals 5</t>
  </si>
  <si>
    <t>CA-OS-04af</t>
  </si>
  <si>
    <t>Outsourced Services/ Functions/ Individuals 6</t>
  </si>
  <si>
    <t>CA-OS-04ag</t>
  </si>
  <si>
    <t>Outsourced Services/ Functions/ Individuals 7</t>
  </si>
  <si>
    <t>CA-OS-04ah</t>
  </si>
  <si>
    <t>Outsourced Services/ Functions/ Individuals 8</t>
  </si>
  <si>
    <t>CA-OS-04ai</t>
  </si>
  <si>
    <t>Outsourced Services/ Functions/ Individuals 9</t>
  </si>
  <si>
    <t>CA-OS-04aj</t>
  </si>
  <si>
    <t>Outsourced Services/ Functions/ Individuals 10</t>
  </si>
  <si>
    <t>CA-OS-04ak</t>
  </si>
  <si>
    <t>Outsourced Services/ Functions/ Individuals 11</t>
  </si>
  <si>
    <t>CA-OS-04al</t>
  </si>
  <si>
    <t>Outsourced Services/ Functions/ Individuals 12</t>
  </si>
  <si>
    <t>CA-OS-04am</t>
  </si>
  <si>
    <t>Outsourced Services/ Functions/ Individuals 13</t>
  </si>
  <si>
    <t>CA-OS-04an</t>
  </si>
  <si>
    <t>Outsourced Services/ Functions/ Individuals 14</t>
  </si>
  <si>
    <t>CA-OS-04ao</t>
  </si>
  <si>
    <t>Outsourced Services/ Functions/ Individuals 15</t>
  </si>
  <si>
    <t>CA-OS-04ba</t>
  </si>
  <si>
    <t>Description of Activities being outsourced 1</t>
  </si>
  <si>
    <t>CA-OS-04bb</t>
  </si>
  <si>
    <t>Description of Activities being outsourced 2</t>
  </si>
  <si>
    <t>CA-OS-04bc</t>
  </si>
  <si>
    <t>Description of Activities being outsourced 3</t>
  </si>
  <si>
    <t>CA-OS-04bd</t>
  </si>
  <si>
    <t>Description of Activities being outsourced 4</t>
  </si>
  <si>
    <t>CA-OS-04be</t>
  </si>
  <si>
    <t>Description of Activities being outsourced 5</t>
  </si>
  <si>
    <t>CA-OS-04bf</t>
  </si>
  <si>
    <t>Description of Activities being outsourced 6</t>
  </si>
  <si>
    <t>CA-OS-04bg</t>
  </si>
  <si>
    <t>Description of Activities being outsourced 7</t>
  </si>
  <si>
    <t>CA-OS-04bh</t>
  </si>
  <si>
    <t>Description of Activities being outsourced 8</t>
  </si>
  <si>
    <t>CA-OS-04bi</t>
  </si>
  <si>
    <t>Description of Activities being outsourced 9</t>
  </si>
  <si>
    <t>CA-OS-04bj</t>
  </si>
  <si>
    <t>Description of Activities being outsourced 10</t>
  </si>
  <si>
    <t>CA-OS-04bk</t>
  </si>
  <si>
    <t>Description of Activities being outsourced 11</t>
  </si>
  <si>
    <t>CA-OS-04bl</t>
  </si>
  <si>
    <t>Description of Activities being outsourced 12</t>
  </si>
  <si>
    <t>CA-OS-04bm</t>
  </si>
  <si>
    <t>Description of Activities being outsourced 13</t>
  </si>
  <si>
    <t>CA-OS-04bn</t>
  </si>
  <si>
    <t>Description of Activities being outsourced 14</t>
  </si>
  <si>
    <t>CA-OS-04bo</t>
  </si>
  <si>
    <t>Description of Activities being outsourced 15</t>
  </si>
  <si>
    <t>CA-OS-04ca</t>
  </si>
  <si>
    <t>CA-OS-04cb</t>
  </si>
  <si>
    <t>CA-OS-04cc</t>
  </si>
  <si>
    <t>CA-OS-04cd</t>
  </si>
  <si>
    <t>CA-OS-04ce</t>
  </si>
  <si>
    <t>CA-OS-04cf</t>
  </si>
  <si>
    <t>CA-OS-04cg</t>
  </si>
  <si>
    <t>CA-OS-04ch</t>
  </si>
  <si>
    <t>CA-OS-04ci</t>
  </si>
  <si>
    <t>CA-OS-04cj</t>
  </si>
  <si>
    <t>CA-OS-04ck</t>
  </si>
  <si>
    <t>Jurisdiction 11</t>
  </si>
  <si>
    <t>CA-OS-04cl</t>
  </si>
  <si>
    <t>Jurisdiction 12</t>
  </si>
  <si>
    <t>CA-OS-04cm</t>
  </si>
  <si>
    <t>Jurisdiction 13</t>
  </si>
  <si>
    <t>CA-OS-04cn</t>
  </si>
  <si>
    <t>Jurisdiction 14</t>
  </si>
  <si>
    <t>CA-OS-04co</t>
  </si>
  <si>
    <t>Jurisdiction 15</t>
  </si>
  <si>
    <t>CA-OS-04da</t>
  </si>
  <si>
    <t>Outsourced Party 1</t>
  </si>
  <si>
    <t>CA-OS-04db</t>
  </si>
  <si>
    <t>Outsourced Party 2</t>
  </si>
  <si>
    <t>CA-OS-04dc</t>
  </si>
  <si>
    <t>Outsourced Party 3</t>
  </si>
  <si>
    <t>CA-OS-04dd</t>
  </si>
  <si>
    <t>Outsourced Party 4</t>
  </si>
  <si>
    <t>CA-OS-04de</t>
  </si>
  <si>
    <t>Outsourced Party 5</t>
  </si>
  <si>
    <t>CA-OS-04df</t>
  </si>
  <si>
    <t>Outsourced Party 6</t>
  </si>
  <si>
    <t>CA-OS-04dg</t>
  </si>
  <si>
    <t>Outsourced Party 7</t>
  </si>
  <si>
    <t>CA-OS-04dh</t>
  </si>
  <si>
    <t>Outsourced Party 8</t>
  </si>
  <si>
    <t>CA-OS-04di</t>
  </si>
  <si>
    <t>Outsourced Party 9</t>
  </si>
  <si>
    <t>CA-OS-04dj</t>
  </si>
  <si>
    <t>Outsourced Party 10</t>
  </si>
  <si>
    <t>CA-OS-04dk</t>
  </si>
  <si>
    <t>Outsourced Party 11</t>
  </si>
  <si>
    <t>CA-OS-04dl</t>
  </si>
  <si>
    <t>Outsourced Party 12</t>
  </si>
  <si>
    <t>CA-OS-04dm</t>
  </si>
  <si>
    <t>Outsourced Party 13</t>
  </si>
  <si>
    <t>CA-OS-04dn</t>
  </si>
  <si>
    <t>Outsourced Party 14</t>
  </si>
  <si>
    <t>CA-OS-04do</t>
  </si>
  <si>
    <t>Outsourced Party 15</t>
  </si>
  <si>
    <t>CA-OS-04ea</t>
  </si>
  <si>
    <t>Commencement Date 1</t>
  </si>
  <si>
    <t>CA-OS-04eb</t>
  </si>
  <si>
    <t>Commencement Date 2</t>
  </si>
  <si>
    <t>CA-OS-04ec</t>
  </si>
  <si>
    <t>Commencement Date 3</t>
  </si>
  <si>
    <t>CA-OS-04ed</t>
  </si>
  <si>
    <t>Commencement Date 4</t>
  </si>
  <si>
    <t>CA-OS-04ee</t>
  </si>
  <si>
    <t>Commencement Date 5</t>
  </si>
  <si>
    <t>CA-OS-04ef</t>
  </si>
  <si>
    <t>Commencement Date 6</t>
  </si>
  <si>
    <t>CA-OS-04eg</t>
  </si>
  <si>
    <t>Commencement Date 7</t>
  </si>
  <si>
    <t>CA-OS-04eh</t>
  </si>
  <si>
    <t>Commencement Date 8</t>
  </si>
  <si>
    <t>CA-OS-04ei</t>
  </si>
  <si>
    <t>Commencement Date 9</t>
  </si>
  <si>
    <t>CA-OS-04ej</t>
  </si>
  <si>
    <t>Commencement Date 10</t>
  </si>
  <si>
    <t>CA-OS-04ek</t>
  </si>
  <si>
    <t>Commencement Date 11</t>
  </si>
  <si>
    <t>CA-OS-04el</t>
  </si>
  <si>
    <t>Commencement Date 12</t>
  </si>
  <si>
    <t>CA-OS-04em</t>
  </si>
  <si>
    <t>Commencement Date 13</t>
  </si>
  <si>
    <t>CA-OS-04en</t>
  </si>
  <si>
    <t>Commencement Date 14</t>
  </si>
  <si>
    <t>CA-OS-04eo</t>
  </si>
  <si>
    <t>Commencement Date 15</t>
  </si>
  <si>
    <t>CA-OS-04fa</t>
  </si>
  <si>
    <t>Termination Date 1</t>
  </si>
  <si>
    <t>CA-OS-04fb</t>
  </si>
  <si>
    <t>Termination Date 2</t>
  </si>
  <si>
    <t>CA-OS-04fc</t>
  </si>
  <si>
    <t>Termination Date 3</t>
  </si>
  <si>
    <t>CA-OS-04fd</t>
  </si>
  <si>
    <t>Termination Date 4</t>
  </si>
  <si>
    <t>CA-OS-04fe</t>
  </si>
  <si>
    <t>Termination Date 5</t>
  </si>
  <si>
    <t>CA-OS-04ff</t>
  </si>
  <si>
    <t>Termination Date 6</t>
  </si>
  <si>
    <t>CA-OS-04fg</t>
  </si>
  <si>
    <t>Termination Date 7</t>
  </si>
  <si>
    <t>CA-OS-04fh</t>
  </si>
  <si>
    <t>Termination Date 8</t>
  </si>
  <si>
    <t>CA-OS-04fi</t>
  </si>
  <si>
    <t>Termination Date 9</t>
  </si>
  <si>
    <t>CA-OS-04fj</t>
  </si>
  <si>
    <t>Termination Date 10</t>
  </si>
  <si>
    <t>CA-OS-04fk</t>
  </si>
  <si>
    <t>Termination Date 11</t>
  </si>
  <si>
    <t>CA-OS-04fl</t>
  </si>
  <si>
    <t>Termination Date 12</t>
  </si>
  <si>
    <t>CA-OS-04fm</t>
  </si>
  <si>
    <t>Termination Date 13</t>
  </si>
  <si>
    <t>CA-OS-04fn</t>
  </si>
  <si>
    <t>Termination Date 14</t>
  </si>
  <si>
    <t>CA-OS-04fo</t>
  </si>
  <si>
    <t>Termination Date 15</t>
  </si>
  <si>
    <t>CA-OS-04ga</t>
  </si>
  <si>
    <t>Is it Critical and/or Important?  1</t>
  </si>
  <si>
    <t>CA-OS-04gb</t>
  </si>
  <si>
    <t>Is it Critical and/or Important?  2</t>
  </si>
  <si>
    <t>CA-OS-04gc</t>
  </si>
  <si>
    <t>Is it Critical and/or Important?  3</t>
  </si>
  <si>
    <t>CA-OS-04gd</t>
  </si>
  <si>
    <t>Is it Critical and/or Important?  4</t>
  </si>
  <si>
    <t>CA-OS-04ge</t>
  </si>
  <si>
    <t>Is it Critical and/or Important?  5</t>
  </si>
  <si>
    <t>CA-OS-04gf</t>
  </si>
  <si>
    <t>Is it Critical and/or Important?  6</t>
  </si>
  <si>
    <t>CA-OS-04gg</t>
  </si>
  <si>
    <t>Is it Critical and/or Important?  7</t>
  </si>
  <si>
    <t>CA-OS-04gh</t>
  </si>
  <si>
    <t>Is it Critical and/or Important?  8</t>
  </si>
  <si>
    <t>CA-OS-04gi</t>
  </si>
  <si>
    <t>Is it Critical and/or Important?  9</t>
  </si>
  <si>
    <t>CA-OS-04gj</t>
  </si>
  <si>
    <t>Is it Critical and/or Important?  10</t>
  </si>
  <si>
    <t>CA-OS-04gk</t>
  </si>
  <si>
    <t>Is it Critical and/or Important?  11</t>
  </si>
  <si>
    <t>CA-OS-04gl</t>
  </si>
  <si>
    <t>Is it Critical and/or Important?  12</t>
  </si>
  <si>
    <t>CA-OS-04gm</t>
  </si>
  <si>
    <t>Is it Critical and/or Important?  13</t>
  </si>
  <si>
    <t>CA-OS-04gn</t>
  </si>
  <si>
    <t>Is it Critical and/or Important?  14</t>
  </si>
  <si>
    <t>CA-OS-04go</t>
  </si>
  <si>
    <t>Is it Critical and/or Important?  15</t>
  </si>
  <si>
    <t>CA-OS-04ha</t>
  </si>
  <si>
    <t>Is Sub-Outsourcing utilized? 1</t>
  </si>
  <si>
    <t>CA-OS-04hb</t>
  </si>
  <si>
    <t>Is Sub-Outsourcing utilized? 2</t>
  </si>
  <si>
    <t>CA-OS-04hc</t>
  </si>
  <si>
    <t>Is Sub-Outsourcing utilized? 3</t>
  </si>
  <si>
    <t>CA-OS-04hd</t>
  </si>
  <si>
    <t>Is Sub-Outsourcing utilized? 4</t>
  </si>
  <si>
    <t>CA-OS-04he</t>
  </si>
  <si>
    <t>Is Sub-Outsourcing utilized? 5</t>
  </si>
  <si>
    <t>CA-OS-04hf</t>
  </si>
  <si>
    <t>Is Sub-Outsourcing utilized? 6</t>
  </si>
  <si>
    <t>CA-OS-04hg</t>
  </si>
  <si>
    <t>Is Sub-Outsourcing utilized? 7</t>
  </si>
  <si>
    <t>CA-OS-04hh</t>
  </si>
  <si>
    <t>Is Sub-Outsourcing utilized? 8</t>
  </si>
  <si>
    <t>CA-OS-04hi</t>
  </si>
  <si>
    <t>Is Sub-Outsourcing utilized? 9</t>
  </si>
  <si>
    <t>CA-OS-04hj</t>
  </si>
  <si>
    <t>Is Sub-Outsourcing utilized? 10</t>
  </si>
  <si>
    <t>CA-OS-04hk</t>
  </si>
  <si>
    <t>Is Sub-Outsourcing utilized? 11</t>
  </si>
  <si>
    <t>CA-OS-04hl</t>
  </si>
  <si>
    <t>Is Sub-Outsourcing utilized? 12</t>
  </si>
  <si>
    <t>CA-OS-04hm</t>
  </si>
  <si>
    <t>Is Sub-Outsourcing utilized? 13</t>
  </si>
  <si>
    <t>CA-OS-04hn</t>
  </si>
  <si>
    <t>Is Sub-Outsourcing utilized? 14</t>
  </si>
  <si>
    <t>CA-OS-04ho</t>
  </si>
  <si>
    <t>Is Sub-Outsourcing utilized? 15</t>
  </si>
  <si>
    <t>Complaints</t>
  </si>
  <si>
    <t>CA-CO-01</t>
  </si>
  <si>
    <t>Number of complaints received during the reporting period:</t>
  </si>
  <si>
    <t>CA-CO-02</t>
  </si>
  <si>
    <t>Number of pending complaints as at the reporting period:</t>
  </si>
  <si>
    <t>CA-CO-03</t>
  </si>
  <si>
    <t>Number of complaints concluded during reporting period:</t>
  </si>
  <si>
    <t>CA-CO-04</t>
  </si>
  <si>
    <t>CA-CO-05</t>
  </si>
  <si>
    <t>CA-CO-06</t>
  </si>
  <si>
    <t>Total compensation paid in reporting currency:</t>
  </si>
  <si>
    <t>CA-CO-07</t>
  </si>
  <si>
    <t>Realistic compensation payable exposure (for pending complaints) in reporting currency:</t>
  </si>
  <si>
    <t>CA-CO-08</t>
  </si>
  <si>
    <t>Service Related to</t>
  </si>
  <si>
    <t>Nature of Complaint</t>
  </si>
  <si>
    <t>If Nature of complaint is "Other"</t>
  </si>
  <si>
    <t>CA-CO-06a</t>
  </si>
  <si>
    <t>Total compensation paid in Euro:</t>
  </si>
  <si>
    <t>CA-CO-07a</t>
  </si>
  <si>
    <t>Service related to 1</t>
  </si>
  <si>
    <t>Service related to 2</t>
  </si>
  <si>
    <t>Service related to 3</t>
  </si>
  <si>
    <t>If Nature of complaint is "Other" 1</t>
  </si>
  <si>
    <t>If Nature of complaint is "Other" 2</t>
  </si>
  <si>
    <t>If Nature of complaint is "Other" 3</t>
  </si>
  <si>
    <t>Prudential Safeguards</t>
  </si>
  <si>
    <t>Own Funds</t>
  </si>
  <si>
    <t>Own Funds: Common Equity Tier 1</t>
  </si>
  <si>
    <t>Capital Instruments Eligible as CET1 Capital</t>
  </si>
  <si>
    <t>Paid up capital instruments</t>
  </si>
  <si>
    <t>Memorandum item: Capital instruments not eligible</t>
  </si>
  <si>
    <t>Share Premium</t>
  </si>
  <si>
    <t>(-) Own CET 1 instruments</t>
  </si>
  <si>
    <t>(-) Actual or contingent obligations to purchase own CET1 instruments</t>
  </si>
  <si>
    <t>Retained Earnings</t>
  </si>
  <si>
    <t>Audited retained earnings</t>
  </si>
  <si>
    <t>Profit or loss eligible</t>
  </si>
  <si>
    <t>Profit or loss attributable to owners of the parent</t>
  </si>
  <si>
    <t>(-) Part of interim or year-end profit not eligible</t>
  </si>
  <si>
    <t xml:space="preserve">Other Reserves </t>
  </si>
  <si>
    <t>Minority interest given recognition in CET1 capital</t>
  </si>
  <si>
    <t>Adjustment to CET1 due to prudential filters</t>
  </si>
  <si>
    <t>(-) Increases in equity resulting from securitised assets</t>
  </si>
  <si>
    <t>Cash flow hedge reserve</t>
  </si>
  <si>
    <t>Cumulative gains and losses due to changes in own credit risk on fair valued liabilities</t>
  </si>
  <si>
    <t>Fair value gains and losses arising from the institution's own credit risk related to derivative liabilities</t>
  </si>
  <si>
    <t>(-) Value adjustments due to the requirements for prudent valuation</t>
  </si>
  <si>
    <t>(-) Goodwill</t>
  </si>
  <si>
    <t>(-) Goodwill accounted for as intangible assets/ included in the valuation of significant investments</t>
  </si>
  <si>
    <t>Deferred tax liabilities associated to goodwill</t>
  </si>
  <si>
    <t>(-) Other intangible assets</t>
  </si>
  <si>
    <t>(-) Other intangible assets gross amount</t>
  </si>
  <si>
    <t>(-) Deferred tax liabilities associated to other intangible assets</t>
  </si>
  <si>
    <t>(-) Deferred tax assets that rely on future profitability &amp; do not arise from temporary differences</t>
  </si>
  <si>
    <t>(-) IRB shortfall of credit risk adjustments to expected losses</t>
  </si>
  <si>
    <t>(-) Defined benefit pension fund assets</t>
  </si>
  <si>
    <t>(-) Defined benefit pension fund assets gross amount</t>
  </si>
  <si>
    <t xml:space="preserve">(-) Deferred tax liabilities associated to defined benefit pension fund assets </t>
  </si>
  <si>
    <t>(-) Defined benefit pension fund assets which the institution has an unrestricted ability to use</t>
  </si>
  <si>
    <t>(-) Reciprocal cross holdings in CET1 Capital</t>
  </si>
  <si>
    <t>(-) Qualifying holdings outside the financial sector which can alternatively be subject to a 1.250% risk weight</t>
  </si>
  <si>
    <t>(-) Securitisation positions which can alternatively be subject to a 1.250% risk weight</t>
  </si>
  <si>
    <t>(-) Positions in a basket for which an institution cannot determine the risk weight under the IRB approach, and can alternatively be subject to a 1.250% risk weight</t>
  </si>
  <si>
    <t>(-) Equity exposures under an internal model approach which can alternatively be subject to a 1.250% risk weight</t>
  </si>
  <si>
    <t>CET1 capital elements or deductions - Other</t>
  </si>
  <si>
    <t>Professional Indemnity Insurance and Guarantee</t>
  </si>
  <si>
    <t xml:space="preserve">Does the entity have an insurance policy or some other comparable guarantee as part of its prudential safeguards? </t>
  </si>
  <si>
    <t>Name of Institution/Insurer</t>
  </si>
  <si>
    <t>Details of Instrument</t>
  </si>
  <si>
    <t>Amount in EUR</t>
  </si>
  <si>
    <t>Name of Institution/Insurer 1</t>
  </si>
  <si>
    <t>Name of Institution/Insurer 2</t>
  </si>
  <si>
    <t>Name of Institution/Insurer 3</t>
  </si>
  <si>
    <t>Name of Institution/Insurer 4</t>
  </si>
  <si>
    <t>Name of Institution/Insurer 5</t>
  </si>
  <si>
    <t>Name of Institution/Insurer 6</t>
  </si>
  <si>
    <t>Name of Institution/Insurer 7</t>
  </si>
  <si>
    <t>Name of Institution/Insurer 8</t>
  </si>
  <si>
    <t>Name of Institution/Insurer 9</t>
  </si>
  <si>
    <t>Details of Instrument 1</t>
  </si>
  <si>
    <t>Details of Instrument 2</t>
  </si>
  <si>
    <t>Details of Instrument 3</t>
  </si>
  <si>
    <t>Details of Instrument 4</t>
  </si>
  <si>
    <t>Details of Instrument 5</t>
  </si>
  <si>
    <t>Details of Instrument 6</t>
  </si>
  <si>
    <t>Details of Instrument 7</t>
  </si>
  <si>
    <t>Details of Instrument 8</t>
  </si>
  <si>
    <t>Details of Instrument 9</t>
  </si>
  <si>
    <t>Amount in EUR 1</t>
  </si>
  <si>
    <t>Amount in EUR 2</t>
  </si>
  <si>
    <t>Amount in EUR 3</t>
  </si>
  <si>
    <t>Amount in EUR 4</t>
  </si>
  <si>
    <t>Amount in EUR 5</t>
  </si>
  <si>
    <t>Amount in EUR 6</t>
  </si>
  <si>
    <t>Amount in EUR 7</t>
  </si>
  <si>
    <t>Amount in EUR 8</t>
  </si>
  <si>
    <t>Amount in EUR 9</t>
  </si>
  <si>
    <t>Fixed Overheads Requirement: Calculation</t>
  </si>
  <si>
    <t>CA-FR-01</t>
  </si>
  <si>
    <t>Number of months represented in the latest Audited Financial Statements</t>
  </si>
  <si>
    <t>CA-FR-02</t>
  </si>
  <si>
    <t>Total Expenditure as per the latest Audited Financial Statements</t>
  </si>
  <si>
    <t>Deductions</t>
  </si>
  <si>
    <t>CA-FR-03</t>
  </si>
  <si>
    <t>Staff Bonuses and Other Remuneration, to the extent that those bonuses and that remuneration depend on a net profit of the Licence Holder in the relevant year</t>
  </si>
  <si>
    <t>CA-FR-04</t>
  </si>
  <si>
    <t>Employees', directors' &amp; partners' shares in profits, to the extent that they are fully discretionary</t>
  </si>
  <si>
    <t>CA-FR-05</t>
  </si>
  <si>
    <t>Other appropriations of profits and other variable remuneration, to the extent that they are fully discretionary</t>
  </si>
  <si>
    <t>CA-FR-06</t>
  </si>
  <si>
    <t>Non-recurring expenses from non-ordinary activities</t>
  </si>
  <si>
    <t>Total Deductions</t>
  </si>
  <si>
    <t>CA-FR-07</t>
  </si>
  <si>
    <t>Relevant Fixed Expenditure</t>
  </si>
  <si>
    <t>CA-FR-08</t>
  </si>
  <si>
    <t>One quarter of the annual relevant fixed expenditure</t>
  </si>
  <si>
    <t>CA-FR-09</t>
  </si>
  <si>
    <t>Fixed Overhead Requirement</t>
  </si>
  <si>
    <t>DM-FC</t>
  </si>
  <si>
    <t>CA-FR-10</t>
  </si>
  <si>
    <t>Regulatory Requirements</t>
  </si>
  <si>
    <t>Own Funds Requirement</t>
  </si>
  <si>
    <t>CA-RR-01</t>
  </si>
  <si>
    <t>CA-RR-02</t>
  </si>
  <si>
    <t>Insurance Policy or Guarantee</t>
  </si>
  <si>
    <t>CA-RR-03</t>
  </si>
  <si>
    <t>Permanent Minimum Requirement</t>
  </si>
  <si>
    <t>CA-RR-04</t>
  </si>
  <si>
    <t xml:space="preserve">Class </t>
  </si>
  <si>
    <t>CA-RR-05</t>
  </si>
  <si>
    <t>Permanent Minimum Requirement:</t>
  </si>
  <si>
    <t>CA-RR-06</t>
  </si>
  <si>
    <t>Fixed Overhead Requirement as per the Calculation:</t>
  </si>
  <si>
    <t>Capital Requirement</t>
  </si>
  <si>
    <t>The Capital Requirement shall amount to the higher of:</t>
  </si>
  <si>
    <t>OR</t>
  </si>
  <si>
    <t>CA-RR-07</t>
  </si>
  <si>
    <t xml:space="preserve">Please ensure to inform the Authority regarding the shortfall and provide a remediation plan accordingly. </t>
  </si>
  <si>
    <t>CA-RR-08</t>
  </si>
  <si>
    <t>Are Own Funds at least equal to the Capital Requirement and also satisfy the Own Funds Requirement?</t>
  </si>
  <si>
    <t>Liquidity Requirement</t>
  </si>
  <si>
    <t>Liquid Assets</t>
  </si>
  <si>
    <t>CA-RR-09</t>
  </si>
  <si>
    <t>Cash</t>
  </si>
  <si>
    <t>CA-RR-10</t>
  </si>
  <si>
    <t>Assets that can be converted into cash at little or no loss of value</t>
  </si>
  <si>
    <t>CA-RR-11</t>
  </si>
  <si>
    <t>Total Liquid Assets</t>
  </si>
  <si>
    <t>CA-RR-12</t>
  </si>
  <si>
    <t xml:space="preserve">Is the Liquidity Requirement being adhered to? </t>
  </si>
  <si>
    <t>DM-Reg</t>
  </si>
  <si>
    <t>Custody Annual Form</t>
  </si>
  <si>
    <t>We, the Board of Directors, confirm that:</t>
  </si>
  <si>
    <t>CA-CAF-01</t>
  </si>
  <si>
    <t>- Reconciliation is being done on a</t>
  </si>
  <si>
    <t>daily</t>
  </si>
  <si>
    <t>basis</t>
  </si>
  <si>
    <t>- The Key Management Policy has been reviewed in the past 12 months</t>
  </si>
  <si>
    <t>- Key Disaster Recovery Policy has been reviewed in the past 12 months</t>
  </si>
  <si>
    <t>- Access rights are in place and monitored accordingly</t>
  </si>
  <si>
    <t>Please indicate Yes/ No next to the following:</t>
  </si>
  <si>
    <t>CA-CAF-02</t>
  </si>
  <si>
    <t>Multi-Signature</t>
  </si>
  <si>
    <t>CA-CAF-03</t>
  </si>
  <si>
    <t>Multi-Signature users are geographically distributed</t>
  </si>
  <si>
    <t>CA-CAF-04</t>
  </si>
  <si>
    <t>CA-CAF-05</t>
  </si>
  <si>
    <t>Key back-ups are geographically distributed</t>
  </si>
  <si>
    <t>CA-CAF-06</t>
  </si>
  <si>
    <t>DM-CAF</t>
  </si>
  <si>
    <t>License Class</t>
  </si>
  <si>
    <r>
      <t xml:space="preserve">This Sheet must only be filled in when the submitting the </t>
    </r>
    <r>
      <rPr>
        <b/>
        <i/>
        <sz val="11"/>
        <color theme="1"/>
        <rFont val="Roboto"/>
      </rPr>
      <t>Audited Annual Return</t>
    </r>
    <r>
      <rPr>
        <i/>
        <sz val="11"/>
        <color theme="1"/>
        <rFont val="Roboto"/>
      </rPr>
      <t xml:space="preserve">. </t>
    </r>
  </si>
  <si>
    <t>CA-SF-01</t>
  </si>
  <si>
    <t xml:space="preserve">Annual Fixed Supervisory Fee </t>
  </si>
  <si>
    <t>CA-SF-02</t>
  </si>
  <si>
    <t>Total Transaction Volume of the License Holder for the preceeding 12 months</t>
  </si>
  <si>
    <t>CA-SF-03</t>
  </si>
  <si>
    <t>Variable Fee based on Transaction Volume</t>
  </si>
  <si>
    <t>CA-SF-04</t>
  </si>
  <si>
    <r>
      <rPr>
        <b/>
        <sz val="11"/>
        <color theme="1"/>
        <rFont val="Roboto"/>
      </rPr>
      <t>EURO</t>
    </r>
    <r>
      <rPr>
        <sz val="11"/>
        <color theme="1"/>
        <rFont val="Roboto"/>
      </rPr>
      <t xml:space="preserve"> exchange rate as at the end of the reporting period:</t>
    </r>
  </si>
  <si>
    <t>CA-SF-05</t>
  </si>
  <si>
    <r>
      <t xml:space="preserve">Annual Supervisory Fee </t>
    </r>
    <r>
      <rPr>
        <b/>
        <i/>
        <sz val="11"/>
        <color rgb="FF001038"/>
        <rFont val="Roboto"/>
      </rPr>
      <t>(in EUR)</t>
    </r>
  </si>
  <si>
    <t>Notes:</t>
  </si>
  <si>
    <t>1. Please ensure that the figures reported above are consistent with figures reported in audited financial statements and other data/ information submitted to the Malta Financial Services Authority.</t>
  </si>
  <si>
    <t>2. The Authority reserves the right to carry out random or full checks of data/ information and fee computation submitted.</t>
  </si>
  <si>
    <t>DM-Fee</t>
  </si>
  <si>
    <t>Y/N/NA</t>
  </si>
  <si>
    <t>Y/N</t>
  </si>
  <si>
    <t>Capital Type</t>
  </si>
  <si>
    <t>Holding Type</t>
  </si>
  <si>
    <t>Class</t>
  </si>
  <si>
    <t>Initial Capital</t>
  </si>
  <si>
    <t>Crypto transfers</t>
  </si>
  <si>
    <t>VFA List</t>
  </si>
  <si>
    <t>Statements:</t>
  </si>
  <si>
    <t>TM Process</t>
  </si>
  <si>
    <t>Nature of Venues</t>
  </si>
  <si>
    <t>Type of Agrmt</t>
  </si>
  <si>
    <t>Connection/Link</t>
  </si>
  <si>
    <t>Core Function</t>
  </si>
  <si>
    <t>CyberSec Tests</t>
  </si>
  <si>
    <t>Service</t>
  </si>
  <si>
    <t>Risk Score</t>
  </si>
  <si>
    <t>Outcome</t>
  </si>
  <si>
    <t>Appealing</t>
  </si>
  <si>
    <t>Risk Rating</t>
  </si>
  <si>
    <t>Reconciliation</t>
  </si>
  <si>
    <t>Countries</t>
  </si>
  <si>
    <t>Validations Sheet</t>
  </si>
  <si>
    <t>Arbiter Status</t>
  </si>
  <si>
    <t>Type of Safeguarding Instituion</t>
  </si>
  <si>
    <t>Other Unlicensed Activities</t>
  </si>
  <si>
    <t>Safekeeping Relationships</t>
  </si>
  <si>
    <t>Interim Return</t>
  </si>
  <si>
    <t>GAPSME</t>
  </si>
  <si>
    <t>CET1</t>
  </si>
  <si>
    <t>Direct</t>
  </si>
  <si>
    <t>Offers Custody</t>
  </si>
  <si>
    <t>A: Wallet BO is identified</t>
  </si>
  <si>
    <t>Regulated Exchange</t>
  </si>
  <si>
    <t>Ownership</t>
  </si>
  <si>
    <t xml:space="preserve">High </t>
  </si>
  <si>
    <t>Penetration test</t>
  </si>
  <si>
    <t>Quality or lack of information provided to the client</t>
  </si>
  <si>
    <t>Low</t>
  </si>
  <si>
    <t>Won</t>
  </si>
  <si>
    <t>Very Low</t>
  </si>
  <si>
    <t>monthly</t>
  </si>
  <si>
    <t>Afghanistan</t>
  </si>
  <si>
    <t>Error</t>
  </si>
  <si>
    <t>Resolved</t>
  </si>
  <si>
    <t>Credit Institution</t>
  </si>
  <si>
    <t>Lending</t>
  </si>
  <si>
    <t>Custodian</t>
  </si>
  <si>
    <t>Annual Return</t>
  </si>
  <si>
    <t>No</t>
  </si>
  <si>
    <t>Indirect</t>
  </si>
  <si>
    <t>Accepts Self Custody</t>
  </si>
  <si>
    <t>Ethereum</t>
  </si>
  <si>
    <t>B: Rationale for transfer is obtained</t>
  </si>
  <si>
    <t>External Monitoring 
System/s</t>
  </si>
  <si>
    <t>Unregulated Exchange</t>
  </si>
  <si>
    <t>Resource Sharing</t>
  </si>
  <si>
    <t>Key personnel from LH engaged with or services SP</t>
  </si>
  <si>
    <t>Medium</t>
  </si>
  <si>
    <t>Vulnerability Assessment</t>
  </si>
  <si>
    <t>Lack of appropriateness for the client</t>
  </si>
  <si>
    <t>RTO</t>
  </si>
  <si>
    <t xml:space="preserve">Lost </t>
  </si>
  <si>
    <t>weekly</t>
  </si>
  <si>
    <t>Albania</t>
  </si>
  <si>
    <t>Check</t>
  </si>
  <si>
    <t>Unresolved</t>
  </si>
  <si>
    <t>Other Than Credit Institution</t>
  </si>
  <si>
    <t>Acquiring</t>
  </si>
  <si>
    <t>Sub-Custodian</t>
  </si>
  <si>
    <t>GBP</t>
  </si>
  <si>
    <t>N/a</t>
  </si>
  <si>
    <t>Synthetic</t>
  </si>
  <si>
    <t xml:space="preserve">Both </t>
  </si>
  <si>
    <t>Ripple</t>
  </si>
  <si>
    <t>C: Wallet risk is assessed</t>
  </si>
  <si>
    <t>Manual Checks</t>
  </si>
  <si>
    <t>Regulated Broker</t>
  </si>
  <si>
    <t>Loan granted to/ received from SP</t>
  </si>
  <si>
    <t>Terms of contract/ fees/ charges</t>
  </si>
  <si>
    <t>High</t>
  </si>
  <si>
    <t>Settled</t>
  </si>
  <si>
    <t>Undecided</t>
  </si>
  <si>
    <t>Medium-Low</t>
  </si>
  <si>
    <t>Algeria</t>
  </si>
  <si>
    <t>OK</t>
  </si>
  <si>
    <t>Derivatives and Margin Trading</t>
  </si>
  <si>
    <t>Wallet Service Provider</t>
  </si>
  <si>
    <t>Tether</t>
  </si>
  <si>
    <t>D: All of the above</t>
  </si>
  <si>
    <t>Internal &amp; External hybrid System/s</t>
  </si>
  <si>
    <t>Unregulated Broker</t>
  </si>
  <si>
    <t>Very Low/ Usual</t>
  </si>
  <si>
    <t>General administration/ customer services (including custody/ asset safekeeping)</t>
  </si>
  <si>
    <t>Pending</t>
  </si>
  <si>
    <t>Not Applicable</t>
  </si>
  <si>
    <t>yearly</t>
  </si>
  <si>
    <t>American Samoa</t>
  </si>
  <si>
    <t>NFT Services</t>
  </si>
  <si>
    <t>Payment Service Provider</t>
  </si>
  <si>
    <t>Polkadot</t>
  </si>
  <si>
    <t>Other Financial Interests</t>
  </si>
  <si>
    <t>Issue in relation to withdrawal of investor's funds</t>
  </si>
  <si>
    <t>Medium-High</t>
  </si>
  <si>
    <t>bi-monthly</t>
  </si>
  <si>
    <t>Andorra</t>
  </si>
  <si>
    <t>Cardano</t>
  </si>
  <si>
    <t>None</t>
  </si>
  <si>
    <t>No connection/ link other than the provision of the service</t>
  </si>
  <si>
    <t>bi-annual</t>
  </si>
  <si>
    <t>Angola</t>
  </si>
  <si>
    <t>Czechia</t>
  </si>
  <si>
    <t>Very High</t>
  </si>
  <si>
    <t>Anguilla</t>
  </si>
  <si>
    <t>Solana</t>
  </si>
  <si>
    <t>Antarctica</t>
  </si>
  <si>
    <t>Litecoin</t>
  </si>
  <si>
    <t>Antigua and Barbuda</t>
  </si>
  <si>
    <t>Tron</t>
  </si>
  <si>
    <t>Argentina</t>
  </si>
  <si>
    <t>Dogecoin</t>
  </si>
  <si>
    <t>Armenia</t>
  </si>
  <si>
    <t>Stellar</t>
  </si>
  <si>
    <t>Aruba</t>
  </si>
  <si>
    <t xml:space="preserve">Bitcoin Cash </t>
  </si>
  <si>
    <t>Australia</t>
  </si>
  <si>
    <t xml:space="preserve">Dash </t>
  </si>
  <si>
    <t>Azerbaijan</t>
  </si>
  <si>
    <t>CRO</t>
  </si>
  <si>
    <t>Bahamas (the)</t>
  </si>
  <si>
    <t>USDC</t>
  </si>
  <si>
    <t>Bahrain</t>
  </si>
  <si>
    <t>SHIB</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</si>
  <si>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</si>
  <si>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</si>
  <si>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</si>
  <si>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</si>
  <si>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</si>
  <si>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</si>
  <si>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</si>
  <si>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</si>
  <si>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</si>
  <si>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</si>
  <si>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</si>
  <si>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</si>
  <si>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</si>
  <si>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 (the)</t>
  </si>
  <si>
    <t>Brunei Darussalam</t>
  </si>
  <si>
    <t>Burkina Faso</t>
  </si>
  <si>
    <t>Burundi</t>
  </si>
  <si>
    <t>Cabo Verde</t>
  </si>
  <si>
    <t>Cambodia</t>
  </si>
  <si>
    <t>Cameroon</t>
  </si>
  <si>
    <t>Canada</t>
  </si>
  <si>
    <t>Cayman Islands (the)</t>
  </si>
  <si>
    <t>Central African Republic (the)</t>
  </si>
  <si>
    <t>Chad</t>
  </si>
  <si>
    <t>Chile</t>
  </si>
  <si>
    <t>China</t>
  </si>
  <si>
    <t>Christmas Island</t>
  </si>
  <si>
    <t>Cocos (Keeling) Islands (the)</t>
  </si>
  <si>
    <t>Colombia</t>
  </si>
  <si>
    <t>Comoros (the)</t>
  </si>
  <si>
    <t>Congo (the Democratic Republic of the)</t>
  </si>
  <si>
    <t>Congo (the)</t>
  </si>
  <si>
    <t>Cook Islands (the)</t>
  </si>
  <si>
    <t>Costa Rica</t>
  </si>
  <si>
    <t>Cuba</t>
  </si>
  <si>
    <t>Curaçao</t>
  </si>
  <si>
    <t>Côte d'Ivoire</t>
  </si>
  <si>
    <t>Djibouti</t>
  </si>
  <si>
    <t>Dominica</t>
  </si>
  <si>
    <t>Dominican Republic (the)</t>
  </si>
  <si>
    <t>Ecuador</t>
  </si>
  <si>
    <t>Egypt</t>
  </si>
  <si>
    <t>El Salvador</t>
  </si>
  <si>
    <t>Equatorial Guinea</t>
  </si>
  <si>
    <t>Eritrea</t>
  </si>
  <si>
    <t>Eswatini</t>
  </si>
  <si>
    <t>Ethiopia</t>
  </si>
  <si>
    <t>Falkland Islands (the) [Malvinas]</t>
  </si>
  <si>
    <t>Faroe Islands (the)</t>
  </si>
  <si>
    <t>Fiji</t>
  </si>
  <si>
    <t>French Guiana</t>
  </si>
  <si>
    <t>French Polynesia</t>
  </si>
  <si>
    <t>French Southern Territories (the)</t>
  </si>
  <si>
    <t>Gabon</t>
  </si>
  <si>
    <t>Gambia (the)</t>
  </si>
  <si>
    <t>Ghana</t>
  </si>
  <si>
    <t>Gibraltar</t>
  </si>
  <si>
    <t>Greenland</t>
  </si>
  <si>
    <t>Grenada</t>
  </si>
  <si>
    <t>Guadeloupe</t>
  </si>
  <si>
    <t>Guam</t>
  </si>
  <si>
    <t>Guatemala</t>
  </si>
  <si>
    <t>Guernsey</t>
  </si>
  <si>
    <t>Guinea</t>
  </si>
  <si>
    <t>Guinea-Bissau</t>
  </si>
  <si>
    <t>Georgia</t>
  </si>
  <si>
    <t>Guyana</t>
  </si>
  <si>
    <t>Haiti</t>
  </si>
  <si>
    <t>Heard Island and McDonald Islands</t>
  </si>
  <si>
    <t>Holy See (the)</t>
  </si>
  <si>
    <t>Honduras</t>
  </si>
  <si>
    <t>Hong Kong</t>
  </si>
  <si>
    <t>Iceland</t>
  </si>
  <si>
    <t>India</t>
  </si>
  <si>
    <t>Indonesia</t>
  </si>
  <si>
    <t>Iran (Islamic Republic of)</t>
  </si>
  <si>
    <t>Iraq</t>
  </si>
  <si>
    <t>Isle of Man</t>
  </si>
  <si>
    <t>Israel</t>
  </si>
  <si>
    <t>Jamaica</t>
  </si>
  <si>
    <t>Japan</t>
  </si>
  <si>
    <t>Jersey</t>
  </si>
  <si>
    <t>Jordan</t>
  </si>
  <si>
    <t>Kazakhstan</t>
  </si>
  <si>
    <t>Kenya</t>
  </si>
  <si>
    <t>Kiribati</t>
  </si>
  <si>
    <t>Korea (the Democratic People's Republic of)</t>
  </si>
  <si>
    <t>Korea (the Republic of)</t>
  </si>
  <si>
    <t>Kuwait</t>
  </si>
  <si>
    <t>Kyrgyzstan</t>
  </si>
  <si>
    <t>Lao People's Democratic Republic (the)</t>
  </si>
  <si>
    <t>Lebanon</t>
  </si>
  <si>
    <t>Lesotho</t>
  </si>
  <si>
    <t>Liberia</t>
  </si>
  <si>
    <t>Libya</t>
  </si>
  <si>
    <t>Liechtenstein</t>
  </si>
  <si>
    <t>Macao</t>
  </si>
  <si>
    <t>Madagascar</t>
  </si>
  <si>
    <t>Malawi</t>
  </si>
  <si>
    <t>Malaysia</t>
  </si>
  <si>
    <t>Maldives</t>
  </si>
  <si>
    <t>Mali</t>
  </si>
  <si>
    <t>Marshall Islands (the)</t>
  </si>
  <si>
    <t>Martinique</t>
  </si>
  <si>
    <t>Mauritania</t>
  </si>
  <si>
    <t>Mauritius</t>
  </si>
  <si>
    <t>Mayotte</t>
  </si>
  <si>
    <t>Mexico</t>
  </si>
  <si>
    <t>Micronesia (Federated States of)</t>
  </si>
  <si>
    <t>Moldova (the Republic of)</t>
  </si>
  <si>
    <t>Monaco</t>
  </si>
  <si>
    <t>Mongolia</t>
  </si>
  <si>
    <t>Montenegro</t>
  </si>
  <si>
    <t>Montserrat</t>
  </si>
  <si>
    <t>Morocco</t>
  </si>
  <si>
    <t>Mozambique</t>
  </si>
  <si>
    <t>Myanmar</t>
  </si>
  <si>
    <t>Namibia</t>
  </si>
  <si>
    <t>Nauru</t>
  </si>
  <si>
    <t>Nepal</t>
  </si>
  <si>
    <t>New Caledonia</t>
  </si>
  <si>
    <t>New Zealand</t>
  </si>
  <si>
    <t>Nicaragua</t>
  </si>
  <si>
    <t>Niger (the)</t>
  </si>
  <si>
    <t>Nigeria</t>
  </si>
  <si>
    <t>Niue</t>
  </si>
  <si>
    <t>Norfolk Island</t>
  </si>
  <si>
    <t>North Macedonia</t>
  </si>
  <si>
    <t>Northern Mariana Islands (the)</t>
  </si>
  <si>
    <t>Norway</t>
  </si>
  <si>
    <t>Oman</t>
  </si>
  <si>
    <t>Pakistan</t>
  </si>
  <si>
    <t>Palau</t>
  </si>
  <si>
    <t>Palestine, State of</t>
  </si>
  <si>
    <t>Panama</t>
  </si>
  <si>
    <t>Papua New Guinea</t>
  </si>
  <si>
    <t>Paraguay</t>
  </si>
  <si>
    <t>Peru</t>
  </si>
  <si>
    <t>Philippines (the)</t>
  </si>
  <si>
    <t>Pitcairn</t>
  </si>
  <si>
    <t>Netherlands (the)</t>
  </si>
  <si>
    <t>Puerto Rico</t>
  </si>
  <si>
    <t>Qatar</t>
  </si>
  <si>
    <t>Russian Federation (the)</t>
  </si>
  <si>
    <t>Rwanda</t>
  </si>
  <si>
    <t>Réunion</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</si>
  <si>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</si>
  <si>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</si>
  <si>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</si>
  <si>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</si>
  <si>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</si>
  <si>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</si>
  <si>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</si>
  <si>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</si>
  <si>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</si>
  <si>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</si>
  <si>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</si>
  <si>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</si>
  <si>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</si>
  <si>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</si>
  <si>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</si>
  <si>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</si>
  <si>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</si>
  <si>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Solomon Islands</t>
  </si>
  <si>
    <t>Somalia</t>
  </si>
  <si>
    <t>South Africa</t>
  </si>
  <si>
    <t>South Georgia and the South Sandwich Islands</t>
  </si>
  <si>
    <t>South Sudan</t>
  </si>
  <si>
    <t>Sri Lanka</t>
  </si>
  <si>
    <t>Sudan (the)</t>
  </si>
  <si>
    <t>Suriname</t>
  </si>
  <si>
    <t>Svalbard and Jan Mayen</t>
  </si>
  <si>
    <t>Switzerland</t>
  </si>
  <si>
    <t>Syrian Arab Republic (the)</t>
  </si>
  <si>
    <t>Taiwan (Province of China)</t>
  </si>
  <si>
    <t>Tajikistan</t>
  </si>
  <si>
    <t>Tanzania, the United Republic of</t>
  </si>
  <si>
    <t>Thailand</t>
  </si>
  <si>
    <t>Timor-Leste</t>
  </si>
  <si>
    <t>Togo</t>
  </si>
  <si>
    <t>Tokelau</t>
  </si>
  <si>
    <t>Tonga</t>
  </si>
  <si>
    <t>Trinidad and Tobago</t>
  </si>
  <si>
    <t>Tunisia</t>
  </si>
  <si>
    <t>Turkey</t>
  </si>
  <si>
    <t>Turkmenistan</t>
  </si>
  <si>
    <t>Turks and Caicos Islands (the)</t>
  </si>
  <si>
    <t>Tuvalu</t>
  </si>
  <si>
    <t>Uganda</t>
  </si>
  <si>
    <t>Ukraine</t>
  </si>
  <si>
    <t>United Arab Emirates (the)</t>
  </si>
  <si>
    <t>United Kingdom of Great Britain and Northern Ireland (the)</t>
  </si>
  <si>
    <t>United States Minor Outlying Islands (the)</t>
  </si>
  <si>
    <t>United States of America (the)</t>
  </si>
  <si>
    <t>Uruguay</t>
  </si>
  <si>
    <t>Uzbekistan</t>
  </si>
  <si>
    <t>Vanuatu</t>
  </si>
  <si>
    <t>Venezuela (Bolivarian Republic of)</t>
  </si>
  <si>
    <t>Viet Nam</t>
  </si>
  <si>
    <t>Virgin Islands (British)</t>
  </si>
  <si>
    <t>Virgin Islands (U.S.)</t>
  </si>
  <si>
    <t>Wallis and Futuna</t>
  </si>
  <si>
    <t>Western Sahara*</t>
  </si>
  <si>
    <t>Yemen</t>
  </si>
  <si>
    <t>Zambia</t>
  </si>
  <si>
    <t>Zimbabwe</t>
  </si>
  <si>
    <t>Åland Islands</t>
  </si>
  <si>
    <t>FH Code</t>
  </si>
  <si>
    <t>LH Name</t>
  </si>
  <si>
    <t>MBR Registration Code</t>
  </si>
  <si>
    <t>Execution</t>
  </si>
  <si>
    <t>Transfers</t>
  </si>
  <si>
    <t>Advice</t>
  </si>
  <si>
    <t>DPM</t>
  </si>
  <si>
    <t>Exchange (Fiat &amp; Crypto)</t>
  </si>
  <si>
    <t>Trading Platform</t>
  </si>
  <si>
    <t>LEI Codes</t>
  </si>
  <si>
    <t>InfoStat Code</t>
  </si>
  <si>
    <t>Permanent Minimum Capital</t>
  </si>
  <si>
    <t>Cover Sheet</t>
  </si>
  <si>
    <t>Representations</t>
  </si>
  <si>
    <t>Prudential Confirmations</t>
  </si>
  <si>
    <t>We the undersigned authorised signatories confirm that:</t>
  </si>
  <si>
    <t>CA-REP-01</t>
  </si>
  <si>
    <t>CA-REP-02</t>
  </si>
  <si>
    <t>CA-REP-03</t>
  </si>
  <si>
    <t>CA-REP-04</t>
  </si>
  <si>
    <t>CA-REP-05</t>
  </si>
  <si>
    <t>CA-REP-06</t>
  </si>
  <si>
    <r>
      <rPr>
        <b/>
        <sz val="11"/>
        <color theme="1"/>
        <rFont val="Roboto"/>
      </rPr>
      <t>ii.</t>
    </r>
    <r>
      <rPr>
        <sz val="11"/>
        <color theme="1"/>
        <rFont val="Roboto"/>
      </rPr>
      <t xml:space="preserve"> The Licence Holder has, and will be able for the foreseeable future, to meet all of its liabilities as they fall due for payment.</t>
    </r>
  </si>
  <si>
    <r>
      <rPr>
        <b/>
        <sz val="11"/>
        <color theme="1"/>
        <rFont val="Roboto"/>
      </rPr>
      <t>iii.</t>
    </r>
    <r>
      <rPr>
        <sz val="11"/>
        <color theme="1"/>
        <rFont val="Roboto"/>
      </rPr>
      <t xml:space="preserve"> All matters (including contingent liabilities, claims and litigations), which might reasonably be expected to have a material effect on the Licence Holder's financial position at the date of submission of this return have been declared herewith or notified in writing to the MFSA.</t>
    </r>
  </si>
  <si>
    <r>
      <rPr>
        <b/>
        <sz val="11"/>
        <color theme="1"/>
        <rFont val="Roboto"/>
      </rPr>
      <t>iv.</t>
    </r>
    <r>
      <rPr>
        <sz val="11"/>
        <color theme="1"/>
        <rFont val="Roboto"/>
      </rPr>
      <t xml:space="preserve"> The Return has remained locked and has not been tampered with.</t>
    </r>
  </si>
  <si>
    <r>
      <rPr>
        <b/>
        <sz val="11"/>
        <color theme="1"/>
        <rFont val="Roboto"/>
      </rPr>
      <t>v.</t>
    </r>
    <r>
      <rPr>
        <sz val="11"/>
        <color theme="1"/>
        <rFont val="Roboto"/>
      </rPr>
      <t xml:space="preserve"> All validations checks have been checked and there are no outstanding errors.</t>
    </r>
  </si>
  <si>
    <r>
      <rPr>
        <b/>
        <sz val="11"/>
        <color theme="1"/>
        <rFont val="Roboto"/>
      </rPr>
      <t>vi.</t>
    </r>
    <r>
      <rPr>
        <sz val="11"/>
        <color theme="1"/>
        <rFont val="Roboto"/>
      </rPr>
      <t xml:space="preserve"> The information submitted in the CASP Return is complete and accurate to the best of our knowledge, information and belief and that there are no other facts to this Return of which the Authority should be aware.
The MFSA will be notified immediately if the information given in answer to the questions within the Return changes and/or affects the completeness or accuracy of the Return.</t>
    </r>
  </si>
  <si>
    <t>CA-REP-07</t>
  </si>
  <si>
    <t>i. Assessed, and on-boarded any recommendations or directives issued to the Licence Holder by the Authority; and</t>
  </si>
  <si>
    <t>CA-REP-08</t>
  </si>
  <si>
    <t>ii. We have notified the MFSA of any breaches/ notifications, approvals or other regulatory requirements as applicable to the FI Rules, and all matters which may influence its decision to allow the licence to continue.</t>
  </si>
  <si>
    <t>CA-REP-09</t>
  </si>
  <si>
    <t xml:space="preserve">Except for the following; </t>
  </si>
  <si>
    <t>Signatories</t>
  </si>
  <si>
    <t xml:space="preserve">Signed on behalf of the License Holder by authorised signatories; </t>
  </si>
  <si>
    <t>CA-REP-10</t>
  </si>
  <si>
    <t>Date:</t>
  </si>
  <si>
    <t>(Director / Authorised Signatory)</t>
  </si>
  <si>
    <t>Name:</t>
  </si>
  <si>
    <t>Signed:</t>
  </si>
  <si>
    <t>CA-REP-11</t>
  </si>
  <si>
    <t>Auditor's Confirmation</t>
  </si>
  <si>
    <t xml:space="preserve">Note that this section must only be filled if the return is an Audited Return. It should be completed by the Audit Partner/Manager in charge. </t>
  </si>
  <si>
    <t xml:space="preserve">We the undersigned Auditors confirm that this Crypto-Asset Service Provider's Return is in accordance with the same original signed Financial Statements presented to the MFSA in accordance with Regulation (EU) 2023/1114. </t>
  </si>
  <si>
    <t>CA-REP-12</t>
  </si>
  <si>
    <t>CA-REP-13</t>
  </si>
  <si>
    <t>CA-REP-14</t>
  </si>
  <si>
    <t>CA-REP-15</t>
  </si>
  <si>
    <t>Comments Form</t>
  </si>
  <si>
    <t xml:space="preserve">This section may be filled out if any issued have been experienced whilst filling out this Return. </t>
  </si>
  <si>
    <t>CA-REP-16</t>
  </si>
  <si>
    <t>CA-RT-03ae</t>
  </si>
  <si>
    <t>CA-RT-03af</t>
  </si>
  <si>
    <t>CA-RT-03ag</t>
  </si>
  <si>
    <t>CA-RT-03ah</t>
  </si>
  <si>
    <t>CA-RT-03ai</t>
  </si>
  <si>
    <t>CA-RT-03aj</t>
  </si>
  <si>
    <t>CA-RT-03ba</t>
  </si>
  <si>
    <t>CA-RT-03bb</t>
  </si>
  <si>
    <t>CA-RT-03bc</t>
  </si>
  <si>
    <t>CA-RT-03bd</t>
  </si>
  <si>
    <t>CA-RT-03be</t>
  </si>
  <si>
    <t>CA-RT-03bf</t>
  </si>
  <si>
    <t>CA-RT-03bg</t>
  </si>
  <si>
    <t>CA-RT-03bh</t>
  </si>
  <si>
    <t>CA-RT-03bi</t>
  </si>
  <si>
    <t>CA-RT-03bj</t>
  </si>
  <si>
    <t>CA-RT-03ca</t>
  </si>
  <si>
    <t>CA-RT-03cb</t>
  </si>
  <si>
    <t>CA-RT-03cc</t>
  </si>
  <si>
    <t>CA-RT-03cd</t>
  </si>
  <si>
    <t>CA-RT-03ce</t>
  </si>
  <si>
    <t>CA-RT-03cf</t>
  </si>
  <si>
    <t>CA-RT-03cg</t>
  </si>
  <si>
    <t>CA-RT-03ch</t>
  </si>
  <si>
    <t>CA-RT-03ci</t>
  </si>
  <si>
    <t>CA-RT-03cj</t>
  </si>
  <si>
    <t>Broker 1</t>
  </si>
  <si>
    <t>Broker 2</t>
  </si>
  <si>
    <t>Broker 3</t>
  </si>
  <si>
    <t>Broker 4</t>
  </si>
  <si>
    <t>Broker 5</t>
  </si>
  <si>
    <t>Broker 6</t>
  </si>
  <si>
    <t>Broker 7</t>
  </si>
  <si>
    <t>Broker 8</t>
  </si>
  <si>
    <t>Broker 9</t>
  </si>
  <si>
    <t>Broker 10</t>
  </si>
  <si>
    <t>Value of Orders transmitted (Rep Currency) 1</t>
  </si>
  <si>
    <t>Value of Orders transmitted (Rep Currency) 2</t>
  </si>
  <si>
    <t>Value of Orders transmitted (Rep Currency) 3</t>
  </si>
  <si>
    <t>Value of Orders transmitted (Rep Currency) 4</t>
  </si>
  <si>
    <t>Value of Orders transmitted (Rep Currency) 5</t>
  </si>
  <si>
    <t>Value of Orders transmitted (Rep Currency) 6</t>
  </si>
  <si>
    <t>Value of Orders transmitted (Rep Currency) 7</t>
  </si>
  <si>
    <t>Value of Orders transmitted (Rep Currency) 8</t>
  </si>
  <si>
    <t>Value of Orders transmitted (Rep Currency) 9</t>
  </si>
  <si>
    <t>Value of Orders transmitted (Rep Currency) 10</t>
  </si>
  <si>
    <t>Value (Euro) 1</t>
  </si>
  <si>
    <t>Value (Euro) 2</t>
  </si>
  <si>
    <t>Value (Euro) 3</t>
  </si>
  <si>
    <t>Value (Euro) 4</t>
  </si>
  <si>
    <t>Value (Euro) 5</t>
  </si>
  <si>
    <t>Value (Euro) 6</t>
  </si>
  <si>
    <t>Value (Euro) 7</t>
  </si>
  <si>
    <t>Value (Euro) 8</t>
  </si>
  <si>
    <t>Value (Euro) 9</t>
  </si>
  <si>
    <t>Value (Euro) 10</t>
  </si>
  <si>
    <t>CA-IA-01a</t>
  </si>
  <si>
    <t>CA-IA-01b</t>
  </si>
  <si>
    <t>CA-IA-01c</t>
  </si>
  <si>
    <t>CA-IA-01d</t>
  </si>
  <si>
    <t>Number of separate advice issued Malta</t>
  </si>
  <si>
    <t>Number of separate advice issued RoW</t>
  </si>
  <si>
    <t>Number of separate advice issued Total</t>
  </si>
  <si>
    <t>CA-PM-01a</t>
  </si>
  <si>
    <t>CA-PM-01b</t>
  </si>
  <si>
    <t>CA-PM-01c</t>
  </si>
  <si>
    <t>CA-PM-01d</t>
  </si>
  <si>
    <t>Number of clients making use of Portfolio Management services Malta</t>
  </si>
  <si>
    <t>Number of clients making use of Portfolio Management services RoW</t>
  </si>
  <si>
    <t>Number of clients making use of Portfolio Management services Total</t>
  </si>
  <si>
    <t>CA-PM-02a</t>
  </si>
  <si>
    <t>CA-PM-02b</t>
  </si>
  <si>
    <t>CA-PM-02c</t>
  </si>
  <si>
    <t>CA-PM-02d</t>
  </si>
  <si>
    <t>CA-PM-02e</t>
  </si>
  <si>
    <t>CA-PM-02f</t>
  </si>
  <si>
    <t>CA-PM-02g</t>
  </si>
  <si>
    <t>CA-PM-02h</t>
  </si>
  <si>
    <t>Value of crypto-assets under management at the end of the reporting period (in reporting currency) Malta</t>
  </si>
  <si>
    <t>Value of crypto-assets under management at the end of the reporting period (in reporting currency) RoW</t>
  </si>
  <si>
    <t>Value of crypto-assets under management at the end of the reporting period (in reporting currency) Total</t>
  </si>
  <si>
    <t>Value of crypto-assets under management at the end of the reporting period (Euro) Malta</t>
  </si>
  <si>
    <t>Value of crypto-assets under management at the end of the reporting period (Euro) RoW</t>
  </si>
  <si>
    <t>Value of crypto-assets under management at the end of the reporting period Euro) Total</t>
  </si>
  <si>
    <t>CA-TF-01a</t>
  </si>
  <si>
    <t>CA-TF-01b</t>
  </si>
  <si>
    <t>CA-TF-01c</t>
  </si>
  <si>
    <t>CA-TF-01d</t>
  </si>
  <si>
    <t>CA-TF-01e</t>
  </si>
  <si>
    <t>CA-TF-01f</t>
  </si>
  <si>
    <t>CA-TF-01g</t>
  </si>
  <si>
    <t>CA-TF-01h</t>
  </si>
  <si>
    <t>CA-TF-01i</t>
  </si>
  <si>
    <t>CA-TF-01j</t>
  </si>
  <si>
    <t>CA-TF-01l</t>
  </si>
  <si>
    <t>Number of crypto-assets transferred during the reporting period Malta</t>
  </si>
  <si>
    <t>Number of crypto-assets transferred during the reporting period RoW</t>
  </si>
  <si>
    <t>Number of crypto-assets transferred during the reporting period Total</t>
  </si>
  <si>
    <t>Number of Crypto-assets transferred inwards to the CASP Malta</t>
  </si>
  <si>
    <t>Number of Crypto-assets transferred inwards to the CASP RoW</t>
  </si>
  <si>
    <t>Number of Crypto-assets transferred inwards to the CASP Total</t>
  </si>
  <si>
    <t>Number of Crypto-assets transferred outwards from the CASP Malta</t>
  </si>
  <si>
    <t>Number of Crypto-assets transferred outwards from the CASP RoW</t>
  </si>
  <si>
    <t>Number of Crypto-assets transferred outwards from the CASP Total</t>
  </si>
  <si>
    <t>CA-TF-02a</t>
  </si>
  <si>
    <t>CA-TF-02b</t>
  </si>
  <si>
    <t>CA-TF-02c</t>
  </si>
  <si>
    <t>CA-TF-02d</t>
  </si>
  <si>
    <t>CA-TF-02e</t>
  </si>
  <si>
    <t>CA-TF-02f</t>
  </si>
  <si>
    <t>CA-TF-02g</t>
  </si>
  <si>
    <t>CA-TF-02h</t>
  </si>
  <si>
    <t>Value of Crypto-assets transferred during the reporting period (in reporting currency) Malta</t>
  </si>
  <si>
    <t>Value of Crypto-assets transferred during the reporting period (in reporting currency) RoW</t>
  </si>
  <si>
    <t>Value of Crypto-assets transferred during the reporting period (in reporting currency) Total</t>
  </si>
  <si>
    <t>Value of Crypto-assets transferred during the reporting period (in Euro) Malta</t>
  </si>
  <si>
    <t>Value of Crypto-assets transferred during the reporting period (in Euro) RoW</t>
  </si>
  <si>
    <t>Value of Crypto-assets transferred during the reporting period (in Euro) Total</t>
  </si>
  <si>
    <t>CA-TF-04ba</t>
  </si>
  <si>
    <t>CA-TF-04bb</t>
  </si>
  <si>
    <t>CA-TF-04bc</t>
  </si>
  <si>
    <t>CA-TF-04bd</t>
  </si>
  <si>
    <t>CA-TF-04be</t>
  </si>
  <si>
    <t>CA-TF-04bf</t>
  </si>
  <si>
    <t>CA-TF-04bg</t>
  </si>
  <si>
    <t>Wallets held by other CASP clients Malta</t>
  </si>
  <si>
    <t>Wallets held by other CASP clients RoW</t>
  </si>
  <si>
    <t>Wallets held by other CASP value Malta</t>
  </si>
  <si>
    <t>Wallets held by other CASP total</t>
  </si>
  <si>
    <t>CA-TF-04ca</t>
  </si>
  <si>
    <t>CA-TF-04cc</t>
  </si>
  <si>
    <t>CA-TF-04cd</t>
  </si>
  <si>
    <t>CA-TF-04ce</t>
  </si>
  <si>
    <t>CA-TF-04cf</t>
  </si>
  <si>
    <t>CA-TF-04cg</t>
  </si>
  <si>
    <t>Client is Originator/ Beneficial Owner clients Malta</t>
  </si>
  <si>
    <t>Client is Originator/ Beneficial Owner clients RoW</t>
  </si>
  <si>
    <t>Client is Originator/ Beneficial Owner Value Malta</t>
  </si>
  <si>
    <t>Client is Originator/ Beneficial Owner Value RoW</t>
  </si>
  <si>
    <t>Client is Originator/ Beneficial Owner Total</t>
  </si>
  <si>
    <t>Client is not Originator/ Beneficial Owner but is a regulated entity subject to AML/ CFT obligations clients Malta</t>
  </si>
  <si>
    <t>Client is not Originator/ Beneficial Owner but is a regulated entity subject to AML/ CFT obligations clients RoW</t>
  </si>
  <si>
    <t>Client is not Originator/ Beneficial Owner but is a regulated entity subject to AML/ CFT obligations value Malta</t>
  </si>
  <si>
    <t>Client is not Originator/ Beneficial Owner but is a regulated entity subject to AML/ CFT obligations value RoW</t>
  </si>
  <si>
    <t>Client is not Originator/ Beneficial Owner but is a regulated entity subject to AML/ CFT obligations Total</t>
  </si>
  <si>
    <t>CA-TF-04da</t>
  </si>
  <si>
    <t>CA-TF-04dd</t>
  </si>
  <si>
    <t>CA-TF-04de</t>
  </si>
  <si>
    <t>CA-TF-04df</t>
  </si>
  <si>
    <t>CA-TF-04dg</t>
  </si>
  <si>
    <t>CA-TF-04cb</t>
  </si>
  <si>
    <t>CA-TF-04db</t>
  </si>
  <si>
    <t>CA-TF-04dc</t>
  </si>
  <si>
    <t>CA-TF-04ea</t>
  </si>
  <si>
    <t>CA-TF-04eb</t>
  </si>
  <si>
    <t>CA-TF-04ec</t>
  </si>
  <si>
    <t>CA-TF-04ed</t>
  </si>
  <si>
    <t>CA-TF-04ee</t>
  </si>
  <si>
    <t>CA-TF-04ef</t>
  </si>
  <si>
    <t>CA-TF-04eg</t>
  </si>
  <si>
    <t>Originator/ Beneficial Owner is identified but is not the client clients Malta</t>
  </si>
  <si>
    <t>Originator/ Beneficial Owner is identified but is not the client clients RoW</t>
  </si>
  <si>
    <t>Originator/ Beneficial Owner is identified but is not the client value Malta</t>
  </si>
  <si>
    <t>Originator/ Beneficial Owner is identified but is not the client value RoW</t>
  </si>
  <si>
    <t>Originator/ Beneficial Owner is identified but is not the client Total</t>
  </si>
  <si>
    <t>CA-TF-04fa</t>
  </si>
  <si>
    <t>CA-TF-04fb</t>
  </si>
  <si>
    <t>CA-TF-04fc</t>
  </si>
  <si>
    <t>CA-TF-04fd</t>
  </si>
  <si>
    <t>CA-TF-04ff</t>
  </si>
  <si>
    <t>CA-TF-04fg</t>
  </si>
  <si>
    <t>CA-TF-04fe</t>
  </si>
  <si>
    <t>Are not identified clients Malta</t>
  </si>
  <si>
    <t>Are not identified clients RoW</t>
  </si>
  <si>
    <t>Are not identified value Malta</t>
  </si>
  <si>
    <t>Are not identified value RoW</t>
  </si>
  <si>
    <t>Are not identified Total</t>
  </si>
  <si>
    <t>CA-TF-04ga</t>
  </si>
  <si>
    <t>CA-TF-04gb</t>
  </si>
  <si>
    <t>CA-TF-04gc</t>
  </si>
  <si>
    <t>CA-TF-04gd</t>
  </si>
  <si>
    <t>CA-TF-04ge</t>
  </si>
  <si>
    <t>CA-TF-04gf</t>
  </si>
  <si>
    <t>CA-TF-04gg</t>
  </si>
  <si>
    <t>Total clients Malta</t>
  </si>
  <si>
    <t>Total clients RoW</t>
  </si>
  <si>
    <t>Total value Malta</t>
  </si>
  <si>
    <t>Total value RoW</t>
  </si>
  <si>
    <t>CA-TF-05a</t>
  </si>
  <si>
    <t>CA-TF-05b</t>
  </si>
  <si>
    <t>CA-TF-05c</t>
  </si>
  <si>
    <t>CA-TF-05d</t>
  </si>
  <si>
    <t>CA-TF-05e</t>
  </si>
  <si>
    <t>CA-TF-05f</t>
  </si>
  <si>
    <t>Crypto-Asset 1</t>
  </si>
  <si>
    <t>Crypto-Asset 2</t>
  </si>
  <si>
    <t>Crypto-Asset 3</t>
  </si>
  <si>
    <t>CA-TF-06ba</t>
  </si>
  <si>
    <t>CA-TF-06bb</t>
  </si>
  <si>
    <t>CA-TF-06bc</t>
  </si>
  <si>
    <t>CA-TF-06bd</t>
  </si>
  <si>
    <t>CA-TF-06be</t>
  </si>
  <si>
    <t>CA-TF-06bf</t>
  </si>
  <si>
    <t>CA-TF-06bg</t>
  </si>
  <si>
    <t>CA-TF-06ca</t>
  </si>
  <si>
    <t>CA-TF-06cb</t>
  </si>
  <si>
    <t>CA-TF-06cc</t>
  </si>
  <si>
    <t>CA-TF-06cd</t>
  </si>
  <si>
    <t>CA-TF-06ce</t>
  </si>
  <si>
    <t>CA-TF-06cf</t>
  </si>
  <si>
    <t>CA-TF-06cg</t>
  </si>
  <si>
    <t>CA-TF-06da</t>
  </si>
  <si>
    <t>CA-TF-06db</t>
  </si>
  <si>
    <t>CA-TF-06dc</t>
  </si>
  <si>
    <t>CA-TF-06dd</t>
  </si>
  <si>
    <t>CA-TF-06de</t>
  </si>
  <si>
    <t>CA-TF-06df</t>
  </si>
  <si>
    <t>CA-TF-06dg</t>
  </si>
  <si>
    <t>CA-TF-06ea</t>
  </si>
  <si>
    <t>CA-TF-06eb</t>
  </si>
  <si>
    <t>CA-TF-06ec</t>
  </si>
  <si>
    <t>CA-TF-06ed</t>
  </si>
  <si>
    <t>CA-TF-06ee</t>
  </si>
  <si>
    <t>CA-TF-06ef</t>
  </si>
  <si>
    <t>CA-TF-06eg</t>
  </si>
  <si>
    <t>CA-TF-06fa</t>
  </si>
  <si>
    <t>CA-TF-06fb</t>
  </si>
  <si>
    <t>CA-TF-06fc</t>
  </si>
  <si>
    <t>CA-TF-06fd</t>
  </si>
  <si>
    <t>CA-TF-06fe</t>
  </si>
  <si>
    <t>CA-TF-06ff</t>
  </si>
  <si>
    <t>CA-TF-06fg</t>
  </si>
  <si>
    <t>CA-TF-06ga</t>
  </si>
  <si>
    <t>CA-TF-06gb</t>
  </si>
  <si>
    <t>CA-TF-06gc</t>
  </si>
  <si>
    <t>CA-TF-06gd</t>
  </si>
  <si>
    <t>CA-TF-06ge</t>
  </si>
  <si>
    <t>CA-TF-06gf</t>
  </si>
  <si>
    <t>CA-TF-06gg</t>
  </si>
  <si>
    <t>CA-TF-07a</t>
  </si>
  <si>
    <t>CA-TF-07b</t>
  </si>
  <si>
    <t>CA-TF-07c</t>
  </si>
  <si>
    <t>CA-TF-07d</t>
  </si>
  <si>
    <t>CA-TF-07e</t>
  </si>
  <si>
    <t>CA-TF-07f</t>
  </si>
  <si>
    <t>DM-Rep</t>
  </si>
  <si>
    <t>CA-TF-01k</t>
  </si>
  <si>
    <t>CA-EO-04dk</t>
  </si>
  <si>
    <t>CA-EO-04ck</t>
  </si>
  <si>
    <t>CA-EO-04bk</t>
  </si>
  <si>
    <t>CA-EO-04ak</t>
  </si>
  <si>
    <t>Index Sheet &amp; Validations</t>
  </si>
  <si>
    <t>Fixed Overhead Requirement Calculation</t>
  </si>
  <si>
    <r>
      <t xml:space="preserve">Custody Annual Form </t>
    </r>
    <r>
      <rPr>
        <i/>
        <sz val="11"/>
        <color theme="1"/>
        <rFont val="Roboto"/>
      </rPr>
      <t>(with Annual Audit)</t>
    </r>
  </si>
  <si>
    <t>Total Validation Checks</t>
  </si>
  <si>
    <t>Error 
Validations</t>
  </si>
  <si>
    <t>To Confirm 
Data Entry</t>
  </si>
  <si>
    <t>Positive 
Validations</t>
  </si>
  <si>
    <t>MFSA - CONFIDENTIAL</t>
  </si>
  <si>
    <t>DM-Index</t>
  </si>
  <si>
    <t>Cover Sheet Red</t>
  </si>
  <si>
    <t>Cover Sheet Yellow</t>
  </si>
  <si>
    <t>Cover Sheet Green</t>
  </si>
  <si>
    <t>Cover Sheet Total</t>
  </si>
  <si>
    <t>Cover Sheet error check</t>
  </si>
  <si>
    <t>Input Sheet error check</t>
  </si>
  <si>
    <t>Input Sheet Total</t>
  </si>
  <si>
    <t>Input Sheet Red</t>
  </si>
  <si>
    <t>Input Sheet Yellow</t>
  </si>
  <si>
    <t>Input Sheet Green</t>
  </si>
  <si>
    <t>Income Statement error check</t>
  </si>
  <si>
    <t>Income Statement Total</t>
  </si>
  <si>
    <t>Income Statement Red</t>
  </si>
  <si>
    <t>Income Statement Yellow</t>
  </si>
  <si>
    <t>Income Statement Green</t>
  </si>
  <si>
    <t>Balance Sheet error check</t>
  </si>
  <si>
    <t>Balance Sheet Total</t>
  </si>
  <si>
    <t>Balance Sheet Red</t>
  </si>
  <si>
    <t>Balance Sheet Yellow</t>
  </si>
  <si>
    <t>Balance Sheet Green</t>
  </si>
  <si>
    <t>Supervisory Fee error check</t>
  </si>
  <si>
    <t>Supervisory Fee Total</t>
  </si>
  <si>
    <t>Supervisory Fee Red</t>
  </si>
  <si>
    <t>Supervisory Fee Yellow</t>
  </si>
  <si>
    <t>Supervisory Fee Green</t>
  </si>
  <si>
    <t>Representation Sheet error check</t>
  </si>
  <si>
    <t>Representation Sheet Total</t>
  </si>
  <si>
    <t>Representation Sheet Red</t>
  </si>
  <si>
    <t>Representation Sheet Yellow</t>
  </si>
  <si>
    <t>Representation Sheet Green</t>
  </si>
  <si>
    <t>Cover Sheet colour</t>
  </si>
  <si>
    <t>Input Sheet colour</t>
  </si>
  <si>
    <t>Income Statement Colour</t>
  </si>
  <si>
    <t>Balance Sheet Colour</t>
  </si>
  <si>
    <t>Supervisory Fee Colour</t>
  </si>
  <si>
    <t>Representation Sheet Colour</t>
  </si>
  <si>
    <t>Prudential Safeguards error check</t>
  </si>
  <si>
    <t>Prudential Safeguards Colour</t>
  </si>
  <si>
    <t>Prudential Safeguards Total</t>
  </si>
  <si>
    <t>Prudential Safeguards Red</t>
  </si>
  <si>
    <t>Prudential Safeguards Yellow</t>
  </si>
  <si>
    <t>Prudential Safeguards Green</t>
  </si>
  <si>
    <t>ForCalc error check</t>
  </si>
  <si>
    <t>ForCalc Colour</t>
  </si>
  <si>
    <t>ForCalc Total</t>
  </si>
  <si>
    <t>ForCalc Red</t>
  </si>
  <si>
    <t>ForCalc Yellow</t>
  </si>
  <si>
    <t>ForCalc Green</t>
  </si>
  <si>
    <t>CA-IN-CO1</t>
  </si>
  <si>
    <t>CA-IN-CO2</t>
  </si>
  <si>
    <t>CA-IN-CO3</t>
  </si>
  <si>
    <t>CA-IN-CO4</t>
  </si>
  <si>
    <t>CA-IN-CO5</t>
  </si>
  <si>
    <t>CA-IN-CSO6</t>
  </si>
  <si>
    <t>CA-IN-IN1</t>
  </si>
  <si>
    <t>CA-IN-IN2</t>
  </si>
  <si>
    <t>CA-IN-IN3</t>
  </si>
  <si>
    <t>CA-IN-IN4</t>
  </si>
  <si>
    <t>CA-IN-IN5</t>
  </si>
  <si>
    <t>CA-IN-IN6</t>
  </si>
  <si>
    <t>CA-IN-IS1</t>
  </si>
  <si>
    <t>CA-IN-IS2</t>
  </si>
  <si>
    <t>CA-IN-IS3</t>
  </si>
  <si>
    <t>CA-IN-IS4</t>
  </si>
  <si>
    <t>CA-IN-IS5</t>
  </si>
  <si>
    <t>CA-IN-IS6</t>
  </si>
  <si>
    <t>CA-IN-BS1</t>
  </si>
  <si>
    <t>CA-IN-BS2</t>
  </si>
  <si>
    <t>CA-IN-BS3</t>
  </si>
  <si>
    <t>CA-IN-BS4</t>
  </si>
  <si>
    <t>CA-IN-BS5</t>
  </si>
  <si>
    <t>CA-IN-BS6</t>
  </si>
  <si>
    <t>CA-IN-SF1</t>
  </si>
  <si>
    <t>CA-IN-SF2</t>
  </si>
  <si>
    <t>CA-IN-SF3</t>
  </si>
  <si>
    <t>CA-IN-SF4</t>
  </si>
  <si>
    <t>CA-IN-SF5</t>
  </si>
  <si>
    <t>CA-IN-SF6</t>
  </si>
  <si>
    <t>CA-IN-RP1</t>
  </si>
  <si>
    <t>CA-IN-RP2</t>
  </si>
  <si>
    <t>CA-IN-RP3</t>
  </si>
  <si>
    <t>CA-IN-RP4</t>
  </si>
  <si>
    <t>CA-IN-RP5</t>
  </si>
  <si>
    <t>CA-IN-RP6</t>
  </si>
  <si>
    <t>CA-IN-PS1</t>
  </si>
  <si>
    <t>CA-IN-PS2</t>
  </si>
  <si>
    <t>CA-IN-PS3</t>
  </si>
  <si>
    <t>CA-IN-PS4</t>
  </si>
  <si>
    <t>CA-IN-PS5</t>
  </si>
  <si>
    <t>CA-IN-PS6</t>
  </si>
  <si>
    <t>CA-IN-FC1</t>
  </si>
  <si>
    <t>CA-IN-FC2</t>
  </si>
  <si>
    <t>CA-IN-FC3</t>
  </si>
  <si>
    <t>CA-IN-FC4</t>
  </si>
  <si>
    <t>CA-IN-FC5</t>
  </si>
  <si>
    <t>CA-IN-FC6</t>
  </si>
  <si>
    <t>CA-IN-RR1</t>
  </si>
  <si>
    <t>CA-IN-RR2</t>
  </si>
  <si>
    <t>CA-IN-RR3</t>
  </si>
  <si>
    <t>CA-IN-RR4</t>
  </si>
  <si>
    <t>CA-IN-RR5</t>
  </si>
  <si>
    <t>CA-IN-RR6</t>
  </si>
  <si>
    <t>CA-IN-GC1</t>
  </si>
  <si>
    <t>CA-IN-GC2</t>
  </si>
  <si>
    <t>CA-IN-GC3</t>
  </si>
  <si>
    <t>CA-IN-GC4</t>
  </si>
  <si>
    <t>CA-IN-GC5</t>
  </si>
  <si>
    <t>CA-IN-GC6</t>
  </si>
  <si>
    <t>CA-IN-CS1</t>
  </si>
  <si>
    <t>CA-IN-CS2</t>
  </si>
  <si>
    <t>CA-IN-CS3</t>
  </si>
  <si>
    <t>CA-IN-CS4</t>
  </si>
  <si>
    <t>CA-IN-CS5</t>
  </si>
  <si>
    <t>CA-IN-CS6</t>
  </si>
  <si>
    <t>CA-IN-CT1</t>
  </si>
  <si>
    <t>CA-IN-CT2</t>
  </si>
  <si>
    <t>CA-IN-CT3</t>
  </si>
  <si>
    <t>CA-IN-CT4</t>
  </si>
  <si>
    <t>CA-IN-CT5</t>
  </si>
  <si>
    <t>CA-IN-CT6</t>
  </si>
  <si>
    <t>CA-IN-SK1</t>
  </si>
  <si>
    <t>CA-IN-SK2</t>
  </si>
  <si>
    <t>CA-IN-SK3</t>
  </si>
  <si>
    <t>CA-IN-SK4</t>
  </si>
  <si>
    <t>CA-IN-SK5</t>
  </si>
  <si>
    <t>CA-IN-SK6</t>
  </si>
  <si>
    <t>RegulatoryReq error check</t>
  </si>
  <si>
    <t>RegulatoryReq Colour</t>
  </si>
  <si>
    <t>RegulatoryReq Total</t>
  </si>
  <si>
    <t>RegulatoryReq Red</t>
  </si>
  <si>
    <t>RegulatoryReq Yellow</t>
  </si>
  <si>
    <t>RegulatoryReq Green</t>
  </si>
  <si>
    <t>CA-IN-CD1</t>
  </si>
  <si>
    <t>CA-IN-CD2</t>
  </si>
  <si>
    <t>CA-IN-CD3</t>
  </si>
  <si>
    <t>CA-IN-CD4</t>
  </si>
  <si>
    <t>CA-IN-CD5</t>
  </si>
  <si>
    <t>CA-IN-CD6</t>
  </si>
  <si>
    <t>CA-IN-CL1</t>
  </si>
  <si>
    <t>CA-IN-CL2</t>
  </si>
  <si>
    <t>CA-IN-CL3</t>
  </si>
  <si>
    <t>CA-IN-CL4</t>
  </si>
  <si>
    <t>CA-IN-CL5</t>
  </si>
  <si>
    <t>CA-IN-CL6</t>
  </si>
  <si>
    <t>CA-IN-OS1</t>
  </si>
  <si>
    <t>CA-IN-OS2</t>
  </si>
  <si>
    <t>CA-IN-OS3</t>
  </si>
  <si>
    <t>CA-IN-OS4</t>
  </si>
  <si>
    <t>CA-IN-OS5</t>
  </si>
  <si>
    <t>CA-IN-OS6</t>
  </si>
  <si>
    <t>CA-IN-CF1</t>
  </si>
  <si>
    <t>CA-IN-CF2</t>
  </si>
  <si>
    <t>CA-IN-CF3</t>
  </si>
  <si>
    <t>CA-IN-CF4</t>
  </si>
  <si>
    <t>CA-IN-CF5</t>
  </si>
  <si>
    <t>CA-IN-CF6</t>
  </si>
  <si>
    <t>General crypto services error check</t>
  </si>
  <si>
    <t>General crypto services Colour</t>
  </si>
  <si>
    <t>General crypto services Total</t>
  </si>
  <si>
    <t>General crypto services Red</t>
  </si>
  <si>
    <t>General crypto services Yellow</t>
  </si>
  <si>
    <t>General crypto services Green</t>
  </si>
  <si>
    <t>Crypto services error check</t>
  </si>
  <si>
    <t>Crypto services Colour</t>
  </si>
  <si>
    <t>Crypto services Total</t>
  </si>
  <si>
    <t>Crypto services Red</t>
  </si>
  <si>
    <t>Crypto services Yellow</t>
  </si>
  <si>
    <t>Crypto services Green</t>
  </si>
  <si>
    <t>Custody error check</t>
  </si>
  <si>
    <t>Custody Colour</t>
  </si>
  <si>
    <t>Custody Total</t>
  </si>
  <si>
    <t>Custody Red</t>
  </si>
  <si>
    <t>Custody Yellow</t>
  </si>
  <si>
    <t>Custody Green</t>
  </si>
  <si>
    <t>Safe Keeping error check</t>
  </si>
  <si>
    <t>Safe Keeping Colour</t>
  </si>
  <si>
    <t>Safe Keeping Total</t>
  </si>
  <si>
    <t>Safe Keeping Red</t>
  </si>
  <si>
    <t>Safe Keeping Yellow</t>
  </si>
  <si>
    <t>Safe Keeping Green</t>
  </si>
  <si>
    <t>Clients error check</t>
  </si>
  <si>
    <t>Clients Colour</t>
  </si>
  <si>
    <t>Clients Total</t>
  </si>
  <si>
    <t>Clients Red</t>
  </si>
  <si>
    <t>Clients Yellow</t>
  </si>
  <si>
    <t>Clients Green</t>
  </si>
  <si>
    <t>Passporting error check</t>
  </si>
  <si>
    <t>Passporting Colour</t>
  </si>
  <si>
    <t>Passporting Total</t>
  </si>
  <si>
    <t>Passporting Red</t>
  </si>
  <si>
    <t>Passporting Yellow</t>
  </si>
  <si>
    <t>Passporting Green</t>
  </si>
  <si>
    <t>Outsourcing error check</t>
  </si>
  <si>
    <t>Outsourcing Colour</t>
  </si>
  <si>
    <t>Outsourcing Total</t>
  </si>
  <si>
    <t>Outsourcing Red</t>
  </si>
  <si>
    <t>Outsourcing Yellow</t>
  </si>
  <si>
    <t>Outsourcing Green</t>
  </si>
  <si>
    <t>Custody Annual Form error check</t>
  </si>
  <si>
    <t>Custody Annual Form Colour</t>
  </si>
  <si>
    <t>Custody Annual Form Total</t>
  </si>
  <si>
    <t>Custody Annual Form Red</t>
  </si>
  <si>
    <t>Custody Annual Form Yellow</t>
  </si>
  <si>
    <t>Custody Annual Form Green</t>
  </si>
  <si>
    <t>CA-IN-PP1</t>
  </si>
  <si>
    <t>CA-IN-PP2</t>
  </si>
  <si>
    <t>CA-IN-PP3</t>
  </si>
  <si>
    <t>CA-IN-PP4</t>
  </si>
  <si>
    <t>CA-IN-PP5</t>
  </si>
  <si>
    <t>CA-IN-PP6</t>
  </si>
  <si>
    <t>CA-OF-001</t>
  </si>
  <si>
    <t>CA-OF-004</t>
  </si>
  <si>
    <t>CA-OF-005</t>
  </si>
  <si>
    <t>CA-OF-006</t>
  </si>
  <si>
    <t>CA-OF-007</t>
  </si>
  <si>
    <t>CA-OF-008</t>
  </si>
  <si>
    <t>CA-OF-013</t>
  </si>
  <si>
    <t>CA-OF-014</t>
  </si>
  <si>
    <t>CA-OF-015</t>
  </si>
  <si>
    <t>CA-OF-016</t>
  </si>
  <si>
    <t>CA-OF-017</t>
  </si>
  <si>
    <t>CA-OF-019</t>
  </si>
  <si>
    <t>CA-OF-021</t>
  </si>
  <si>
    <t>CA-OF-022</t>
  </si>
  <si>
    <t>CA-OF-023</t>
  </si>
  <si>
    <t>CA-OF-024</t>
  </si>
  <si>
    <t>CA-OF-025</t>
  </si>
  <si>
    <t>CA-OF-026</t>
  </si>
  <si>
    <t>CA-OF-027</t>
  </si>
  <si>
    <t>CA-OF-028</t>
  </si>
  <si>
    <t>CA-OF-029</t>
  </si>
  <si>
    <t>CA-OF-030</t>
  </si>
  <si>
    <t>CA-OF-031</t>
  </si>
  <si>
    <t>CA-OF-032a</t>
  </si>
  <si>
    <t>CA-OF-032</t>
  </si>
  <si>
    <t>CA-OF-033</t>
  </si>
  <si>
    <t>CA-OF-034</t>
  </si>
  <si>
    <t>CA-OF-035</t>
  </si>
  <si>
    <t>CA-OF-036</t>
  </si>
  <si>
    <t>CA-OF-037</t>
  </si>
  <si>
    <t>CA-OF-038</t>
  </si>
  <si>
    <t>CA-OF-039</t>
  </si>
  <si>
    <t>CA-OF-040</t>
  </si>
  <si>
    <t>CA-OF-042</t>
  </si>
  <si>
    <t>CA-OF-043</t>
  </si>
  <si>
    <t>CA-OF-044</t>
  </si>
  <si>
    <t>CA-OF-045</t>
  </si>
  <si>
    <t>CA-OF-046</t>
  </si>
  <si>
    <t>CA-PI-001</t>
  </si>
  <si>
    <t>CA-PI-002</t>
  </si>
  <si>
    <t>CA-PI-003</t>
  </si>
  <si>
    <t>CA-OF-008a</t>
  </si>
  <si>
    <t>CA-OF-008b</t>
  </si>
  <si>
    <t>CA-PI-003a</t>
  </si>
  <si>
    <t>CA-PI-003b</t>
  </si>
  <si>
    <t>CA-PI-003c</t>
  </si>
  <si>
    <t>CA-PI-003d</t>
  </si>
  <si>
    <t>CA-PI-003e</t>
  </si>
  <si>
    <t>CA-PI-003f</t>
  </si>
  <si>
    <t>CA-PI-003g</t>
  </si>
  <si>
    <t>CA-PI-003h</t>
  </si>
  <si>
    <t>CA-PI-003i</t>
  </si>
  <si>
    <t>CA-PI-003j</t>
  </si>
  <si>
    <t>CA-PI-003k</t>
  </si>
  <si>
    <t>CA-PI-003l</t>
  </si>
  <si>
    <t>CA-PI-003m</t>
  </si>
  <si>
    <t>CA-PI-003n</t>
  </si>
  <si>
    <t>CA-PI-003o</t>
  </si>
  <si>
    <t>CA-PI-003p</t>
  </si>
  <si>
    <t>CA-PI-003q</t>
  </si>
  <si>
    <t>CA-PI-003r</t>
  </si>
  <si>
    <t>CA-PI-003s</t>
  </si>
  <si>
    <t>CA-PI-003t</t>
  </si>
  <si>
    <t>CA-PI-003u</t>
  </si>
  <si>
    <t>CA-PI-003v</t>
  </si>
  <si>
    <t>CA-PI-003w</t>
  </si>
  <si>
    <t>CA-PI-003x</t>
  </si>
  <si>
    <t>CA-PI-003y</t>
  </si>
  <si>
    <t>CA-PI-003z</t>
  </si>
  <si>
    <t>CA-PI-003aa</t>
  </si>
  <si>
    <t>CA-PI-003ab</t>
  </si>
  <si>
    <t>CA-PI-003ac</t>
  </si>
  <si>
    <t>CA-PI-003ad</t>
  </si>
  <si>
    <t>CA-PI-003ae</t>
  </si>
  <si>
    <t>CA-PI-003af</t>
  </si>
  <si>
    <t>CA-PI-003ag</t>
  </si>
  <si>
    <t>CA-PI-003ah</t>
  </si>
  <si>
    <t>CA-PI-003ai</t>
  </si>
  <si>
    <t>CA-PI-003aj</t>
  </si>
  <si>
    <t>CA-PI-003ak</t>
  </si>
  <si>
    <t>CA-PI-003al</t>
  </si>
  <si>
    <t>CA-PI-003am</t>
  </si>
  <si>
    <t>CA-PI-003an</t>
  </si>
  <si>
    <t>CA-PI-003ao</t>
  </si>
  <si>
    <t>CA-PI-003ap</t>
  </si>
  <si>
    <t>CA-PI-003aq</t>
  </si>
  <si>
    <t>CA-PI-003ar</t>
  </si>
  <si>
    <t>CA-PI-003as</t>
  </si>
  <si>
    <t>XRP</t>
  </si>
  <si>
    <t>Binance Coin (BNB)</t>
  </si>
  <si>
    <t>Licence Holders are requested to print and submit, via mail, a signed true copy of the Representations sheet signed in original by a minimum of two Directors, or by any person authorised through a Board Resolution through a digital signature or an original delivered to the Authority.</t>
  </si>
  <si>
    <t>CA-IP-I27</t>
  </si>
  <si>
    <t>Legal Fees</t>
  </si>
  <si>
    <t>Professional Fees</t>
  </si>
  <si>
    <t>CA-IP-E42</t>
  </si>
  <si>
    <t>Income from Other Crypto Services</t>
  </si>
  <si>
    <t>Kindly provide details of Income from Other Crypto Services</t>
  </si>
  <si>
    <t xml:space="preserve">(vi) Amounts due from third parties </t>
  </si>
  <si>
    <t>Outsourcing Fees</t>
  </si>
  <si>
    <t>CA-IP-E43</t>
  </si>
  <si>
    <t>Kindly provide details of Amounts due from group companies and third parties;</t>
  </si>
  <si>
    <t xml:space="preserve">Kindly provide details of Amounts due from group companies and third parties; </t>
  </si>
  <si>
    <t xml:space="preserve">Kindly provide details of Amounts due to group companies and third parties; </t>
  </si>
  <si>
    <t>(v) Amounts due to third parties</t>
  </si>
  <si>
    <t>(iv) Amounts due to third parties</t>
  </si>
  <si>
    <t>(vi) Tax Liability</t>
  </si>
  <si>
    <t>(viii) Tax liability</t>
  </si>
  <si>
    <t>(i) Bitcoin (BTC)</t>
  </si>
  <si>
    <t>(ii) Ethereum (ETH)</t>
  </si>
  <si>
    <t>(iii) Tether (USDT)</t>
  </si>
  <si>
    <t xml:space="preserve">(iv) Binance Coin (BNB) </t>
  </si>
  <si>
    <t>(v) Solana (SOL)</t>
  </si>
  <si>
    <t>(vi) XRP</t>
  </si>
  <si>
    <t>(vii) Other</t>
  </si>
  <si>
    <t>Kindly provide details of "Other" Crypto-assets:</t>
  </si>
  <si>
    <t>(vii) Prepaid Tax</t>
  </si>
  <si>
    <t>(ix) Prepaid Tax</t>
  </si>
  <si>
    <t xml:space="preserve">Kindly provide detail of Other Intangible Assets below; </t>
  </si>
  <si>
    <t>(iii) Other Intangible Assets</t>
  </si>
  <si>
    <t xml:space="preserve">Kindly provide detail of Loans granted to third-parties below; </t>
  </si>
  <si>
    <t xml:space="preserve">(ii) Other Investments </t>
  </si>
  <si>
    <t xml:space="preserve">(ii) Loans and advances granted to third-party entities </t>
  </si>
  <si>
    <t xml:space="preserve">Kindly provide detail of Other Receivables below; </t>
  </si>
  <si>
    <t xml:space="preserve">Kindly provide details of CA-IP-A8(iii) or CA-IP-A9 below respectively: </t>
  </si>
  <si>
    <t xml:space="preserve">(iii) Other cash and cash equivalents </t>
  </si>
  <si>
    <t xml:space="preserve">Other Non-Current Assets </t>
  </si>
  <si>
    <t xml:space="preserve">Kindly provide details of CA-IP-A16(iv) or CA-IP-A17 below: </t>
  </si>
  <si>
    <t>(iv) Other cash and cash equivalents</t>
  </si>
  <si>
    <t xml:space="preserve">(ii) Other investments </t>
  </si>
  <si>
    <t xml:space="preserve">Kindly provide detail of Other Investments below; </t>
  </si>
  <si>
    <t>(ii) Loans and advances from third-party entities</t>
  </si>
  <si>
    <t xml:space="preserve">Kindly provide detail of Loans from third-parties below; </t>
  </si>
  <si>
    <t xml:space="preserve">Kindly provide detail of Other Payables below; </t>
  </si>
  <si>
    <t xml:space="preserve">(ii) Loans and advances from third-party entities </t>
  </si>
  <si>
    <t xml:space="preserve">Kindly provide detail of "Other" below; </t>
  </si>
  <si>
    <t xml:space="preserve">(ii) Other </t>
  </si>
  <si>
    <t xml:space="preserve">Kindly provide detail of Contingent Liabilities below; </t>
  </si>
  <si>
    <t>CA-IS-36</t>
  </si>
  <si>
    <t>LH is required to fill in CA-IP-R5(ii)a when the latest year-end financial statements are not yet audited, i.e., usually in Q1 and Q2. For more details, kindly refer to the guidance provided.</t>
  </si>
  <si>
    <t>a) Profit / (loss) and other comprehensive income other than CA-IP-R5(iii)</t>
  </si>
  <si>
    <t>Fees, brokerage and other charges paid to exchanges and intermediate brokers for the purpose of executing, registering and/or clearing transactions</t>
  </si>
  <si>
    <t>CA-IP-E44</t>
  </si>
  <si>
    <t>Other commissions payable not related to Crypto Services</t>
  </si>
  <si>
    <t>The Return is showing a Profit/ Loss of:</t>
  </si>
  <si>
    <t xml:space="preserve">  </t>
  </si>
  <si>
    <t>CA-CT-16</t>
  </si>
  <si>
    <t>CA-CT-17</t>
  </si>
  <si>
    <t>Prudential Requirements as per Article 67 of Regulation (EU) 2023/1114</t>
  </si>
  <si>
    <t>Number of concluded complaints for which no compensation was paid during reporting period:</t>
  </si>
  <si>
    <t>Number of complaints for which compensation was paid during reporting period:</t>
  </si>
  <si>
    <t>CA-REP-17</t>
  </si>
  <si>
    <t>Total Prudential Safeguards</t>
  </si>
  <si>
    <t xml:space="preserve">Permanent Minimum Capital </t>
  </si>
  <si>
    <r>
      <t xml:space="preserve">Value of crypto-assets held on own account for trading purposes </t>
    </r>
    <r>
      <rPr>
        <b/>
        <sz val="11"/>
        <color theme="1"/>
        <rFont val="Roboto"/>
      </rPr>
      <t>as at the end of the reporting period</t>
    </r>
    <r>
      <rPr>
        <sz val="11"/>
        <color theme="1"/>
        <rFont val="Roboto"/>
      </rPr>
      <t xml:space="preserve"> </t>
    </r>
    <r>
      <rPr>
        <i/>
        <sz val="11"/>
        <color theme="1"/>
        <rFont val="Roboto"/>
      </rPr>
      <t>(in reporting currency)</t>
    </r>
  </si>
  <si>
    <t xml:space="preserve">Is the Service/ Function/ individual Critical or Important? </t>
  </si>
  <si>
    <t xml:space="preserve">Kindly adjust the order such that the number of clients is descending. </t>
  </si>
  <si>
    <t>(i) Market makers/liquidity providers</t>
  </si>
  <si>
    <t>Exchange rate as at end of reporting period converting the reporting currency to EURO</t>
  </si>
  <si>
    <t>CA-IP-I10c</t>
  </si>
  <si>
    <t>Income from Other Crypto Services Malta</t>
  </si>
  <si>
    <t>Income from Other Crypto Services RoW</t>
  </si>
  <si>
    <t>Income from Other Crypto Services Total</t>
  </si>
  <si>
    <t>CA-IP-I10d</t>
  </si>
  <si>
    <t>CA-IP-I11b</t>
  </si>
  <si>
    <t>CA-IP-I11a</t>
  </si>
  <si>
    <t>CA-IP-I17a</t>
  </si>
  <si>
    <t>Other commissions payable not related to Crypto Services detail</t>
  </si>
  <si>
    <t>Outsourcing fees</t>
  </si>
  <si>
    <t>CA-IP-E31a</t>
  </si>
  <si>
    <t>CA-IP-E32a</t>
  </si>
  <si>
    <t>Kindly provide details of CA-IP-E39 below;</t>
  </si>
  <si>
    <t>CA-IP-E43a</t>
  </si>
  <si>
    <t>CA-IP-E44a</t>
  </si>
  <si>
    <t>CA-IP-A7ea</t>
  </si>
  <si>
    <t>CA-IP-A10b</t>
  </si>
  <si>
    <t>CA-IP-A10c</t>
  </si>
  <si>
    <t>CA-IP-A10d</t>
  </si>
  <si>
    <t>CA-IP-A10e</t>
  </si>
  <si>
    <t>CA-IP-A10f</t>
  </si>
  <si>
    <t>CA-IP-A10g</t>
  </si>
  <si>
    <t>CA-IP-A10h</t>
  </si>
  <si>
    <t>CA-IP-A10i</t>
  </si>
  <si>
    <t>Property, plant and equipment NCA</t>
  </si>
  <si>
    <t>Intangible Assets: NCA</t>
  </si>
  <si>
    <t>(i) Goodwill NCA</t>
  </si>
  <si>
    <t>(iii) Other Intangible Assets NCA</t>
  </si>
  <si>
    <t>(iii) Other Intangible Assets Detail NCA</t>
  </si>
  <si>
    <t>Right-of-use Assets NCA</t>
  </si>
  <si>
    <t>Financial Assets NCA</t>
  </si>
  <si>
    <t>(i) Financial Assets: Amortised Cost NCA</t>
  </si>
  <si>
    <t>(ii) Financial Assets: Fair Value Through Profit or Loss (FVTPL) NCA</t>
  </si>
  <si>
    <t>(iii) Financial Assets: Fair Value Through Other Comprehensive Income (FVOCI) NCA</t>
  </si>
  <si>
    <t>Investments NCA</t>
  </si>
  <si>
    <t>(i) Investment in Subsidiary, Associates and Joint Venture  NCA</t>
  </si>
  <si>
    <t>(ii) Other Investments  NCA</t>
  </si>
  <si>
    <t>(ii) Other Investments detail NCA</t>
  </si>
  <si>
    <t>Loans Receivables NCA</t>
  </si>
  <si>
    <t>(i)  Loans and advances granted to group entities NCA</t>
  </si>
  <si>
    <t>(ii) Loans and advances granted to third-party entities  NCA</t>
  </si>
  <si>
    <t>(ii) Loans and advances granted to third-party entities detail NCA</t>
  </si>
  <si>
    <t>Trade and Other Receivables NCA</t>
  </si>
  <si>
    <t>(i) Trade Receivables NCA</t>
  </si>
  <si>
    <t>(ii) Amount due from payment service providers or intermediaries NCA</t>
  </si>
  <si>
    <t>(iii) Collateral deposits or reserves held with payment service providers or intermediaries NCA</t>
  </si>
  <si>
    <t>(iv) Advance payments to clients NCA</t>
  </si>
  <si>
    <t>(v) Amounts due from group entities NCA</t>
  </si>
  <si>
    <t>(v) Amounts due from group entities detail NCA</t>
  </si>
  <si>
    <t>(vi) Amounts due from third parties  NCA</t>
  </si>
  <si>
    <t>(vi) Amounts due from third parties detail NCA</t>
  </si>
  <si>
    <t>(vii) Prepaid Tax NCA</t>
  </si>
  <si>
    <t>Cash and Cash Equivalents NCA</t>
  </si>
  <si>
    <t>(i) Term Deposits NCA</t>
  </si>
  <si>
    <t>(ii) Restricted cash NCA</t>
  </si>
  <si>
    <t>(iii) Other cash and cash equivalents  NCA</t>
  </si>
  <si>
    <t>(iii) Other cash and cash equivalents deatil NCA</t>
  </si>
  <si>
    <t>Financial Assets CA</t>
  </si>
  <si>
    <t>(i) Financial Assets: Amortised Cost CA</t>
  </si>
  <si>
    <t>(ii) Financial Assets: Fair Value Through Profit or Loss (FVTPL) CA</t>
  </si>
  <si>
    <t>(iii) Financial Assets: Fair Value Through Other Comprehensive Income (FVOCI) CA</t>
  </si>
  <si>
    <t>Investments CA</t>
  </si>
  <si>
    <t>(i) Investment in Subsidiary, Associates and Joint Venture CA</t>
  </si>
  <si>
    <t>(ii) Other investments  CA</t>
  </si>
  <si>
    <t>(ii) Other investments detail CA</t>
  </si>
  <si>
    <t>Non-current assets classified as held for sale  CA</t>
  </si>
  <si>
    <t>Loans Receivables CA</t>
  </si>
  <si>
    <t>(i)  Loans and advances granted to group entities CA</t>
  </si>
  <si>
    <t>(ii) Loans and advances granted to third-party entities  CA</t>
  </si>
  <si>
    <t>(ii) Loans and advances granted to third-party entities detail CA</t>
  </si>
  <si>
    <t>Trade and other Receivables CA</t>
  </si>
  <si>
    <t>(i) Trade Receivables CA</t>
  </si>
  <si>
    <t>(ii) Amount due from payment service providers or intermediaries CA</t>
  </si>
  <si>
    <t>(iii) Collateral deposits or reserves held with payment service providers or intermediaries CA</t>
  </si>
  <si>
    <t>(iv) Advance payments to clients CA</t>
  </si>
  <si>
    <t>(v) Amounts due from group entities CA</t>
  </si>
  <si>
    <t>(vi) Amounts due from third parties  CA</t>
  </si>
  <si>
    <t>(vi) Amounts due from third parties detail CA</t>
  </si>
  <si>
    <t>(vii) Prepayments CA</t>
  </si>
  <si>
    <t>(viii) Accrued Income CA</t>
  </si>
  <si>
    <t>(ix) Prepaid Tax CA</t>
  </si>
  <si>
    <t>Cash and Cash Equivalents CA</t>
  </si>
  <si>
    <t>(i) Bank accounts - Own funds CA</t>
  </si>
  <si>
    <t>(ii) Bank accounts - Client funds CA</t>
  </si>
  <si>
    <t>(iii) Restricted cash CA</t>
  </si>
  <si>
    <t>(iv) Other cash and cash equivalents CA</t>
  </si>
  <si>
    <t>(iv) Other cash and cash equivalents detail CA</t>
  </si>
  <si>
    <t>Financial Liabilities: NCL</t>
  </si>
  <si>
    <t>(i) Financial Liability: Amortised Cost NCL</t>
  </si>
  <si>
    <t>(ii) Financial Liability: Fair Value Through Profit or Loss (FVTPL) NCL</t>
  </si>
  <si>
    <t>Lease Liability NCL</t>
  </si>
  <si>
    <t>Loans Payables: NCL</t>
  </si>
  <si>
    <t>(i) Loans and advances from group entities NCL</t>
  </si>
  <si>
    <t>(ii) Loans and advances from third-party entities NCL</t>
  </si>
  <si>
    <t>(ii) Loans and advances from third-party entities detail NCL</t>
  </si>
  <si>
    <t>Trade and Other Payables: NCL</t>
  </si>
  <si>
    <t>(i) Trade payables NCL</t>
  </si>
  <si>
    <t>(ii) Collateral deposits/reserves collected from clients NCL</t>
  </si>
  <si>
    <t>(iii) Amount due to payment service providers or intermediaries NCL</t>
  </si>
  <si>
    <t>(iv) Amounts due to group entities NCL</t>
  </si>
  <si>
    <t>(v) Amounts due to third parties NCL</t>
  </si>
  <si>
    <t>(v) Amounts due to third parties detail NCL</t>
  </si>
  <si>
    <t>(vi) Tax Liability NCL</t>
  </si>
  <si>
    <t>CA-IP-L8ca</t>
  </si>
  <si>
    <t>Financial Liabilities: CL</t>
  </si>
  <si>
    <t>(i) Financial Liability: Amortised Cost CL</t>
  </si>
  <si>
    <t>(ii) Financial Liability: Fair Value Through Profit or Loss (FVTPL) CL</t>
  </si>
  <si>
    <t>Lease Liability CL</t>
  </si>
  <si>
    <t>Loans Payables: CL</t>
  </si>
  <si>
    <t>(i) Loans and advances from group entities CL</t>
  </si>
  <si>
    <t>(ii) Loans and advances from third-party entities  CL</t>
  </si>
  <si>
    <t>(ii) Loans and advances from third-party entities detail CL</t>
  </si>
  <si>
    <t>Trade and Other Payables: CL</t>
  </si>
  <si>
    <t>(i) Collateral deposits/reserves collected from clients CL</t>
  </si>
  <si>
    <t>(ii) Amount due to payment service providers or intermediaries CL</t>
  </si>
  <si>
    <t>(iii) Amounts due to group entities CL</t>
  </si>
  <si>
    <t>(iii) Amounts due to group entities detail CL</t>
  </si>
  <si>
    <t>(iv) Amounts due to third parties CL</t>
  </si>
  <si>
    <t>(iv) Amounts due to third parties detail CL</t>
  </si>
  <si>
    <t>(v) Accruals  CL</t>
  </si>
  <si>
    <t>(vi) Deferred income CL</t>
  </si>
  <si>
    <t>(vii) Grants received in advance CL</t>
  </si>
  <si>
    <t>(viii) Tax liability CL</t>
  </si>
  <si>
    <t>(x) Other payables (Kindly provide detail in textbox provided to the right of the data point) CL</t>
  </si>
  <si>
    <t>Provisions CL</t>
  </si>
  <si>
    <t>(i) Opening Balance for the Reporting Period / as per latest audited accounts</t>
  </si>
  <si>
    <t>CA-IP-O1a</t>
  </si>
  <si>
    <t>Insert the amount of any contingent liabilities detail</t>
  </si>
  <si>
    <t>CA-IP-E4a</t>
  </si>
  <si>
    <t>CA-IS-37</t>
  </si>
  <si>
    <t>CA-IS-17a</t>
  </si>
  <si>
    <t>CA-IS-24a</t>
  </si>
  <si>
    <t>CA-IS-36a</t>
  </si>
  <si>
    <t>Value of crypto-assets held on own account for trading purposes as at the end of the reporting period (in reporting currency)</t>
  </si>
  <si>
    <t>Total amount of losses incurred (in reporting currency)</t>
  </si>
  <si>
    <t>Total amount of FIAT outstanding attributable to clients at the end of the reporting period (In reporting currency)</t>
  </si>
  <si>
    <t>CA-CM-04a</t>
  </si>
  <si>
    <r>
      <t xml:space="preserve">Total amount of FIAT outstanding attributable to clients at the end of the reporting period </t>
    </r>
    <r>
      <rPr>
        <i/>
        <sz val="11"/>
        <rFont val="Roboto"/>
      </rPr>
      <t>(In reporting currency)</t>
    </r>
  </si>
  <si>
    <t>CA-CM-13</t>
  </si>
  <si>
    <t>Number of risk ranks (e.g. 3: Low - Medium - High)</t>
  </si>
  <si>
    <t>EURO exchange rate as at the end of the reporting period:</t>
  </si>
  <si>
    <t>Annual Supervisory Fee (in EUR)</t>
  </si>
  <si>
    <t>i.  The Licence Holder did not register a shortfall on any of the Own Funds/ Capital/ Liquidity requirements as applicable to it under the respective rules and regulations.</t>
  </si>
  <si>
    <t>ii. The Licence Holder has, and will be able for the foreseeable future, to meet all of its liabilities as they fall due for payment.</t>
  </si>
  <si>
    <t>iii. All matters (including contingent liabilities, claims and litigations), which might reasonably be expected to have a material effect on the Licence Holder's financial position at the date of submission of this return have been declared herewith or notified in writing to the MFSA.</t>
  </si>
  <si>
    <t>iv. The Return has remained locked and has not been tampered with.</t>
  </si>
  <si>
    <t>v. All validations checks have been checked and there are no outstanding errors.</t>
  </si>
  <si>
    <t xml:space="preserve">vi. The Compliance Certificate has been prepared and submitted together with the Audit Pack. Only applicable when submitting the Audited Annual Return. </t>
  </si>
  <si>
    <r>
      <rPr>
        <b/>
        <sz val="11"/>
        <rFont val="Roboto"/>
      </rPr>
      <t xml:space="preserve">vi. </t>
    </r>
    <r>
      <rPr>
        <sz val="11"/>
        <rFont val="Roboto"/>
      </rPr>
      <t xml:space="preserve">The Compliance Certificate has been prepared and submitted together with the Audit Pack. </t>
    </r>
    <r>
      <rPr>
        <i/>
        <sz val="11"/>
        <rFont val="Roboto"/>
      </rPr>
      <t xml:space="preserve">Only applicable when submitting the Audited Annual Return. </t>
    </r>
  </si>
  <si>
    <t>vii. The information submitted in the CASP Return is complete and accurate to the best of our knowledge, information and belief and that there are no other facts to this Return of which the Authority should be aware.
The MFSA will be notified immediately if the information given in answer to the questions within the Return changes and/or affects the completeness or accuracy of the Return.</t>
  </si>
  <si>
    <t>CA-REP-11a</t>
  </si>
  <si>
    <t>CA-REP-13a</t>
  </si>
  <si>
    <t>CA-REP-15a</t>
  </si>
  <si>
    <t>CA-REP-27</t>
  </si>
  <si>
    <t>License Holders are requested to make reference to Article 67 of Regulation (EU) 2023/1114</t>
  </si>
  <si>
    <t>CA-IP-I1ae</t>
  </si>
  <si>
    <t>CA-IP-I1be</t>
  </si>
  <si>
    <t>CA-IP-I1ce</t>
  </si>
  <si>
    <t>CA-IP-I1de</t>
  </si>
  <si>
    <t>CA-IP-I1ee</t>
  </si>
  <si>
    <t>CA-IP-I1fe</t>
  </si>
  <si>
    <t>CA-IP-I1ge</t>
  </si>
  <si>
    <t>CA-IP-I1he</t>
  </si>
  <si>
    <t>CA-IP-I1ie</t>
  </si>
  <si>
    <t>CA-IP-I1je</t>
  </si>
  <si>
    <t>CA-IP-I1ke</t>
  </si>
  <si>
    <t>CA-IP-I1le</t>
  </si>
  <si>
    <t>CA-IP-I2ae</t>
  </si>
  <si>
    <t>CA-IP-I2be</t>
  </si>
  <si>
    <t>CA-IP-I2ce</t>
  </si>
  <si>
    <t>CA-IP-I2de</t>
  </si>
  <si>
    <t>CA-IP-I2ee</t>
  </si>
  <si>
    <t>CA-IP-I2fe</t>
  </si>
  <si>
    <t>CA-IP-I2ge</t>
  </si>
  <si>
    <t>CA-IP-I2he</t>
  </si>
  <si>
    <t>CA-IP-I2ie</t>
  </si>
  <si>
    <t>CA-IP-I2je</t>
  </si>
  <si>
    <t>CA-IP-I2ke</t>
  </si>
  <si>
    <t>CA-IP-I2le</t>
  </si>
  <si>
    <t>CA-IP-I3ae</t>
  </si>
  <si>
    <t>CA-IP-I3be</t>
  </si>
  <si>
    <t>CA-IP-I3ce</t>
  </si>
  <si>
    <t>CA-IP-I3de</t>
  </si>
  <si>
    <t>CA-IP-I3ee</t>
  </si>
  <si>
    <t>CA-IP-I3fe</t>
  </si>
  <si>
    <t>CA-IP-I3ge</t>
  </si>
  <si>
    <t>CA-IP-I3he</t>
  </si>
  <si>
    <t>CA-IP-I3ie</t>
  </si>
  <si>
    <t>CA-IP-I3je</t>
  </si>
  <si>
    <t>CA-IP-I3ke</t>
  </si>
  <si>
    <t>CA-IP-I3le</t>
  </si>
  <si>
    <t>CA-IP-I3me</t>
  </si>
  <si>
    <t>CA-IP-I3ne</t>
  </si>
  <si>
    <t>CA-IP-I3oe</t>
  </si>
  <si>
    <t>CA-IP-I3pe</t>
  </si>
  <si>
    <t>CA-IP-I4ae</t>
  </si>
  <si>
    <t>CA-IP-I4be</t>
  </si>
  <si>
    <t>CA-IP-I4ce</t>
  </si>
  <si>
    <t>CA-IP-I4de</t>
  </si>
  <si>
    <t>CA-IP-I4ee</t>
  </si>
  <si>
    <t>CA-IP-I4fe</t>
  </si>
  <si>
    <t>CA-IP-I4ge</t>
  </si>
  <si>
    <t>CA-IP-I4he</t>
  </si>
  <si>
    <t>CA-IP-I4ie</t>
  </si>
  <si>
    <t>CA-IP-I4je</t>
  </si>
  <si>
    <t>CA-IP-I4ke</t>
  </si>
  <si>
    <t>CA-IP-I4le</t>
  </si>
  <si>
    <t>CA-IP-I5ae</t>
  </si>
  <si>
    <t>CA-IP-I5be</t>
  </si>
  <si>
    <t>CA-IP-I5ce</t>
  </si>
  <si>
    <t>CA-IP-I5de</t>
  </si>
  <si>
    <t>CA-IP-I5ee</t>
  </si>
  <si>
    <t>CA-IP-I5fe</t>
  </si>
  <si>
    <t>CA-IP-I5ge</t>
  </si>
  <si>
    <t>CA-IP-I5he</t>
  </si>
  <si>
    <t>CA-IP-I5ie</t>
  </si>
  <si>
    <t>CA-IP-I5je</t>
  </si>
  <si>
    <t>CA-IP-I5ke</t>
  </si>
  <si>
    <t>CA-IP-I5le</t>
  </si>
  <si>
    <t>CA-IP-I6ae</t>
  </si>
  <si>
    <t>CA-IP-I6be</t>
  </si>
  <si>
    <t>CA-IP-I6ce</t>
  </si>
  <si>
    <t>CA-IP-I6de</t>
  </si>
  <si>
    <t>CA-IP-I6ee</t>
  </si>
  <si>
    <t>CA-IP-I6fe</t>
  </si>
  <si>
    <t>CA-IP-I6ge</t>
  </si>
  <si>
    <t>CA-IP-I6he</t>
  </si>
  <si>
    <t>CA-IP-I6ie</t>
  </si>
  <si>
    <t>CA-IP-I6je</t>
  </si>
  <si>
    <t>CA-IP-I6ke</t>
  </si>
  <si>
    <t>CA-IP-I6le</t>
  </si>
  <si>
    <t>CA-IP-I7ae</t>
  </si>
  <si>
    <t>CA-IP-I7be</t>
  </si>
  <si>
    <t>CA-IP-I7ce</t>
  </si>
  <si>
    <t>CA-IP-I7de</t>
  </si>
  <si>
    <t>CA-IP-I7ee</t>
  </si>
  <si>
    <t>CA-IP-I7fe</t>
  </si>
  <si>
    <t>CA-IP-I7ge</t>
  </si>
  <si>
    <t>CA-IP-I7he</t>
  </si>
  <si>
    <t>CA-IP-I7ie</t>
  </si>
  <si>
    <t>CA-IP-I7je</t>
  </si>
  <si>
    <t>CA-IP-I7ke</t>
  </si>
  <si>
    <t>CA-IP-I7le</t>
  </si>
  <si>
    <t>CA-IP-I8ae</t>
  </si>
  <si>
    <t>CA-IP-I8be</t>
  </si>
  <si>
    <t>CA-IP-I8ce</t>
  </si>
  <si>
    <t>CA-IP-I8de</t>
  </si>
  <si>
    <t>CA-IP-I8ee</t>
  </si>
  <si>
    <t>CA-IP-I8fe</t>
  </si>
  <si>
    <t>CA-IP-I8ge</t>
  </si>
  <si>
    <t>CA-IP-I8he</t>
  </si>
  <si>
    <t>CA-IP-I8ie</t>
  </si>
  <si>
    <t>CA-IP-I8je</t>
  </si>
  <si>
    <t>CA-IP-I8ke</t>
  </si>
  <si>
    <t>CA-IP-I8le</t>
  </si>
  <si>
    <t>CA-IP-I9ae</t>
  </si>
  <si>
    <t>CA-IP-I9be</t>
  </si>
  <si>
    <t>CA-IP-I9ce</t>
  </si>
  <si>
    <t>CA-IP-I9de</t>
  </si>
  <si>
    <t>CA-IP-I9ee</t>
  </si>
  <si>
    <t>CA-IP-I9fe</t>
  </si>
  <si>
    <t>CA-IP-I9ge</t>
  </si>
  <si>
    <t>CA-IP-I9he</t>
  </si>
  <si>
    <t>CA-IP-I9ie</t>
  </si>
  <si>
    <t>CA-IP-I9je</t>
  </si>
  <si>
    <t>CA-IP-I9ke</t>
  </si>
  <si>
    <t>CA-IP-I9le</t>
  </si>
  <si>
    <t>CA-IP-I10e</t>
  </si>
  <si>
    <t>CA-IP-I10ae</t>
  </si>
  <si>
    <t>CA-IP-I10be</t>
  </si>
  <si>
    <t>CA-IP-I10ce</t>
  </si>
  <si>
    <t>CA-IP-I11be</t>
  </si>
  <si>
    <t>CA-IP-I11e</t>
  </si>
  <si>
    <t>CA-IP-I12e</t>
  </si>
  <si>
    <t>CA-IP-I13e</t>
  </si>
  <si>
    <t>CA-IP-I14e</t>
  </si>
  <si>
    <t>CA-IP-I15e</t>
  </si>
  <si>
    <t>CA-IP-I16e</t>
  </si>
  <si>
    <t>CA-IP-I17ae</t>
  </si>
  <si>
    <t>CA-IP-I17e</t>
  </si>
  <si>
    <t>CA-IP-I18e</t>
  </si>
  <si>
    <t>CA-IP-I19e</t>
  </si>
  <si>
    <t>CA-IP-I20e</t>
  </si>
  <si>
    <t>CA-IP-I21e</t>
  </si>
  <si>
    <t>CA-IP-I22e</t>
  </si>
  <si>
    <t>CA-IP-I23e</t>
  </si>
  <si>
    <t>CA-IP-I24e</t>
  </si>
  <si>
    <t>CA-IP-I25e</t>
  </si>
  <si>
    <t>CA-IP-I26e</t>
  </si>
  <si>
    <t>CA-IP-I27e</t>
  </si>
  <si>
    <t>CA-IP-E1ae</t>
  </si>
  <si>
    <t>CA-IP-E1e</t>
  </si>
  <si>
    <t>CA-IP-E2e</t>
  </si>
  <si>
    <t>CA-IP-E3e</t>
  </si>
  <si>
    <t>CA-IP-E4ae</t>
  </si>
  <si>
    <t>CA-IP-E4e</t>
  </si>
  <si>
    <t>CA-IP-E5e</t>
  </si>
  <si>
    <t>CA-IP-E6e</t>
  </si>
  <si>
    <t>CA-IP-E7e</t>
  </si>
  <si>
    <t>CA-IP-E8e</t>
  </si>
  <si>
    <t>CA-IP-E9e</t>
  </si>
  <si>
    <t>CA-IP-E10e</t>
  </si>
  <si>
    <t>CA-IP-E11e</t>
  </si>
  <si>
    <t>CA-IP-E12e</t>
  </si>
  <si>
    <t>CA-IP-E13e</t>
  </si>
  <si>
    <t>CA-IP-E14e</t>
  </si>
  <si>
    <t>CA-IP-E15e</t>
  </si>
  <si>
    <t>CA-IP-E16e</t>
  </si>
  <si>
    <t>CA-IP-E17e</t>
  </si>
  <si>
    <t>CA-IP-E18e</t>
  </si>
  <si>
    <t>CA-IP-E19e</t>
  </si>
  <si>
    <t>CA-IP-E20e</t>
  </si>
  <si>
    <t>CA-IP-E21e</t>
  </si>
  <si>
    <t>CA-IP-E22e</t>
  </si>
  <si>
    <t>CA-IP-E23e</t>
  </si>
  <si>
    <t>CA-IP-E24e</t>
  </si>
  <si>
    <t>CA-IP-E25e</t>
  </si>
  <si>
    <t>CA-IP-E26e</t>
  </si>
  <si>
    <t>CA-IP-E27e</t>
  </si>
  <si>
    <t>CA-IP-E28e</t>
  </si>
  <si>
    <t>CA-IP-E29e</t>
  </si>
  <si>
    <t>CA-IP-E30e</t>
  </si>
  <si>
    <t>CA-IP-E31e</t>
  </si>
  <si>
    <t>CA-IP-E32ae</t>
  </si>
  <si>
    <t>CA-IP-E32e</t>
  </si>
  <si>
    <t>CA-IP-E33e</t>
  </si>
  <si>
    <t>CA-IP-E34e</t>
  </si>
  <si>
    <t>CA-IP-E35e</t>
  </si>
  <si>
    <t>CA-IP-E36e</t>
  </si>
  <si>
    <t>CA-IP-E37e</t>
  </si>
  <si>
    <t>CA-IP-E38e</t>
  </si>
  <si>
    <t>CA-IP-E39e</t>
  </si>
  <si>
    <t>CA-IP-E40e</t>
  </si>
  <si>
    <t>CA-IP-E41e</t>
  </si>
  <si>
    <t>CA-IP-E42e</t>
  </si>
  <si>
    <t>CA-IP-E43ae</t>
  </si>
  <si>
    <t>CA-IP-E43e</t>
  </si>
  <si>
    <t>CA-IP-E44e</t>
  </si>
  <si>
    <t>CA-IP-E44ae</t>
  </si>
  <si>
    <t>CA-IP-M1e</t>
  </si>
  <si>
    <t>CA-IP-M1ae</t>
  </si>
  <si>
    <t>CA-IP-M1be</t>
  </si>
  <si>
    <t>CA-IP-C1e</t>
  </si>
  <si>
    <t>CA-IP-C2e</t>
  </si>
  <si>
    <t>CA-IP-C3e</t>
  </si>
  <si>
    <t>CA-IP-C4e</t>
  </si>
  <si>
    <t>CA-IP-C5e</t>
  </si>
  <si>
    <t>CA-IP-C6e</t>
  </si>
  <si>
    <t>CA-IP-C7e</t>
  </si>
  <si>
    <t>CA-IP-C8e</t>
  </si>
  <si>
    <t>CA-IP-A1ae</t>
  </si>
  <si>
    <t>CA-IP-A1e</t>
  </si>
  <si>
    <t>CA-IP-A2e</t>
  </si>
  <si>
    <t>CA-IP-A2ae</t>
  </si>
  <si>
    <t>CA-IP-A2be</t>
  </si>
  <si>
    <t>CA-IP-A2ce</t>
  </si>
  <si>
    <t>CA-IP-A3e</t>
  </si>
  <si>
    <t>CA-IP-A4e</t>
  </si>
  <si>
    <t>CA-IP-A4ae</t>
  </si>
  <si>
    <t>CA-IP-A4be</t>
  </si>
  <si>
    <t>CA-IP-A4ce</t>
  </si>
  <si>
    <t>CA-IP-A5e</t>
  </si>
  <si>
    <t>CA-IP-A5ae</t>
  </si>
  <si>
    <t>CA-IP-A5be</t>
  </si>
  <si>
    <t>CA-IP-A6e</t>
  </si>
  <si>
    <t>CA-IP-A6ae</t>
  </si>
  <si>
    <t>CA-IP-A6be</t>
  </si>
  <si>
    <t>CA-IP-A7ae</t>
  </si>
  <si>
    <t>CA-IP-A7be</t>
  </si>
  <si>
    <t>CA-IP-A7ce</t>
  </si>
  <si>
    <t>CA-IP-A7de</t>
  </si>
  <si>
    <t>CA-IP-A7ee</t>
  </si>
  <si>
    <t>CA-IP-A7fe</t>
  </si>
  <si>
    <t>CA-IP-A7he</t>
  </si>
  <si>
    <t>CA-IP-A7ie</t>
  </si>
  <si>
    <t>CA-IP-A8e</t>
  </si>
  <si>
    <t>CA-IP-A8ae</t>
  </si>
  <si>
    <t>CA-IP-A8be</t>
  </si>
  <si>
    <t>CA-IP-A8ce</t>
  </si>
  <si>
    <t>CA-IP-A9e</t>
  </si>
  <si>
    <t>CA-IP-A10ae</t>
  </si>
  <si>
    <t>CA-IP-A10be</t>
  </si>
  <si>
    <t>CA-IP-A10ce</t>
  </si>
  <si>
    <t>CA-IP-A10de</t>
  </si>
  <si>
    <t>CA-IP-A10ee</t>
  </si>
  <si>
    <t>CA-IP-A10fe</t>
  </si>
  <si>
    <t>CA-IP-A10ge</t>
  </si>
  <si>
    <t>CA-IP-A10he</t>
  </si>
  <si>
    <t>CA-IP-A11e</t>
  </si>
  <si>
    <t>CA-IP-A12e</t>
  </si>
  <si>
    <t>CA-IP-A12ae</t>
  </si>
  <si>
    <t>CA-IP-A12be</t>
  </si>
  <si>
    <t>CA-IP-A13e</t>
  </si>
  <si>
    <t>CA-IP-A14e</t>
  </si>
  <si>
    <t>CA-IP-A15ae</t>
  </si>
  <si>
    <t>CA-IP-A15be</t>
  </si>
  <si>
    <t>CA-IP-A16ae</t>
  </si>
  <si>
    <t>CA-IP-A16be</t>
  </si>
  <si>
    <t>CA-IP-A16ce</t>
  </si>
  <si>
    <t>CA-IP-A16de</t>
  </si>
  <si>
    <t>CA-IP-A17e</t>
  </si>
  <si>
    <t>CA-IP-L1ae</t>
  </si>
  <si>
    <t>CA-IP-L1e</t>
  </si>
  <si>
    <t>CA-IP-L1be</t>
  </si>
  <si>
    <t>CA-IP-L1ce</t>
  </si>
  <si>
    <t>CA-IP-L2e</t>
  </si>
  <si>
    <t>CA-IP-L3e</t>
  </si>
  <si>
    <t>CA-IP-L3ae</t>
  </si>
  <si>
    <t>CA-IP-L3be</t>
  </si>
  <si>
    <t>CA-IP-L4ae</t>
  </si>
  <si>
    <t>CA-IP-L4be</t>
  </si>
  <si>
    <t>CA-IP-L4ce</t>
  </si>
  <si>
    <t>CA-IP-L4de</t>
  </si>
  <si>
    <t>CA-IP-L4ee</t>
  </si>
  <si>
    <t>CA-IP-L4ge</t>
  </si>
  <si>
    <t>CA-IP-L4he</t>
  </si>
  <si>
    <t>CA-IP-L5ae</t>
  </si>
  <si>
    <t>CA-IP-L5e</t>
  </si>
  <si>
    <t>CA-IP-L5be</t>
  </si>
  <si>
    <t>CA-IP-L5ce</t>
  </si>
  <si>
    <t>CA-IP-L7e</t>
  </si>
  <si>
    <t>CA-IP-L7ae</t>
  </si>
  <si>
    <t>CA-IP-L7be</t>
  </si>
  <si>
    <t>CA-IP-L8ae</t>
  </si>
  <si>
    <t>CA-IP-L8be</t>
  </si>
  <si>
    <t>CA-IP-L8ce</t>
  </si>
  <si>
    <t>CA-IP-L8de</t>
  </si>
  <si>
    <t>CA-IP-L8fe</t>
  </si>
  <si>
    <t>CA-IP-L8ge</t>
  </si>
  <si>
    <t>CA-IP-L8he</t>
  </si>
  <si>
    <t>CA-IP-L8ie</t>
  </si>
  <si>
    <t>CA-IP-L8je</t>
  </si>
  <si>
    <t>CA-IP-L8ke</t>
  </si>
  <si>
    <t>CA-IP-L9e</t>
  </si>
  <si>
    <t>CA-IP-R1e</t>
  </si>
  <si>
    <t>CA-IP-R2e</t>
  </si>
  <si>
    <t>CA-IP-R3e</t>
  </si>
  <si>
    <t>CA-IP-R4e</t>
  </si>
  <si>
    <t>CA-IP-R4ae</t>
  </si>
  <si>
    <t>CA-IP-R4be</t>
  </si>
  <si>
    <t>CA-IP-R5ae</t>
  </si>
  <si>
    <t>CA-IP-R5be</t>
  </si>
  <si>
    <t>CA-IP-R5ce</t>
  </si>
  <si>
    <t>CA-IP-R5de</t>
  </si>
  <si>
    <t>CA-IP-R5ee</t>
  </si>
  <si>
    <t>CA-IP-R5fe</t>
  </si>
  <si>
    <t>CA-IP-R6e</t>
  </si>
  <si>
    <t>CA-IP-R6ae</t>
  </si>
  <si>
    <t>CA-IP-R6be</t>
  </si>
  <si>
    <t>CA-IP-R7e</t>
  </si>
  <si>
    <t>CA-IP-O1e</t>
  </si>
  <si>
    <t>CA-IP-O2e</t>
  </si>
  <si>
    <t>CA-IP-O3e</t>
  </si>
  <si>
    <t>CA-IP-O5e</t>
  </si>
  <si>
    <t>Custody and Administration of crypto-assets Revenue - Malta Euro</t>
  </si>
  <si>
    <t>Custody and Administration of crypto-assets Revenue - EU Euro</t>
  </si>
  <si>
    <t>Custody and Administration of crypto-assets Revenue - RoW Euro</t>
  </si>
  <si>
    <t>Custody and Administration of crypto-assets Revenue - Total Euro</t>
  </si>
  <si>
    <t>(i) Withdrawal Fees - Malta Euro</t>
  </si>
  <si>
    <t>(i) Withdrawal Fees - EU Euro</t>
  </si>
  <si>
    <t>(i) Withdrawal Fees - RoW Euro</t>
  </si>
  <si>
    <t>(i) Withdrawal Fees - Total Euro</t>
  </si>
  <si>
    <t>(ii) Other Custody Revenue - Malta Euro</t>
  </si>
  <si>
    <t>(ii) Other Custody Revenue - EU Euro</t>
  </si>
  <si>
    <t>(ii) Other Custody Revenue - RoW Euro</t>
  </si>
  <si>
    <t>(ii) Other Custody Revenue - Total Euro</t>
  </si>
  <si>
    <t>Malta - Operation of a Trading Platform Revenue Euro</t>
  </si>
  <si>
    <t>EU - Operation of a Trading Platform Revenue Euro</t>
  </si>
  <si>
    <t>RoW - Operation of a Trading Platform Revenue Euro</t>
  </si>
  <si>
    <t>Total - Operation of a Trading Platform Revenue Euro</t>
  </si>
  <si>
    <t>Malta - (i) Listing Fees Euro</t>
  </si>
  <si>
    <t>EU - (i) Listing Fees Euro</t>
  </si>
  <si>
    <t>RoW - (i) Listing Fees Euro</t>
  </si>
  <si>
    <t>Total - (i) Listing Fees Euro</t>
  </si>
  <si>
    <t>Malta - (ii) Other Trading Income Euro</t>
  </si>
  <si>
    <t>EU - (ii) Other Trading Income Euro</t>
  </si>
  <si>
    <t>RoW - (ii) Other Trading Income Euro</t>
  </si>
  <si>
    <t>Total - (ii) Other Trading Income Euro</t>
  </si>
  <si>
    <t>Malta - Exchange of Crypto-Assets Revenue Euro</t>
  </si>
  <si>
    <t>Malta - (i) Exchange Profit/(Loss) - Crypto for Funds Euro</t>
  </si>
  <si>
    <t>Malta - (ii) Exchange Profit/(Loss) - Crypto for Other Crypto-Assets Euro</t>
  </si>
  <si>
    <t>Malta - (iii) Other Exchange income Euro</t>
  </si>
  <si>
    <t>EU - Exchange of Crypto-Assets Revenue Euro</t>
  </si>
  <si>
    <t>EU - (i) Exchange Profit/(Loss) - Crypto for Funds Euro</t>
  </si>
  <si>
    <t>EU - (ii) Exchange Profit/(Loss) - Crypto for Other Crypto-Assets Euro</t>
  </si>
  <si>
    <t>EU - (iii) Other Exchange income Euro</t>
  </si>
  <si>
    <t>RoW - Exchange of Crypto-Assets Revenue Euro</t>
  </si>
  <si>
    <t>RoW - (i) Exchange Profit/(Loss) - Crypto for Funds Euro</t>
  </si>
  <si>
    <t>RoW - (ii) Exchange Profit/(Loss) - Crypto for Other Crypto-Assets Euro</t>
  </si>
  <si>
    <t>RoW - (iii) Other Exchange income Euro</t>
  </si>
  <si>
    <t>Total - Exchange of Crypto-Assets Revenue Euro</t>
  </si>
  <si>
    <t>Total - (i) Exchange Profit/(Loss) - Crypto for Funds Euro</t>
  </si>
  <si>
    <t>Total - (ii) Exchange Profit/(Loss) - Crypto for Other Crypto-Assets Euro</t>
  </si>
  <si>
    <t>Total - (iii) Other Exchange income Euro</t>
  </si>
  <si>
    <t>Malta - Execution of Orders Revenue Euro</t>
  </si>
  <si>
    <t>Malta - (i) Execution Fees Euro</t>
  </si>
  <si>
    <t>Malta - (ii) Other Execution income Euro</t>
  </si>
  <si>
    <t>EU - Execution of Orders Revenue Euro</t>
  </si>
  <si>
    <t>EU - (i) Execution Fees Euro</t>
  </si>
  <si>
    <t>EU - (ii) Other Execution income Euro</t>
  </si>
  <si>
    <t>RoW - Execution of Orders Revenue Euro</t>
  </si>
  <si>
    <t>RoW - (i) Execution Fees Euro</t>
  </si>
  <si>
    <t>RoW - (ii) Other Execution income Euro</t>
  </si>
  <si>
    <t>Total - Execution of Orders Revenue Euro</t>
  </si>
  <si>
    <t>Total - (i) Execution Fees Euro</t>
  </si>
  <si>
    <t>Total - (ii) Other Execution income Euro</t>
  </si>
  <si>
    <t>Malta - Placing of Crypto Assets Revenue Euro</t>
  </si>
  <si>
    <t>Malta - (i) Placing Fees Euro</t>
  </si>
  <si>
    <t>Malta - (ii) Other Placing income Euro</t>
  </si>
  <si>
    <t>EU - Placing of Crypto Assets Revenue Euro</t>
  </si>
  <si>
    <t>EU - (i) Placing Fees Euro</t>
  </si>
  <si>
    <t>EU - (ii) Other Placing income Euro</t>
  </si>
  <si>
    <t>RoW - Placing of Crypto Assets Revenue Euro</t>
  </si>
  <si>
    <t>RoW - (i) Placing Fees Euro</t>
  </si>
  <si>
    <t>RoW - (ii) Other Placing income Euro</t>
  </si>
  <si>
    <t>Total - Placing of Crypto Assets Revenue Euro</t>
  </si>
  <si>
    <t>Total - (i) Placing Fees Euro</t>
  </si>
  <si>
    <t>Total - (ii) Other Placing income Euro</t>
  </si>
  <si>
    <t>Malta - Reception and Transmission of Orders Revenue Euro</t>
  </si>
  <si>
    <t>Malta - (i) Brokerage Fees Euro</t>
  </si>
  <si>
    <t>Malta - (ii) Other Fees from Reception and Transmission or Orders Euro</t>
  </si>
  <si>
    <t>EU - Reception and Transmission of Orders Revenue Euro</t>
  </si>
  <si>
    <t>EU - (i) Brokerage Fees Euro</t>
  </si>
  <si>
    <t>EU - (ii) Other Fees from Reception and Transmission or Orders Euro</t>
  </si>
  <si>
    <t>RoW - Reception and Transmission of Orders Revenue Euro</t>
  </si>
  <si>
    <t>RoW - (i) Brokerage Fees Euro</t>
  </si>
  <si>
    <t>RoW - (ii) Other Fees from Reception and Transmission or Orders Euro</t>
  </si>
  <si>
    <t>Total - Reception and Transmission of Orders Revenue Euro</t>
  </si>
  <si>
    <t>Total - (i) Brokerage Fees Euro</t>
  </si>
  <si>
    <t>Total - (ii) Other Fees from Reception and Transmission or Orders Euro</t>
  </si>
  <si>
    <t>Malta - Advice for Crypto Assets Revenue  Euro</t>
  </si>
  <si>
    <t>Malta - (i) Consultancy Fee Euro</t>
  </si>
  <si>
    <t>Malta - (ii) Other Fees from Investment Advice Euro</t>
  </si>
  <si>
    <t>EU - Advice for Crypto Assets Revenue  Euro</t>
  </si>
  <si>
    <t>EU - (i) Consultancy Fee Euro</t>
  </si>
  <si>
    <t>EU - (ii) Other Fees from Investment Advice Euro</t>
  </si>
  <si>
    <t>RoW - Advice for Crypto Assets Revenue  Euro</t>
  </si>
  <si>
    <t>RoW - (i) Consultancy Fee Euro</t>
  </si>
  <si>
    <t>RoW - (ii) Other Fees from Investment Advice Euro</t>
  </si>
  <si>
    <t>Total - Advice for Crypto Assets Revenue  Euro</t>
  </si>
  <si>
    <t>Total - (i) Consultancy Fee Euro</t>
  </si>
  <si>
    <t>Total - (ii) Other Fees from Investment Advice Euro</t>
  </si>
  <si>
    <t>Malta - Portfolio Management on Crypto-Assets Revenue Euro</t>
  </si>
  <si>
    <t>Malta - (i) Portfolio Management Fee Euro</t>
  </si>
  <si>
    <t>Malta - (ii) Other income from Portfolio Management Euro</t>
  </si>
  <si>
    <t>EU - Portfolio Management on Crypto-Assets Revenue Euro</t>
  </si>
  <si>
    <t>EU - (i) Portfolio Management Fee Euro</t>
  </si>
  <si>
    <t>EU - (ii) Other income from Portfolio Management Euro</t>
  </si>
  <si>
    <t>RoW - Portfolio Management on Crypto-Assets Revenue Euro</t>
  </si>
  <si>
    <t>RoW - (i) Portfolio Management Fee Euro</t>
  </si>
  <si>
    <t>RoW - (ii) Other income from Portfolio Management Euro</t>
  </si>
  <si>
    <t>Total - Portfolio Management on Crypto-Assets Revenue Euro</t>
  </si>
  <si>
    <t>Total - (i) Portfolio Management Fee Euro</t>
  </si>
  <si>
    <t>Total - (ii) Other income from Portfolio Management Euro</t>
  </si>
  <si>
    <t>Malta - Transfer Services for Crypto-Assets Revenue Euro</t>
  </si>
  <si>
    <t>Malta - (i) Transaction Fees Euro</t>
  </si>
  <si>
    <t>Malta - (ii) Other Transfers income Euro</t>
  </si>
  <si>
    <t>EU - Transfer Services for Crypto-Assets Revenue Euro</t>
  </si>
  <si>
    <t>EU - (i) Transaction Fees Euro</t>
  </si>
  <si>
    <t>EU - (ii) Other Transfers income Euro</t>
  </si>
  <si>
    <t>RoW - Transfer Services for Crypto-Assets Revenue Euro</t>
  </si>
  <si>
    <t>RoW - (i) Transaction Fees Euro</t>
  </si>
  <si>
    <t>RoW - (ii) Other Transfers income Euro</t>
  </si>
  <si>
    <t>Total - Transfer Services for Crypto-Assets Revenue Euro</t>
  </si>
  <si>
    <t>Total - (i) Transaction Fees Euro</t>
  </si>
  <si>
    <t>Total - (ii) Other Transfers income Euro</t>
  </si>
  <si>
    <t>Income from Other Crypto Services Malta Euro</t>
  </si>
  <si>
    <t>Income from Other Crypto Services EU Euro</t>
  </si>
  <si>
    <t>Income from Other Crypto Services RoW Euro</t>
  </si>
  <si>
    <t>Income from Other Crypto Services Total Euro</t>
  </si>
  <si>
    <t>Other Income Euro</t>
  </si>
  <si>
    <t>Investment Income Euro</t>
  </si>
  <si>
    <t>Gain on disposal of assets Euro</t>
  </si>
  <si>
    <t>Onboarding Fees Euro</t>
  </si>
  <si>
    <t>Withdrawal Fees Euro</t>
  </si>
  <si>
    <t>Account Maintenance fee Euro</t>
  </si>
  <si>
    <t>Finance Income Euro</t>
  </si>
  <si>
    <t>Unrealised Gain on financial assets measured at fair value through profit or loss Euro</t>
  </si>
  <si>
    <t>Realised Gain on financial assets measured at fair value through profit or loss Euro</t>
  </si>
  <si>
    <t>Realised Gain on foreign exchange differences Euro</t>
  </si>
  <si>
    <t>Unrealised Gain on foreign exchange differences Euro</t>
  </si>
  <si>
    <t>Interest income from bank deposits - own funds Euro</t>
  </si>
  <si>
    <t>Interest income from bank deposits - clients' fund Euro</t>
  </si>
  <si>
    <t>Interest income from loans and advances granted to group entities - Loans in FIAT Euro</t>
  </si>
  <si>
    <t>Interest income from loans and advances granted to third-party entities - Loans in FIAT Euro</t>
  </si>
  <si>
    <t>Interest income from loans and advances granted to group entities - Loans in Crypto Euro</t>
  </si>
  <si>
    <t>Interest income from loans and advances granted to third-party entities - Loans in Crypto Euro</t>
  </si>
  <si>
    <t>Other remaining finance income Euro</t>
  </si>
  <si>
    <t>Direct Costs Euro</t>
  </si>
  <si>
    <t>Commissions directly related to the acquisition of gross revenue derived from Crypto activities, paid or payable to third parties Euro</t>
  </si>
  <si>
    <t>Fees, brokerage and other charges paid to exchanges and intermediate brokers for the purpose of executing, registering and/or clearing transactions Euro</t>
  </si>
  <si>
    <t>Other commissions payable not related to Crypto Services Euro</t>
  </si>
  <si>
    <t>Operating/Administrative Expenses Euro</t>
  </si>
  <si>
    <t>Depreciation expense - Property, Plant and Equipment Euro</t>
  </si>
  <si>
    <t>Depreciation expense - Right of use of asset Euro</t>
  </si>
  <si>
    <t>Amortisation - Intangible assets Euro</t>
  </si>
  <si>
    <t>Impairment of tangible or intangible assets Euro</t>
  </si>
  <si>
    <t>Loss on disposal of Assets Euro</t>
  </si>
  <si>
    <t>Increase/ decrease in provisions Euro</t>
  </si>
  <si>
    <t>Changes in expected credit loss Euro</t>
  </si>
  <si>
    <t>Bad debts Euro</t>
  </si>
  <si>
    <t>Directors' Remuneration Euro</t>
  </si>
  <si>
    <t>Wages and Salaries Euro</t>
  </si>
  <si>
    <t>Other Staff benefit expenses Euro</t>
  </si>
  <si>
    <t>Legal Fees Euro</t>
  </si>
  <si>
    <t>Professional Fees Euro</t>
  </si>
  <si>
    <t>Research and development expenses Euro</t>
  </si>
  <si>
    <t>Other IT &amp; Systems costs Euro</t>
  </si>
  <si>
    <t>Repairs and maintenance fee Euro</t>
  </si>
  <si>
    <t>Audit Fees Euro</t>
  </si>
  <si>
    <t>MFSA Supervisory Fee Euro</t>
  </si>
  <si>
    <t>Custody Fee Euro</t>
  </si>
  <si>
    <t>Bank Charges Euro</t>
  </si>
  <si>
    <t>Rental Expenses Euro</t>
  </si>
  <si>
    <t>Insurance Expenses Euro</t>
  </si>
  <si>
    <t>Marketing and Promotion Expenses Euro</t>
  </si>
  <si>
    <t>Non-recurrent expenses from non-ordinary activities Euro</t>
  </si>
  <si>
    <t>Lease expenses Euro</t>
  </si>
  <si>
    <t>Outsourcing fees Euro</t>
  </si>
  <si>
    <t>Consultation expenses Euro</t>
  </si>
  <si>
    <t>Other administrative expenses Euro</t>
  </si>
  <si>
    <t>Finance Costs Euro</t>
  </si>
  <si>
    <t>Unrealised losses on financial assets measured at fair value through profit or loss Euro</t>
  </si>
  <si>
    <t>Realised losses on financial assets measured at fair value through profit or loss Euro</t>
  </si>
  <si>
    <t>Realised loss on foreign exchange differences Euro</t>
  </si>
  <si>
    <t>Unrealised loss on foreign exchange differences Euro</t>
  </si>
  <si>
    <t>Finance cost on lease liabilities Euro</t>
  </si>
  <si>
    <t>Negative interest paid to banks Euro</t>
  </si>
  <si>
    <t>Interest expense on loans and advances from group entities - Loans in FIAT Euro</t>
  </si>
  <si>
    <t>Interest expense on loans and advances from third-party entities - Loans in FIAT Euro</t>
  </si>
  <si>
    <t>Interest expense on loans and advances from group entities - Loans in Crypto Euro</t>
  </si>
  <si>
    <t>Interest expense on loans and advances from third-party entities - Loans in Crypto Euro</t>
  </si>
  <si>
    <t>Other remaining finance costs Euro</t>
  </si>
  <si>
    <t>Other Expenses Euro</t>
  </si>
  <si>
    <t>Taxation for the year Euro</t>
  </si>
  <si>
    <t>Other expenditure Euro</t>
  </si>
  <si>
    <t>Dividends Euro</t>
  </si>
  <si>
    <t>(i) Paid in the reporting period Euro</t>
  </si>
  <si>
    <t>(ii) Proposed but not paid Euro</t>
  </si>
  <si>
    <t>Gain/Loss on revaluation of intangible assets Euro</t>
  </si>
  <si>
    <t>Gain/Loss on revaluation of fixed assets Euro</t>
  </si>
  <si>
    <t>Unrealised gain/loss on financial assets measured at fair value through other comprehensive income Euro</t>
  </si>
  <si>
    <t>Realised gain/loss on financial assets measured at fair value through other comprehensive income Euro</t>
  </si>
  <si>
    <t>Gain/Loss on revaluation of available for sale Financial assets Euro</t>
  </si>
  <si>
    <t>Gain/Loss on foreign exchange differences recognised in other comprehensive income Euro</t>
  </si>
  <si>
    <t>Other gain or loss recognised in other comprehensive income Euro</t>
  </si>
  <si>
    <t>Tax income/ expense relating to components of other comprehensive income Euro</t>
  </si>
  <si>
    <t>Non-Current Assets Euro</t>
  </si>
  <si>
    <t>Property, plant and equipment NCA Euro</t>
  </si>
  <si>
    <t>Intangible Assets: NCA Euro</t>
  </si>
  <si>
    <t>(i) Goodwill NCA Euro</t>
  </si>
  <si>
    <t>(iii) Other Intangible Assets NCA Euro</t>
  </si>
  <si>
    <t>Right-of-use Assets NCA Euro</t>
  </si>
  <si>
    <t>Financial Assets NCA Euro</t>
  </si>
  <si>
    <t>(i) Financial Assets: Amortised Cost NCA Euro</t>
  </si>
  <si>
    <t>(ii) Financial Assets: Fair Value Through Profit or Loss (FVTPL) NCA Euro</t>
  </si>
  <si>
    <t>(iii) Financial Assets: Fair Value Through Other Comprehensive Income (FVOCI) NCA Euro</t>
  </si>
  <si>
    <t>Investments NCA Euro</t>
  </si>
  <si>
    <t>(i) Investment in Subsidiary, Associates and Joint Venture  NCA Euro</t>
  </si>
  <si>
    <t>(ii) Other Investments  NCA Euro</t>
  </si>
  <si>
    <t>Loans Receivables NCA Euro</t>
  </si>
  <si>
    <t>(i)  Loans and advances granted to group entities NCA Euro</t>
  </si>
  <si>
    <t>(ii) Loans and advances granted to third-party entities  NCA Euro</t>
  </si>
  <si>
    <t>Trade and Other Receivables NCA Euro</t>
  </si>
  <si>
    <t>(i) Trade Receivables NCA Euro</t>
  </si>
  <si>
    <t>(ii) Amount due from payment service providers or intermediaries NCA Euro</t>
  </si>
  <si>
    <t>(iii) Collateral deposits or reserves held with payment service providers or intermediaries NCA Euro</t>
  </si>
  <si>
    <t>(iv) Advance payments to clients NCA Euro</t>
  </si>
  <si>
    <t>(v) Amounts due from group entities NCA Euro</t>
  </si>
  <si>
    <t>(vi) Amounts due from third parties  NCA Euro</t>
  </si>
  <si>
    <t>(vii) Prepaid Tax NCA Euro</t>
  </si>
  <si>
    <t>Cash and Cash Equivalents NCA Euro</t>
  </si>
  <si>
    <t>(i) Term Deposits NCA Euro</t>
  </si>
  <si>
    <t>(ii) Restricted cash NCA Euro</t>
  </si>
  <si>
    <t>(iii) Other cash and cash equivalents  NCA Euro</t>
  </si>
  <si>
    <t>Other Non-Current Assets  Euro</t>
  </si>
  <si>
    <t>Current Assets Euro</t>
  </si>
  <si>
    <t>Inventory of Crypto Assets held for sale  Euro</t>
  </si>
  <si>
    <t>(i) Bitcoin (BTC) Euro</t>
  </si>
  <si>
    <t>(ii) Ethereum (ETH) Euro</t>
  </si>
  <si>
    <t>(iii) Tether (USDT) Euro</t>
  </si>
  <si>
    <t>(iv) Binance Coin (BNB)  Euro</t>
  </si>
  <si>
    <t>(v) Solana (SOL) Euro</t>
  </si>
  <si>
    <t>(vi) XRP Euro</t>
  </si>
  <si>
    <t>(vii) Other Euro</t>
  </si>
  <si>
    <t>Financial Assets CA Euro</t>
  </si>
  <si>
    <t>(i) Financial Assets: Amortised Cost CA Euro</t>
  </si>
  <si>
    <t>(ii) Financial Assets: Fair Value Through Profit or Loss (FVTPL) CA Euro</t>
  </si>
  <si>
    <t>(iii) Financial Assets: Fair Value Through Other Comprehensive Income (FVOCI) CA Euro</t>
  </si>
  <si>
    <t>Investments CA Euro</t>
  </si>
  <si>
    <t>(i) Investment in Subsidiary, Associates and Joint Venture CA Euro</t>
  </si>
  <si>
    <t>(ii) Other investments  CA Euro</t>
  </si>
  <si>
    <t>Non-current assets classified as held for sale  CA Euro</t>
  </si>
  <si>
    <t>Loans Receivables CA Euro</t>
  </si>
  <si>
    <t>(i)  Loans and advances granted to group entities CA Euro</t>
  </si>
  <si>
    <t>(ii) Loans and advances granted to third-party entities  CA Euro</t>
  </si>
  <si>
    <t>Trade and other Receivables CA Euro</t>
  </si>
  <si>
    <t>(i) Trade Receivables CA Euro</t>
  </si>
  <si>
    <t>(ii) Amount due from payment service providers or intermediaries CA Euro</t>
  </si>
  <si>
    <t>(iii) Collateral deposits or reserves held with payment service providers or intermediaries CA Euro</t>
  </si>
  <si>
    <t>(iv) Advance payments to clients CA Euro</t>
  </si>
  <si>
    <t>(v) Amounts due from group entities CA Euro</t>
  </si>
  <si>
    <t>(vi) Amounts due from third parties  CA Euro</t>
  </si>
  <si>
    <t>(vii) Prepayments CA Euro</t>
  </si>
  <si>
    <t>(viii) Accrued Income CA Euro</t>
  </si>
  <si>
    <t>(ix) Prepaid Tax CA Euro</t>
  </si>
  <si>
    <t>Cash and Cash Equivalents CA Euro</t>
  </si>
  <si>
    <t>(i) Bank accounts - Own funds CA Euro</t>
  </si>
  <si>
    <t>(ii) Bank accounts - Client funds CA Euro</t>
  </si>
  <si>
    <t>(iii) Restricted cash CA Euro</t>
  </si>
  <si>
    <t>(iv) Other cash and cash equivalents CA Euro</t>
  </si>
  <si>
    <t>Other Current Assets Euro</t>
  </si>
  <si>
    <t>Non-Current Liabilities Euro</t>
  </si>
  <si>
    <t>Financial Liabilities: NCL Euro</t>
  </si>
  <si>
    <t>(i) Financial Liability: Amortised Cost NCL Euro</t>
  </si>
  <si>
    <t>(ii) Financial Liability: Fair Value Through Profit or Loss (FVTPL) NCL Euro</t>
  </si>
  <si>
    <t>Lease Liability NCL Euro</t>
  </si>
  <si>
    <t>Loans Payables: NCL Euro</t>
  </si>
  <si>
    <t>(i) Loans and advances from group entities NCL Euro</t>
  </si>
  <si>
    <t>(ii) Loans and advances from third-party entities NCL Euro</t>
  </si>
  <si>
    <t>Trade and Other Payables: NCL Euro</t>
  </si>
  <si>
    <t>(i) Trade payables NCL Euro</t>
  </si>
  <si>
    <t>(ii) Collateral deposits/reserves collected from clients NCL Euro</t>
  </si>
  <si>
    <t>(iii) Amount due to payment service providers or intermediaries NCL Euro</t>
  </si>
  <si>
    <t>(iv) Amounts due to group entities NCL Euro</t>
  </si>
  <si>
    <t>(v) Amounts due to third parties NCL Euro</t>
  </si>
  <si>
    <t>(vi) Tax Liability NCL Euro</t>
  </si>
  <si>
    <t>Current Liabilities Euro</t>
  </si>
  <si>
    <t>Financial Liabilities: CL Euro</t>
  </si>
  <si>
    <t>(i) Financial Liability: Amortised Cost CL Euro</t>
  </si>
  <si>
    <t>(ii) Financial Liability: Fair Value Through Profit or Loss (FVTPL) CL Euro</t>
  </si>
  <si>
    <t>Lease Liability CL Euro</t>
  </si>
  <si>
    <t>Loans Payables: CL Euro</t>
  </si>
  <si>
    <t>(i) Loans and advances from group entities CL Euro</t>
  </si>
  <si>
    <t>(ii) Loans and advances from third-party entities  CL Euro</t>
  </si>
  <si>
    <t>Trade and Other Payables: CL Euro</t>
  </si>
  <si>
    <t>(i) Collateral deposits/reserves collected from clients CL Euro</t>
  </si>
  <si>
    <t>(ii) Amount due to payment service providers or intermediaries CL Euro</t>
  </si>
  <si>
    <t>(iii) Amounts due to group entities CL Euro</t>
  </si>
  <si>
    <t>(iv) Amounts due to third parties CL Euro</t>
  </si>
  <si>
    <t>(v) Accruals  CL Euro</t>
  </si>
  <si>
    <t>(vi) Deferred income CL Euro</t>
  </si>
  <si>
    <t>(vii) Grants received in advance CL Euro</t>
  </si>
  <si>
    <t>(viii) Tax liability CL Euro</t>
  </si>
  <si>
    <t>Provisions CL Euro</t>
  </si>
  <si>
    <t>Called up ordinary share capital Euro</t>
  </si>
  <si>
    <t>Preference share capital Euro</t>
  </si>
  <si>
    <t>Perpetual Non-Cumulative Preference Shares Euro</t>
  </si>
  <si>
    <t>Share Premium Account Euro</t>
  </si>
  <si>
    <t>(i) Eligible as CET1 Capital Euro</t>
  </si>
  <si>
    <t>(ii) Other  Euro</t>
  </si>
  <si>
    <t>Revenue Reserves: Euro</t>
  </si>
  <si>
    <t>(i) Opening Balance for the Reporting Period / as per latest audited accounts Euro</t>
  </si>
  <si>
    <t>(ii) Movement in Revenue Reserves Euro</t>
  </si>
  <si>
    <t>a) Profit / (loss) and other comprehensive income other than CA-IP-R5(iii) Euro</t>
  </si>
  <si>
    <t>b) Dividend Paid Euro</t>
  </si>
  <si>
    <t>c) Transfer in/out of Revenue Reserves Euro</t>
  </si>
  <si>
    <t>(iii) Interim profit/ (loss) and other comprehensive income during the reporting period Euro</t>
  </si>
  <si>
    <t>Other Reserves: Euro</t>
  </si>
  <si>
    <t>(i) Capital Contribution Euro</t>
  </si>
  <si>
    <t>Minority Interest Euro</t>
  </si>
  <si>
    <t>Insert the amount of any contingent liabilities Euro</t>
  </si>
  <si>
    <t>CET1 Capital deducted from Own Funds Calculation Euro</t>
  </si>
  <si>
    <t>The Return is showing a Profit/ Loss of: Euro</t>
  </si>
  <si>
    <t>If 'Yes', please input the respective amount. (Only applicable to verified profits) Euro</t>
  </si>
  <si>
    <t>CA-IP-I26ae</t>
  </si>
  <si>
    <t>CA-IP-E41ae</t>
  </si>
  <si>
    <t>CA-IP-A12ce</t>
  </si>
  <si>
    <t>CA-IP-L3ce</t>
  </si>
  <si>
    <t>CA-IP-L4fe</t>
  </si>
  <si>
    <t>CA-IP-L8cae</t>
  </si>
  <si>
    <t>Interest income from loans and advances granted to third-party entities - Loans in Crypto details Euro</t>
  </si>
  <si>
    <t>Interest expense on loans and advances from third-party entities - Loans in Crypto detail Euro</t>
  </si>
  <si>
    <t>(ii) Loans and advances from third-party entities detail NCL Euro</t>
  </si>
  <si>
    <t>(v) Amounts due to third parties detail NCL Euro</t>
  </si>
  <si>
    <t>(iii) Amounts due to group entities detail CL Euro</t>
  </si>
  <si>
    <t>CA-IS-01e</t>
  </si>
  <si>
    <t>CA-IS-02e</t>
  </si>
  <si>
    <t>CA-IS-03e</t>
  </si>
  <si>
    <t>CA-IS-04e</t>
  </si>
  <si>
    <t>CA-IS-05e</t>
  </si>
  <si>
    <t>CA-IS-06e</t>
  </si>
  <si>
    <t>CA-IS-07e</t>
  </si>
  <si>
    <t>CA-IS-08e</t>
  </si>
  <si>
    <t>CA-IS-09e</t>
  </si>
  <si>
    <t>CA-IS-10e</t>
  </si>
  <si>
    <t>CA-IS-11e</t>
  </si>
  <si>
    <t>CA-IS-12e</t>
  </si>
  <si>
    <t>CA-IS-13e</t>
  </si>
  <si>
    <t>CA-IS-14e</t>
  </si>
  <si>
    <t>CA-IS-15e</t>
  </si>
  <si>
    <t>CA-IS-16e</t>
  </si>
  <si>
    <t>CA-IS-17e</t>
  </si>
  <si>
    <t>CA-IS-17ae</t>
  </si>
  <si>
    <t>CA-IS-18e</t>
  </si>
  <si>
    <t>CA-IS-19e</t>
  </si>
  <si>
    <t>CA-IS-20e</t>
  </si>
  <si>
    <t>CA-IS-21e</t>
  </si>
  <si>
    <t>CA-IS-22e</t>
  </si>
  <si>
    <t>CA-IS-23e</t>
  </si>
  <si>
    <t>CA-IS-24e</t>
  </si>
  <si>
    <t>CA-IS-24ae</t>
  </si>
  <si>
    <t>CA-IS-25e</t>
  </si>
  <si>
    <t>CA-IS-26e</t>
  </si>
  <si>
    <t>CA-IS-27e</t>
  </si>
  <si>
    <t>CA-IS-28e</t>
  </si>
  <si>
    <t>CA-IS-29e</t>
  </si>
  <si>
    <t>CA-IS-30e</t>
  </si>
  <si>
    <t>CA-IS-31e</t>
  </si>
  <si>
    <t>CA-IS-32e</t>
  </si>
  <si>
    <t>CA-IS-33e</t>
  </si>
  <si>
    <t>CA-IS-34e</t>
  </si>
  <si>
    <t>CA-IS-35e</t>
  </si>
  <si>
    <t>CA-IS-36e</t>
  </si>
  <si>
    <t>CA-IS-36ae</t>
  </si>
  <si>
    <t>CA-IS-37e</t>
  </si>
  <si>
    <t>Custody and Administration of crypto-assets Revenue Euro</t>
  </si>
  <si>
    <t>Operation of a Trading Platform Revenue Euro</t>
  </si>
  <si>
    <t>Exchange of Crypto-Assets Revenue Euro</t>
  </si>
  <si>
    <t>Execution of Orders Revenue Euro</t>
  </si>
  <si>
    <t>Placing of Crypto Assets Revenue Euro</t>
  </si>
  <si>
    <t>Reception and Transmission of Orders Revenue Euro</t>
  </si>
  <si>
    <t>Advice for Crypto Assets Revenue  Euro</t>
  </si>
  <si>
    <t>Portfolio Management on Crypto-Assets Revenue Euro</t>
  </si>
  <si>
    <t>Transfer Services for Crypto-Assets Revenue Euro</t>
  </si>
  <si>
    <t>Income from Other Crypto Services Euro</t>
  </si>
  <si>
    <t>Total Crypto Related Revenue  Euro</t>
  </si>
  <si>
    <t>Total Non-Crypto-Related Revenue  Euro</t>
  </si>
  <si>
    <t>Total Revenue  Euro</t>
  </si>
  <si>
    <t>Total Direct Costs Euro</t>
  </si>
  <si>
    <t>Gross Profit Euro</t>
  </si>
  <si>
    <t>Administrative Expenses Euro</t>
  </si>
  <si>
    <t>Operating Profit (Loss) Euro</t>
  </si>
  <si>
    <t>Finance Income  Euro</t>
  </si>
  <si>
    <t>Finance Costs  Euro</t>
  </si>
  <si>
    <t>Net of Finance Income/Expense Euro</t>
  </si>
  <si>
    <t>Profit (Loss) Before Tax  Euro</t>
  </si>
  <si>
    <t>Tax (Expense) Income  Euro</t>
  </si>
  <si>
    <t>Profit (Loss) After Tax  Euro</t>
  </si>
  <si>
    <t>Total Other Comprehensive Income Euro</t>
  </si>
  <si>
    <t>Total Comprehensive Income Euro</t>
  </si>
  <si>
    <t>(ii) Other (included in Own Funds Calculation)</t>
  </si>
  <si>
    <t>(iii) Other (not included in Own Funds Calculation)</t>
  </si>
  <si>
    <t>Kindly provide the name of the reserves in CA-IP-R6(ii) and/or CA-IP-R6(iii)</t>
  </si>
  <si>
    <t>CA-IP-R6d</t>
  </si>
  <si>
    <t>(ii) Other (included in own funds calciulation) detail</t>
  </si>
  <si>
    <t>(iii) Other (not included in own funds calciulation) detail</t>
  </si>
  <si>
    <t>(ii) Other (included in own funds calculation) Euro</t>
  </si>
  <si>
    <t>CA-IP-R6de</t>
  </si>
  <si>
    <t>(ii) Other (not included in own funds calculation) Euro</t>
  </si>
  <si>
    <t>CA-BS-01e</t>
  </si>
  <si>
    <t>CA-BS-01ae</t>
  </si>
  <si>
    <t>CA-BS-02e</t>
  </si>
  <si>
    <t>CA-BS-03e</t>
  </si>
  <si>
    <t>CA-BS-04e</t>
  </si>
  <si>
    <t>CA-BS-05e</t>
  </si>
  <si>
    <t>CA-BS-06e</t>
  </si>
  <si>
    <t>CA-BS-07e</t>
  </si>
  <si>
    <t>CA-BS-08e</t>
  </si>
  <si>
    <t>CA-BS-09e</t>
  </si>
  <si>
    <t>CA-BS-10e</t>
  </si>
  <si>
    <t>CA-BS-10ae</t>
  </si>
  <si>
    <t>CA-BS-11e</t>
  </si>
  <si>
    <t>CA-BS-12e</t>
  </si>
  <si>
    <t>CA-BS-13e</t>
  </si>
  <si>
    <t>CA-BS-14e</t>
  </si>
  <si>
    <t>CA-BS-15e</t>
  </si>
  <si>
    <t>CA-BS-16e</t>
  </si>
  <si>
    <t>CA-BS-17e</t>
  </si>
  <si>
    <t>CA-BS-18e</t>
  </si>
  <si>
    <t>CA-BS-19e</t>
  </si>
  <si>
    <t>CA-BS-20e</t>
  </si>
  <si>
    <t>CA-BS-21e</t>
  </si>
  <si>
    <t>CA-BS-22e</t>
  </si>
  <si>
    <t>CA-BS-23e</t>
  </si>
  <si>
    <t>CA-BS-24e</t>
  </si>
  <si>
    <t>CA-BS-25e</t>
  </si>
  <si>
    <t>CA-BS-26e</t>
  </si>
  <si>
    <t>CA-BS-27e</t>
  </si>
  <si>
    <t>CA-BS-28e</t>
  </si>
  <si>
    <t>CA-BS-29e</t>
  </si>
  <si>
    <t>CA-BS-30e</t>
  </si>
  <si>
    <t>CA-BS-31e</t>
  </si>
  <si>
    <t>CA-BS-32e</t>
  </si>
  <si>
    <t>CA-BS-33e</t>
  </si>
  <si>
    <t>CA-BS-34e</t>
  </si>
  <si>
    <t>CA-BS-35e</t>
  </si>
  <si>
    <t>CA-BS-36e</t>
  </si>
  <si>
    <t>CA-OF-001e</t>
  </si>
  <si>
    <t>CA-OF-004e</t>
  </si>
  <si>
    <t>CA-OF-005e</t>
  </si>
  <si>
    <t>CA-OF-006e</t>
  </si>
  <si>
    <t>CA-OF-007e</t>
  </si>
  <si>
    <t>CA-OF-008ae</t>
  </si>
  <si>
    <t>CA-OF-008be</t>
  </si>
  <si>
    <t>CA-OF-013e</t>
  </si>
  <si>
    <t>CA-OF-014e</t>
  </si>
  <si>
    <t>CA-OF-015e</t>
  </si>
  <si>
    <t>CA-OF-016e</t>
  </si>
  <si>
    <t>CA-OF-017e</t>
  </si>
  <si>
    <t>CA-OF-019e</t>
  </si>
  <si>
    <t>CA-OF-021e</t>
  </si>
  <si>
    <t>CA-OF-022e</t>
  </si>
  <si>
    <t>CA-OF-023e</t>
  </si>
  <si>
    <t>CA-OF-024e</t>
  </si>
  <si>
    <t>CA-OF-025e</t>
  </si>
  <si>
    <t>CA-OF-026e</t>
  </si>
  <si>
    <t>CA-OF-027e</t>
  </si>
  <si>
    <t>CA-OF-028e</t>
  </si>
  <si>
    <t>CA-OF-029e</t>
  </si>
  <si>
    <t>CA-OF-030e</t>
  </si>
  <si>
    <t>CA-OF-031e</t>
  </si>
  <si>
    <t>CA-OF-032ae</t>
  </si>
  <si>
    <t>CA-OF-032e</t>
  </si>
  <si>
    <t>CA-OF-033e</t>
  </si>
  <si>
    <t>CA-OF-034e</t>
  </si>
  <si>
    <t>CA-OF-035e</t>
  </si>
  <si>
    <t>CA-OF-036e</t>
  </si>
  <si>
    <t>CA-OF-037e</t>
  </si>
  <si>
    <t>CA-OF-038e</t>
  </si>
  <si>
    <t>CA-OF-039e</t>
  </si>
  <si>
    <t>CA-OF-040e</t>
  </si>
  <si>
    <t>CA-OF-042e</t>
  </si>
  <si>
    <t>CA-OF-043e</t>
  </si>
  <si>
    <t>CA-OF-044e</t>
  </si>
  <si>
    <t>CA-OF-045e</t>
  </si>
  <si>
    <t>CA-OF-046e</t>
  </si>
  <si>
    <t>CA-PI-002e</t>
  </si>
  <si>
    <t>Own Funds: Common Equity Tier 1 Euro</t>
  </si>
  <si>
    <t>Capital Instruments Eligible as CET1 Capital Euro</t>
  </si>
  <si>
    <t>Paid up capital instruments Euro</t>
  </si>
  <si>
    <t>Memorandum item: Capital instruments not eligible Euro</t>
  </si>
  <si>
    <t>Share Premium Euro</t>
  </si>
  <si>
    <t>(-) Own CET 1 instruments Euro</t>
  </si>
  <si>
    <t>(-) Actual or contingent obligations to purchase own CET1 instruments Euro</t>
  </si>
  <si>
    <t>Retained Earnings Euro</t>
  </si>
  <si>
    <t>Audited retained earnings Euro</t>
  </si>
  <si>
    <t>Profit or loss eligible Euro</t>
  </si>
  <si>
    <t>Profit or loss attributable to owners of the parent Euro</t>
  </si>
  <si>
    <t>(-) Part of interim or year-end profit not eligible Euro</t>
  </si>
  <si>
    <t>Other Reserves  Euro</t>
  </si>
  <si>
    <t>Minority interest given recognition in CET1 capital Euro</t>
  </si>
  <si>
    <t>Adjustment to CET1 due to prudential filters Euro</t>
  </si>
  <si>
    <t>(-) Increases in equity resulting from securitised assets Euro</t>
  </si>
  <si>
    <t>Cash flow hedge reserve Euro</t>
  </si>
  <si>
    <t>Cumulative gains and losses due to changes in own credit risk on fair valued liabilities Euro</t>
  </si>
  <si>
    <t>Fair value gains and losses arising from the institution's own credit risk related to derivative liabilities Euro</t>
  </si>
  <si>
    <t>(-) Value adjustments due to the requirements for prudent valuation Euro</t>
  </si>
  <si>
    <t>(-) Goodwill Euro</t>
  </si>
  <si>
    <t>(-) Goodwill accounted for as intangible assets/ included in the valuation of significant investments Euro</t>
  </si>
  <si>
    <t>Deferred tax liabilities associated to goodwill Euro</t>
  </si>
  <si>
    <t>(-) Other intangible assets Euro</t>
  </si>
  <si>
    <t>(-) Other intangible assets gross amount Euro</t>
  </si>
  <si>
    <t>(-) Deferred tax liabilities associated to other intangible assets Euro</t>
  </si>
  <si>
    <t>(-) Deferred tax assets that rely on future profitability &amp; do not arise from temporary differences Euro</t>
  </si>
  <si>
    <t>(-) IRB shortfall of credit risk adjustments to expected losses Euro</t>
  </si>
  <si>
    <t>(-) Defined benefit pension fund assets Euro</t>
  </si>
  <si>
    <t>(-) Defined benefit pension fund assets gross amount Euro</t>
  </si>
  <si>
    <t>(-) Deferred tax liabilities associated to defined benefit pension fund assets  Euro</t>
  </si>
  <si>
    <t>(-) Defined benefit pension fund assets which the institution has an unrestricted ability to use Euro</t>
  </si>
  <si>
    <t>(-) Reciprocal cross holdings in CET1 Capital Euro</t>
  </si>
  <si>
    <t>(-) Qualifying holdings outside the financial sector which can alternatively be subject to a 1.250% risk weight Euro</t>
  </si>
  <si>
    <t>(-) Securitisation positions which can alternatively be subject to a 1.250% risk weight Euro</t>
  </si>
  <si>
    <t>(-) Positions in a basket for which an institution cannot determine the risk weight under the IRB approach, and can alternatively be subject to a 1.250% risk weight Euro</t>
  </si>
  <si>
    <t>(-) Equity exposures under an internal model approach which can alternatively be subject to a 1.250% risk weight Euro</t>
  </si>
  <si>
    <t>CET1 capital elements or deductions - Other Euro</t>
  </si>
  <si>
    <t>CA-FR-01e</t>
  </si>
  <si>
    <t>CA-FR-02e</t>
  </si>
  <si>
    <t>CA-FR-03e</t>
  </si>
  <si>
    <t>CA-FR-04e</t>
  </si>
  <si>
    <t>CA-FR-05e</t>
  </si>
  <si>
    <t>CA-FR-06e</t>
  </si>
  <si>
    <t>CA-FR-07e</t>
  </si>
  <si>
    <t>CA-FR-08e</t>
  </si>
  <si>
    <t>CA-FR-09e</t>
  </si>
  <si>
    <t>CA-FR-10e</t>
  </si>
  <si>
    <t>Number of months represented in the latest Audited Financial Statements Eur</t>
  </si>
  <si>
    <t>Total Expenditure as per the latest Audited Financial Statements Eur</t>
  </si>
  <si>
    <t>Staff Bonuses and Other Remuneration, to the extent that those bonuses and that remuneration depend on a net profit of the Licence Holder in the relevant year Eur</t>
  </si>
  <si>
    <t>Employees', directors' &amp; partners' shares in profits, to the extent that they are fully discretionary Eur</t>
  </si>
  <si>
    <t>Other appropriations of profits and other variable remuneration, to the extent that they are fully discretionary Eur</t>
  </si>
  <si>
    <t>Non-recurring expenses from non-ordinary activities Eur</t>
  </si>
  <si>
    <t>Relevant Fixed Expenditure Eur</t>
  </si>
  <si>
    <t>One quarter of the annual relevant fixed expenditure Eur</t>
  </si>
  <si>
    <t>Fixed Overhead Requirement Eur</t>
  </si>
  <si>
    <t>Total Deductions Eur</t>
  </si>
  <si>
    <t>CA-RR-01e</t>
  </si>
  <si>
    <t>CA-RR-02e</t>
  </si>
  <si>
    <t>CA-RR-03e</t>
  </si>
  <si>
    <t>CA-RR-05e</t>
  </si>
  <si>
    <t>CA-RR-06e</t>
  </si>
  <si>
    <t>CA-RR-07e</t>
  </si>
  <si>
    <t>CA-RR-09e</t>
  </si>
  <si>
    <t>CA-RR-10e</t>
  </si>
  <si>
    <t>CA-RR-11e</t>
  </si>
  <si>
    <t>Own Funds Eur</t>
  </si>
  <si>
    <t>Insurance Policy or Guarantee Eur</t>
  </si>
  <si>
    <t>Total Prudential Safeguards Eur</t>
  </si>
  <si>
    <t>Permanent Minimum Requirement: Eur</t>
  </si>
  <si>
    <t>Fixed Overhead Requirement as per the Calculation: Eur</t>
  </si>
  <si>
    <t>Capital Requirement Eur</t>
  </si>
  <si>
    <t>Cash Eur</t>
  </si>
  <si>
    <t>Assets that can be converted into cash at little or no loss of value Eur</t>
  </si>
  <si>
    <t>Total Liquid Assets Eur</t>
  </si>
  <si>
    <t>CA-CT-11ae</t>
  </si>
  <si>
    <t>CA-CT-11be</t>
  </si>
  <si>
    <t>CA-CT-11ce</t>
  </si>
  <si>
    <t>CA-CT-11de</t>
  </si>
  <si>
    <t>Total Assets held under custody - Malta Eur</t>
  </si>
  <si>
    <t>Total Assets held under custody - RoW Eur</t>
  </si>
  <si>
    <t>Total Assets held under custody - Total Eur</t>
  </si>
  <si>
    <t>Commencement Date (dd/mm/yyyy)</t>
  </si>
  <si>
    <t>Termination Date (dd/mm/yyyy)</t>
  </si>
  <si>
    <t xml:space="preserve">Is Sub-Outsourcing utilised? </t>
  </si>
  <si>
    <t>ii. We have notified the MFSA of any breaches/ notifications, approvals or other regulatory requirements as applicable to the entity, and all matters which may influence its decision to allow the licence to continue.</t>
  </si>
  <si>
    <r>
      <t xml:space="preserve">This Return should be submitted to the Authority via the </t>
    </r>
    <r>
      <rPr>
        <b/>
        <u/>
        <sz val="11"/>
        <color theme="1"/>
        <rFont val="Roboto"/>
      </rPr>
      <t>LH Portal</t>
    </r>
    <r>
      <rPr>
        <sz val="11"/>
        <color theme="1"/>
        <rFont val="Roboto"/>
      </rPr>
      <t>. Should you have any queries, kindly contact Fintech Supervision (SUFintech@mfsa.mt)</t>
    </r>
    <r>
      <rPr>
        <b/>
        <sz val="11"/>
        <color theme="1"/>
        <rFont val="Roboto"/>
      </rPr>
      <t>.</t>
    </r>
  </si>
  <si>
    <t>Kindly indicate the licensable activities provided by the Entity:</t>
  </si>
  <si>
    <t xml:space="preserve">Does the Entity hold any clients' Crypto Assets with third party CASP Custodians? </t>
  </si>
  <si>
    <t>If the entity holds less than 5 Crypto Assets, kindly fill the remaining "Top 5" with N/A</t>
  </si>
  <si>
    <t xml:space="preserve">Are the private keys for wallets held by the Entity? </t>
  </si>
  <si>
    <t xml:space="preserve">How many clients have their private keys held by the Entity? </t>
  </si>
  <si>
    <t xml:space="preserve">Entity Information </t>
  </si>
  <si>
    <t>(ii) Prudently valued software assets, the value of which is not negatively affected by resolution, insolvency or liquidation of the Entity (as stipulated by REGULATION (EU) 2019/876).</t>
  </si>
  <si>
    <t>Has the Financial Auditor verified any of the Entity's profits?</t>
  </si>
  <si>
    <t>(ii) Prudently valued software assets, the value of which is not negatively affected by resolution, insolvency or liquidation of the Entity (as stipulated by REGULATION (EU) 2019/876). NCA</t>
  </si>
  <si>
    <t>(ii) Prudently valued software assets, the value of which is not negatively affected by resolution, insolvency or liquidation of the Entity (as stipulated by REGULATION (EU) 2019/876). NCA Euro</t>
  </si>
  <si>
    <t>(-) Prudently valued software assets, the value of which is not negatively affected by resolution, insolvency or liquidation of the Entity (as stipulated by REGULATION (EU) 2019/876).</t>
  </si>
  <si>
    <t xml:space="preserve">Total covered by an insurance policy or some other comparable guarantee from an authorised insurance Entity: </t>
  </si>
  <si>
    <t xml:space="preserve">Kindly provide the following details with regards to the Entity's insurance providers; </t>
  </si>
  <si>
    <t>(-) Prudently valued software assets, the value of which is not negatively affected by resolution, insolvency or liquidation of the Entity (as stipulated by REGULATION (EU) 2019/876). Euro</t>
  </si>
  <si>
    <t>Total covered by an insurance policy or some other comparable guarantee from an authorised insurance Entity:  Euro</t>
  </si>
  <si>
    <t xml:space="preserve">How does the Entity accept crypto asset transfers? </t>
  </si>
  <si>
    <t>Does the Entity accept crytpo asset transactions to and/or from unidentifiable Unhosted Wallets?</t>
  </si>
  <si>
    <t>Has the Entity created and used additional wallet addresses which were not provided in the previous submissions of the "Wallet Address Form"?</t>
  </si>
  <si>
    <t>Does the Entity undertake any activities other than those listed in Article 3 of Regulation (EU) 2023/1114?</t>
  </si>
  <si>
    <t>How many clients have their private keys held by the Entity? - Malta</t>
  </si>
  <si>
    <t>How many clients have their private keys held by the Entity? - RoW</t>
  </si>
  <si>
    <t>How many clients have their private keys held by the Entity? - Total</t>
  </si>
  <si>
    <t>Does the Entity hold and/or control client money (FIAT)?</t>
  </si>
  <si>
    <t>Does the Entity have FIAT outstanding attributable to clients at the end of the reporting period? (E.g. due to unsettled transactions)</t>
  </si>
  <si>
    <t xml:space="preserve">Kindly elaborate on the reason for the Entity having a Surplus/Deficit in its Safekeeping amounts. </t>
  </si>
  <si>
    <t xml:space="preserve">Does the Entity outsource payment services under Directive (EU) 2015/2366 to a third party? </t>
  </si>
  <si>
    <t>Dormant clients refer to clients which, due to inactivity, require an additional process to 're-activate' their accounts prior to them accessing the services, other than custody and holding of Client Monies. (Thus Dormant clients may still have crypto-assets under custody or FIAT held by the Entity).</t>
  </si>
  <si>
    <t>Total number of jurisdictions where the Entity is providing its services:</t>
  </si>
  <si>
    <t>Number of RoW jurisdictions where the Entity provides its services</t>
  </si>
  <si>
    <t>Relationships terminated due to concerns or other decisions taken by the Entity</t>
  </si>
  <si>
    <t>- Clients' Crypto-Assets are held in wallets segregated from the Entity's Crypto-Assets</t>
  </si>
  <si>
    <t>- The Entity undertakes on-going screening on all key personnel and key holders</t>
  </si>
  <si>
    <t>Entity makes use of Redundant Key</t>
  </si>
  <si>
    <t>Entity supports non-custodial wallets</t>
  </si>
  <si>
    <t>Revenue Reserves</t>
  </si>
  <si>
    <t>Contingent Liabilities</t>
  </si>
  <si>
    <t>Kindly mark the following statements as applicable</t>
  </si>
  <si>
    <t>Number of Active Clients placing orders during the reporting period</t>
  </si>
  <si>
    <t>Total orders placed during the reporting period</t>
  </si>
  <si>
    <t>Total orders matched during the reporting period</t>
  </si>
  <si>
    <t>Total Failed Orders</t>
  </si>
  <si>
    <t>Kindly provide the rationale for the failed orders</t>
  </si>
  <si>
    <r>
      <t xml:space="preserve">Trade value for the reporting period </t>
    </r>
    <r>
      <rPr>
        <i/>
        <sz val="11"/>
        <color theme="1"/>
        <rFont val="Roboto"/>
      </rPr>
      <t>(In Reporting Currency)</t>
    </r>
  </si>
  <si>
    <r>
      <t xml:space="preserve">Average daily trading value for the reporting period </t>
    </r>
    <r>
      <rPr>
        <i/>
        <sz val="11"/>
        <color theme="1"/>
        <rFont val="Roboto"/>
      </rPr>
      <t>(In Reporting Currency)</t>
    </r>
  </si>
  <si>
    <t>Number of active liquidity providers (market makers) during the reporting period</t>
  </si>
  <si>
    <t>Number of orders placed by liquidity providers during the reporting period</t>
  </si>
  <si>
    <t>Total value of trades exchanging crypto-assets for funds and other crypto-assets during the reporting period</t>
  </si>
  <si>
    <t>Top 3 liquidity provider counterparties to exchange services</t>
  </si>
  <si>
    <t>Total number of orders executed on behalf of clients</t>
  </si>
  <si>
    <t>Number of DeFi Protocols used to execute orders on</t>
  </si>
  <si>
    <t>Top 10 Executing Venues &amp; any executions via DeFi Protocols</t>
  </si>
  <si>
    <t>Top 3 issuers of crypto assets being placed</t>
  </si>
  <si>
    <t>Kindly provide information on the typical targeted purchasers</t>
  </si>
  <si>
    <t>Kindly provide details of how the issue price of the crypto-assets is determined and if any incentives are received from the offeror</t>
  </si>
  <si>
    <t>Total number of orders transmitted for execution on behalf of clients</t>
  </si>
  <si>
    <t>Top 10 Executing Brokers</t>
  </si>
  <si>
    <t>Number of crypto-assets transferred during the reporting period</t>
  </si>
  <si>
    <r>
      <t xml:space="preserve">Number of Crypto-assets transferred </t>
    </r>
    <r>
      <rPr>
        <b/>
        <i/>
        <sz val="11"/>
        <color theme="1"/>
        <rFont val="Roboto"/>
      </rPr>
      <t>inwards</t>
    </r>
    <r>
      <rPr>
        <sz val="11"/>
        <color theme="1"/>
        <rFont val="Roboto"/>
      </rPr>
      <t xml:space="preserve"> to the CASP</t>
    </r>
  </si>
  <si>
    <r>
      <t xml:space="preserve">Number of Crypto-assets transferred </t>
    </r>
    <r>
      <rPr>
        <b/>
        <i/>
        <sz val="11"/>
        <color theme="1"/>
        <rFont val="Roboto"/>
      </rPr>
      <t>outwards</t>
    </r>
    <r>
      <rPr>
        <sz val="11"/>
        <color theme="1"/>
        <rFont val="Roboto"/>
      </rPr>
      <t xml:space="preserve"> from the CASP</t>
    </r>
  </si>
  <si>
    <r>
      <t xml:space="preserve">Value of Crypto-assets transferred during the reporting period </t>
    </r>
    <r>
      <rPr>
        <i/>
        <sz val="11"/>
        <color theme="1"/>
        <rFont val="Roboto"/>
      </rPr>
      <t>(in reporting currency)</t>
    </r>
  </si>
  <si>
    <t>Kindly provide the following details with respect to crypto-assets transferred inwards to the CASP</t>
  </si>
  <si>
    <t>Kindly provide the following details with respect to crypto-assets transferred outwards from the CASP</t>
  </si>
  <si>
    <t>Top 5 Third Parties with which clients' Crypto Assets are held</t>
  </si>
  <si>
    <t>Total Assets held under custody</t>
  </si>
  <si>
    <t>Number of individuals that have access to private keys/ partial keys</t>
  </si>
  <si>
    <t>Number of individuals required to carry out a wallet withdrawal</t>
  </si>
  <si>
    <t>Kindly provide details as to the credit institution/central bank holding FIAT on behalf of the LH</t>
  </si>
  <si>
    <t>The entity is in a safekeeping deficit/surplus</t>
  </si>
  <si>
    <t>Kindly elaborate on the reason for the Entity having a Surplus/Deficit in its Safekeeping amounts</t>
  </si>
  <si>
    <t>Kindly provide the details of the payment services provided</t>
  </si>
  <si>
    <t>Number of outsourced services, functions and/or individuals</t>
  </si>
  <si>
    <t>Number of third parties to whom the entity outsources its services/functions/individuals</t>
  </si>
  <si>
    <t>Breakdown of Outsourcing</t>
  </si>
  <si>
    <t>Should the entity have any additional outsourced services/functions/individuals, kindly provide the above details in the below textbox</t>
  </si>
  <si>
    <t>For Active Clients only</t>
  </si>
  <si>
    <t>Total number of jurisdictions where the Entity is providing its services</t>
  </si>
  <si>
    <t>Number of clients onboarded during the reporting period</t>
  </si>
  <si>
    <t>Number of clients refused onboarding during the reporting period</t>
  </si>
  <si>
    <t>Number of client relationships terminated during the reporting period</t>
  </si>
  <si>
    <t>Number of clients on whom EDD was applied during the reporting period</t>
  </si>
  <si>
    <t>Kindly provide the following information regarding the entity's passported services during the reporting period (in reporting currency)</t>
  </si>
  <si>
    <t>Number of complaints received during the reporting period</t>
  </si>
  <si>
    <t>Number of pending complaints as at the reporting period</t>
  </si>
  <si>
    <t>Number of complaints concluded during reporting period</t>
  </si>
  <si>
    <t>Number of concluded complaints for which no compensation was paid during reporting period</t>
  </si>
  <si>
    <t>Number of complaints for which compensation was paid during reporting period</t>
  </si>
  <si>
    <t>Total compensation paid in reporting currency</t>
  </si>
  <si>
    <t>Realistic compensation payable exposure (for pending complaints) in reporting currency</t>
  </si>
  <si>
    <t>CA-IP-CI3</t>
  </si>
  <si>
    <t>CA-IP-CI4</t>
  </si>
  <si>
    <t>Kindly provide the URL to the Entity's Website</t>
  </si>
  <si>
    <t>Overall unplanned service downtime in minutes</t>
  </si>
  <si>
    <r>
      <t xml:space="preserve">Kindly provide the URL to the Entity's Trading Platform </t>
    </r>
    <r>
      <rPr>
        <i/>
        <sz val="11"/>
        <color theme="1"/>
        <rFont val="Roboto"/>
      </rPr>
      <t>(if applicable)</t>
    </r>
  </si>
  <si>
    <t>Kindly provide the details of the counterparties holding Crypto Assets on behalf of the Entity, as per the Authorised Crypto-Asset Services under Article 3 of Regulation (EU) 2023/114;</t>
  </si>
  <si>
    <t>Day</t>
  </si>
  <si>
    <t>Month</t>
  </si>
  <si>
    <t>Year</t>
  </si>
  <si>
    <t>Months</t>
  </si>
  <si>
    <t>January</t>
  </si>
  <si>
    <t>February</t>
  </si>
  <si>
    <t>March</t>
  </si>
  <si>
    <t>April</t>
  </si>
  <si>
    <t>May</t>
  </si>
  <si>
    <t>June</t>
  </si>
  <si>
    <t>July</t>
  </si>
  <si>
    <t>August</t>
  </si>
  <si>
    <t>September</t>
  </si>
  <si>
    <t>October</t>
  </si>
  <si>
    <t>November</t>
  </si>
  <si>
    <t>December</t>
  </si>
  <si>
    <t>Number of crypto-assets marketed on behalf of or for the account of the offeror or a party related to the offeror to purchasers</t>
  </si>
  <si>
    <t>Number of Clients holding FIAT with the LH</t>
  </si>
  <si>
    <t>Does the entity offer payment services as defined in Directive (EU) 2015/2366 in connection with any of the crypto-asset services it offers?</t>
  </si>
  <si>
    <t>Internal Transfers</t>
  </si>
  <si>
    <t>CA-TF-08</t>
  </si>
  <si>
    <t>Kindly provide the following details with respect to crypto-assets transferred internally between the CASP's clients</t>
  </si>
  <si>
    <r>
      <t xml:space="preserve">Number of Crypto-assets transferred </t>
    </r>
    <r>
      <rPr>
        <b/>
        <i/>
        <sz val="11"/>
        <color theme="1"/>
        <rFont val="Roboto"/>
      </rPr>
      <t>internally</t>
    </r>
    <r>
      <rPr>
        <sz val="11"/>
        <color theme="1"/>
        <rFont val="Roboto"/>
      </rPr>
      <t xml:space="preserve"> between the CASP's clients</t>
    </r>
  </si>
  <si>
    <t>Wallets held by the same CASP</t>
  </si>
  <si>
    <r>
      <t xml:space="preserve">Top 3 Crypto-assets Transferred INTERNALLY </t>
    </r>
    <r>
      <rPr>
        <b/>
        <i/>
        <sz val="11"/>
        <color theme="1"/>
        <rFont val="Roboto"/>
      </rPr>
      <t>(between the CASP's Clients)</t>
    </r>
  </si>
  <si>
    <t>CA-TF-09</t>
  </si>
  <si>
    <t xml:space="preserve">Inventories/Crypto Assets held for sale </t>
  </si>
  <si>
    <t>(xi) Other receivables</t>
  </si>
  <si>
    <t>(x) Deferred Tax</t>
  </si>
  <si>
    <t xml:space="preserve">(viii) Other payables </t>
  </si>
  <si>
    <t>(vii) Deferred Tax</t>
  </si>
  <si>
    <t>Other Unclassifed Expenditure</t>
  </si>
  <si>
    <t>Kindly provide the URL to the Entity's Trading Platform (if applicable)</t>
  </si>
  <si>
    <t>Other Unclassifed Expenditure Euro</t>
  </si>
  <si>
    <t>(viii) Deferred Tax</t>
  </si>
  <si>
    <t xml:space="preserve">(ix) Other receivables </t>
  </si>
  <si>
    <t>(ix) Deferred Tax</t>
  </si>
  <si>
    <t>(x) Other payables</t>
  </si>
  <si>
    <t>CA-IP-A7k</t>
  </si>
  <si>
    <t>(ix) Other receivables  NCA</t>
  </si>
  <si>
    <t>(ix) Other receivables detail NCA</t>
  </si>
  <si>
    <t>(xi) Other receivables CA</t>
  </si>
  <si>
    <t>(xi) Other receivables detail CA</t>
  </si>
  <si>
    <t>CA-IP-L4j</t>
  </si>
  <si>
    <t>(viii) Other payables  NCL</t>
  </si>
  <si>
    <t>(viii) Other payables detail NCL</t>
  </si>
  <si>
    <t>CA-IP-L8l</t>
  </si>
  <si>
    <t>(x) Other payables CL</t>
  </si>
  <si>
    <t>CA-IP-A7je</t>
  </si>
  <si>
    <t>(viii) Deferred Tax NCA</t>
  </si>
  <si>
    <t>(x) Deferred Tax CA</t>
  </si>
  <si>
    <t>(vii) Deferred Tax NCL</t>
  </si>
  <si>
    <t>(ix) Deferred Tax CL</t>
  </si>
  <si>
    <t>(viii) Deferred Tax NCA Euro</t>
  </si>
  <si>
    <t>(ix) Other receivables  NCA Euro</t>
  </si>
  <si>
    <t>(xi) Other receivables CA Euro</t>
  </si>
  <si>
    <t>(x) Deferred Tax CA Euro</t>
  </si>
  <si>
    <t>CA-IP-L4ie</t>
  </si>
  <si>
    <t>(viii) Other payables  NCL Euro</t>
  </si>
  <si>
    <t>(vii) Deferred Tax NCL Euro</t>
  </si>
  <si>
    <t>(x) Other payables CL Euro</t>
  </si>
  <si>
    <t>(ix) Deferred Tax CL Euro</t>
  </si>
  <si>
    <t>CA-IP-A7er</t>
  </si>
  <si>
    <t>CA-IP-A10er</t>
  </si>
  <si>
    <t>CA-IP-L4er</t>
  </si>
  <si>
    <t>CA-IP-L8er</t>
  </si>
  <si>
    <t>CA-IP-L6er</t>
  </si>
  <si>
    <t>CA-IP-R5er</t>
  </si>
  <si>
    <t>CA-IP-R6er</t>
  </si>
  <si>
    <t>Crypto-Asset Transfers</t>
  </si>
  <si>
    <t xml:space="preserve">How does the Entity accept crypto-asset transfers? </t>
  </si>
  <si>
    <t>CA-TF-01m</t>
  </si>
  <si>
    <t>CA-TF-01n</t>
  </si>
  <si>
    <t>CA-TF-01o</t>
  </si>
  <si>
    <t>CA-TF-01p</t>
  </si>
  <si>
    <t>Number of Crypto-assets transferred internally between the CASP's clients Malta</t>
  </si>
  <si>
    <t>Number of Crypto-assets transferred internally between the CASP's clients RoW</t>
  </si>
  <si>
    <t>Number of Crypto-assets transferred internally between the CASP's clients Total</t>
  </si>
  <si>
    <t>CA-TF-08a</t>
  </si>
  <si>
    <t>CA-TF-08b</t>
  </si>
  <si>
    <t>CA-TF-08c</t>
  </si>
  <si>
    <t>CA-TF-08d</t>
  </si>
  <si>
    <t>CA-TF-08e</t>
  </si>
  <si>
    <t>CA-TF-08f</t>
  </si>
  <si>
    <t>CA-TF-08g</t>
  </si>
  <si>
    <t>CA-TF-09a</t>
  </si>
  <si>
    <t>CA-TF-09b</t>
  </si>
  <si>
    <t>CA-TF-09c</t>
  </si>
  <si>
    <t>CA-TF-09d</t>
  </si>
  <si>
    <t>CA-TF-09e</t>
  </si>
  <si>
    <t>CA-TF-09f</t>
  </si>
  <si>
    <t>Wallets held by the same CASP Number of clients Malta</t>
  </si>
  <si>
    <t>Wallets held by the same CASP Number of clients RoW</t>
  </si>
  <si>
    <t>Wallets held by the same CASP Value Malta</t>
  </si>
  <si>
    <t>Wallets held by the same CASP Value RoW</t>
  </si>
  <si>
    <t>Wallets held by the same CASP Value Total</t>
  </si>
  <si>
    <t>Top 3 Crypto-assets Transferred INTERNALLY (between the CASP's Clients) Asset 1</t>
  </si>
  <si>
    <t>Top 3 Crypto-assets Transferred INTERNALLY (between the CASP's Clients) Asset 2</t>
  </si>
  <si>
    <t>Top 3 Crypto-assets Transferred INTERNALLY (between the CASP's Clients) Asset 3</t>
  </si>
  <si>
    <t>Top 3 Crypto-assets Transferred INTERNALLY (between the CASP's Clients) Other 1</t>
  </si>
  <si>
    <t>Top 3 Crypto-assets Transferred INTERNALLY (between the CASP's Clients) Other 2</t>
  </si>
  <si>
    <t>Top 3 Crypto-assets Transferred INTERNALLY (between the CASP's Clients) Other 3</t>
  </si>
  <si>
    <t>DM-Complaints</t>
  </si>
  <si>
    <t>Number of complaints</t>
  </si>
  <si>
    <t>Location</t>
  </si>
  <si>
    <t>CA-CO-08aa</t>
  </si>
  <si>
    <t>Service related to 4</t>
  </si>
  <si>
    <t>Service related to 5</t>
  </si>
  <si>
    <t>Service related to 6</t>
  </si>
  <si>
    <t>Service related to 7</t>
  </si>
  <si>
    <t>Service related to 8</t>
  </si>
  <si>
    <t>Service related to 9</t>
  </si>
  <si>
    <t>Service related to 10</t>
  </si>
  <si>
    <t>Service related to 11</t>
  </si>
  <si>
    <t>Service related to 12</t>
  </si>
  <si>
    <t>Service related to 13</t>
  </si>
  <si>
    <t>Service related to 14</t>
  </si>
  <si>
    <t>Service related to 15</t>
  </si>
  <si>
    <t>Service related to 16</t>
  </si>
  <si>
    <t>Service related to 17</t>
  </si>
  <si>
    <t>Service related to 18</t>
  </si>
  <si>
    <t>Service related to 19</t>
  </si>
  <si>
    <t>Service related to 20</t>
  </si>
  <si>
    <t>CA-CO-08ab</t>
  </si>
  <si>
    <t>CA-CO-08ac</t>
  </si>
  <si>
    <t>CA-CO-08ad</t>
  </si>
  <si>
    <t>CA-CO-08ae</t>
  </si>
  <si>
    <t>CA-CO-08af</t>
  </si>
  <si>
    <t>CA-CO-08ag</t>
  </si>
  <si>
    <t>CA-CO-08ah</t>
  </si>
  <si>
    <t>CA-CO-08ai</t>
  </si>
  <si>
    <t>CA-CO-08aj</t>
  </si>
  <si>
    <t>CA-CO-08ak</t>
  </si>
  <si>
    <t>CA-CO-08al</t>
  </si>
  <si>
    <t>CA-CO-08am</t>
  </si>
  <si>
    <t>CA-CO-08an</t>
  </si>
  <si>
    <t>CA-CO-08ao</t>
  </si>
  <si>
    <t>CA-CO-08ap</t>
  </si>
  <si>
    <t>CA-CO-08aq</t>
  </si>
  <si>
    <t>CA-CO-08ar</t>
  </si>
  <si>
    <t>CA-CO-08as</t>
  </si>
  <si>
    <t>CA-CO-08at</t>
  </si>
  <si>
    <t>CA-CO-08ba</t>
  </si>
  <si>
    <t>CA-CO-08bb</t>
  </si>
  <si>
    <t>CA-CO-08bc</t>
  </si>
  <si>
    <t>CA-CO-08bd</t>
  </si>
  <si>
    <t>CA-CO-08be</t>
  </si>
  <si>
    <t>CA-CO-08bf</t>
  </si>
  <si>
    <t>CA-CO-08bg</t>
  </si>
  <si>
    <t>CA-CO-08bh</t>
  </si>
  <si>
    <t>CA-CO-08bi</t>
  </si>
  <si>
    <t>CA-CO-08bj</t>
  </si>
  <si>
    <t>CA-CO-08bk</t>
  </si>
  <si>
    <t>CA-CO-08bl</t>
  </si>
  <si>
    <t>CA-CO-08bm</t>
  </si>
  <si>
    <t>CA-CO-08bn</t>
  </si>
  <si>
    <t>CA-CO-08bo</t>
  </si>
  <si>
    <t>CA-CO-08bp</t>
  </si>
  <si>
    <t>CA-CO-08bq</t>
  </si>
  <si>
    <t>CA-CO-08br</t>
  </si>
  <si>
    <t>CA-CO-08bs</t>
  </si>
  <si>
    <t>CA-CO-08bt</t>
  </si>
  <si>
    <t>Nature of Complaint 1</t>
  </si>
  <si>
    <t>Nature of Complaint 2</t>
  </si>
  <si>
    <t>Nature of Complaint 3</t>
  </si>
  <si>
    <t>Nature of Complaint 4</t>
  </si>
  <si>
    <t>Nature of Complaint 5</t>
  </si>
  <si>
    <t>Nature of Complaint 6</t>
  </si>
  <si>
    <t>Nature of Complaint 7</t>
  </si>
  <si>
    <t>Nature of Complaint 8</t>
  </si>
  <si>
    <t>Nature of Complaint 9</t>
  </si>
  <si>
    <t>Nature of Complaint 10</t>
  </si>
  <si>
    <t>Nature of Complaint 11</t>
  </si>
  <si>
    <t>Nature of Complaint 12</t>
  </si>
  <si>
    <t>Nature of Complaint 13</t>
  </si>
  <si>
    <t>Nature of Complaint 14</t>
  </si>
  <si>
    <t>Nature of Complaint 15</t>
  </si>
  <si>
    <t>Nature of Complaint 16</t>
  </si>
  <si>
    <t>Nature of Complaint 17</t>
  </si>
  <si>
    <t>Nature of Complaint 18</t>
  </si>
  <si>
    <t>Nature of Complaint 19</t>
  </si>
  <si>
    <t>Nature of Complaint 20</t>
  </si>
  <si>
    <t>CA-CO-08ca</t>
  </si>
  <si>
    <t>CA-CO-08cb</t>
  </si>
  <si>
    <t>CA-CO-08cc</t>
  </si>
  <si>
    <t>CA-CO-08cd</t>
  </si>
  <si>
    <t>CA-CO-08ce</t>
  </si>
  <si>
    <t>CA-CO-08cf</t>
  </si>
  <si>
    <t>CA-CO-08cg</t>
  </si>
  <si>
    <t>CA-CO-08ch</t>
  </si>
  <si>
    <t>CA-CO-08ci</t>
  </si>
  <si>
    <t>CA-CO-08cj</t>
  </si>
  <si>
    <t>CA-CO-08ck</t>
  </si>
  <si>
    <t>CA-CO-08cl</t>
  </si>
  <si>
    <t>CA-CO-08cm</t>
  </si>
  <si>
    <t>CA-CO-08cn</t>
  </si>
  <si>
    <t>CA-CO-08co</t>
  </si>
  <si>
    <t>CA-CO-08cp</t>
  </si>
  <si>
    <t>CA-CO-08cq</t>
  </si>
  <si>
    <t>CA-CO-08cr</t>
  </si>
  <si>
    <t>CA-CO-08cs</t>
  </si>
  <si>
    <t>CA-CO-08ct</t>
  </si>
  <si>
    <t>Location 1</t>
  </si>
  <si>
    <t>Location 2</t>
  </si>
  <si>
    <t>Location 3</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</si>
  <si>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</si>
  <si>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</si>
  <si>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</si>
  <si>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</si>
  <si>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</si>
  <si>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</si>
  <si>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</si>
  <si>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</si>
  <si>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</si>
  <si>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</si>
  <si>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</si>
  <si>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</si>
  <si>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</si>
  <si>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</si>
  <si>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</si>
  <si>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</si>
  <si>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</si>
  <si>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CA-CO-08da</t>
  </si>
  <si>
    <t>CA-CO-08db</t>
  </si>
  <si>
    <t>CA-CO-08dc</t>
  </si>
  <si>
    <t>CA-CO-08dd</t>
  </si>
  <si>
    <t>CA-CO-08de</t>
  </si>
  <si>
    <t>CA-CO-08df</t>
  </si>
  <si>
    <t>CA-CO-08dg</t>
  </si>
  <si>
    <t>CA-CO-08dh</t>
  </si>
  <si>
    <t>CA-CO-08di</t>
  </si>
  <si>
    <t>CA-CO-08dj</t>
  </si>
  <si>
    <t>CA-CO-08dk</t>
  </si>
  <si>
    <t>CA-CO-08dl</t>
  </si>
  <si>
    <t>CA-CO-08dm</t>
  </si>
  <si>
    <t>CA-CO-08dn</t>
  </si>
  <si>
    <t>CA-CO-08do</t>
  </si>
  <si>
    <t>CA-CO-08dp</t>
  </si>
  <si>
    <t>CA-CO-08dq</t>
  </si>
  <si>
    <t>CA-CO-08dr</t>
  </si>
  <si>
    <t>CA-CO-08ds</t>
  </si>
  <si>
    <t>CA-CO-08dt</t>
  </si>
  <si>
    <t>Number of complaints 1</t>
  </si>
  <si>
    <t>Number of complaints 2</t>
  </si>
  <si>
    <t>Number of complaints 3</t>
  </si>
  <si>
    <t>Number of complaints 4</t>
  </si>
  <si>
    <t>Number of complaints 5</t>
  </si>
  <si>
    <t>Number of complaints 6</t>
  </si>
  <si>
    <t>Number of complaints 7</t>
  </si>
  <si>
    <t>Number of complaints 8</t>
  </si>
  <si>
    <t>Number of complaints 9</t>
  </si>
  <si>
    <t>Number of complaints 10</t>
  </si>
  <si>
    <t>Number of complaints 11</t>
  </si>
  <si>
    <t>Number of complaints 12</t>
  </si>
  <si>
    <t>Number of complaints 13</t>
  </si>
  <si>
    <t>Number of complaints 14</t>
  </si>
  <si>
    <t>Number of complaints 15</t>
  </si>
  <si>
    <t>Number of complaints 16</t>
  </si>
  <si>
    <t>Number of complaints 17</t>
  </si>
  <si>
    <t>Number of complaints 18</t>
  </si>
  <si>
    <t>Number of complaints 19</t>
  </si>
  <si>
    <t>Number of complaints 20</t>
  </si>
  <si>
    <t>CA-CO-08ea</t>
  </si>
  <si>
    <t>CA-CO-08eb</t>
  </si>
  <si>
    <t>CA-CO-08ec</t>
  </si>
  <si>
    <t>CA-CO-08ed</t>
  </si>
  <si>
    <t>CA-CO-08ee</t>
  </si>
  <si>
    <t>CA-CO-08ef</t>
  </si>
  <si>
    <t>CA-CO-08eg</t>
  </si>
  <si>
    <t>CA-CO-08eh</t>
  </si>
  <si>
    <t>CA-CO-08ei</t>
  </si>
  <si>
    <t>CA-CO-08ej</t>
  </si>
  <si>
    <t>CA-CO-08ek</t>
  </si>
  <si>
    <t>CA-CO-08el</t>
  </si>
  <si>
    <t>CA-CO-08em</t>
  </si>
  <si>
    <t>CA-CO-08en</t>
  </si>
  <si>
    <t>CA-CO-08eo</t>
  </si>
  <si>
    <t>CA-CO-08ep</t>
  </si>
  <si>
    <t>CA-CO-08eq</t>
  </si>
  <si>
    <t>CA-CO-08er</t>
  </si>
  <si>
    <t>CA-CO-08es</t>
  </si>
  <si>
    <t>CA-CO-08et</t>
  </si>
  <si>
    <t>If Nature of complaint is "Other" 4</t>
  </si>
  <si>
    <t>If Nature of complaint is "Other" 5</t>
  </si>
  <si>
    <t>If Nature of complaint is "Other" 6</t>
  </si>
  <si>
    <t>If Nature of complaint is "Other" 7</t>
  </si>
  <si>
    <t>If Nature of complaint is "Other" 8</t>
  </si>
  <si>
    <t>If Nature of complaint is "Other" 9</t>
  </si>
  <si>
    <t>If Nature of complaint is "Other" 10</t>
  </si>
  <si>
    <t>If Nature of complaint is "Other" 11</t>
  </si>
  <si>
    <t>If Nature of complaint is "Other" 12</t>
  </si>
  <si>
    <t>If Nature of complaint is "Other" 13</t>
  </si>
  <si>
    <t>If Nature of complaint is "Other" 14</t>
  </si>
  <si>
    <t>If Nature of complaint is "Other" 15</t>
  </si>
  <si>
    <t>If Nature of complaint is "Other" 16</t>
  </si>
  <si>
    <t>If Nature of complaint is "Other" 17</t>
  </si>
  <si>
    <t>If Nature of complaint is "Other" 18</t>
  </si>
  <si>
    <t>If Nature of complaint is "Other" 19</t>
  </si>
  <si>
    <t>If Nature of complaint is "Other" 20</t>
  </si>
  <si>
    <t>Complaints error check</t>
  </si>
  <si>
    <t>Complaints Colour</t>
  </si>
  <si>
    <t>Complaints Total</t>
  </si>
  <si>
    <t>Complaints Red</t>
  </si>
  <si>
    <t>Complaints Yellow</t>
  </si>
  <si>
    <t>Complaints Green</t>
  </si>
  <si>
    <t>Annual Supervisory Fee</t>
  </si>
  <si>
    <t>Placing of CAs</t>
  </si>
  <si>
    <t>Execution of Orders for CAs on behalf of clients</t>
  </si>
  <si>
    <t>Transfer service for CAs on behalf of clients</t>
  </si>
  <si>
    <t>Reception and Transmission of Orders of CAs on behalf of clients</t>
  </si>
  <si>
    <t xml:space="preserve">Providing Advice on CAs </t>
  </si>
  <si>
    <t xml:space="preserve">Providing Portfolio Management on CAs </t>
  </si>
  <si>
    <t>Custody and Administration of CAs on behalf of clients</t>
  </si>
  <si>
    <t>Exchange of CAs for Funds</t>
  </si>
  <si>
    <t>Exchange of CAs for other CAs</t>
  </si>
  <si>
    <t xml:space="preserve">Operation of a Trading Platform for CAs </t>
  </si>
  <si>
    <t>Top 20 common complaints received during the reporting period</t>
  </si>
  <si>
    <t>Top 20 common complaints received during the reporting period:</t>
  </si>
  <si>
    <t>Instrument of financial sector entities where the institution has a significant investment:</t>
  </si>
  <si>
    <t>CA-IP-06</t>
  </si>
  <si>
    <t>Does the Entity hold (&gt;10%) holding in a regulated entity(s)?</t>
  </si>
  <si>
    <t>CA-IP-07</t>
  </si>
  <si>
    <t>If "Yes", please provide us with the name(s) of the said regulated entity(s)</t>
  </si>
  <si>
    <t>Fixed Overheads</t>
  </si>
  <si>
    <t>CA-IP-08</t>
  </si>
  <si>
    <t xml:space="preserve">Has the change in the entity's business resulted in a material change in fixed overheads? </t>
  </si>
  <si>
    <t>Trade Receivables</t>
  </si>
  <si>
    <t>Max TR that can be included</t>
  </si>
  <si>
    <t>Standard Templates</t>
  </si>
  <si>
    <t>Capital Requirements</t>
  </si>
  <si>
    <t>Operations</t>
  </si>
  <si>
    <t>EU/EEA</t>
  </si>
  <si>
    <t>Employees in full time employment - EU/EEA</t>
  </si>
  <si>
    <t>Employees in part time employment - EU/EEA</t>
  </si>
  <si>
    <t>Employees in other form of employment - EU/EEA</t>
  </si>
  <si>
    <t>Total employees - EU/EEA</t>
  </si>
  <si>
    <t>Custody and Administration of crypto-assets Revenue - EU/EEA</t>
  </si>
  <si>
    <t>(i) Withdrawal Fees - EU/EEA</t>
  </si>
  <si>
    <t>(ii) Other Custody Revenue - EU/EEA</t>
  </si>
  <si>
    <t>EU/EEA - Operation of a Trading Platform Revenue</t>
  </si>
  <si>
    <t>EU/EEA - (i) Listing Fees</t>
  </si>
  <si>
    <t>EU/EEA - (ii) Other Trading Income</t>
  </si>
  <si>
    <t>EU/EEA - Exchange of Crypto-Assets Revenue</t>
  </si>
  <si>
    <t>EU/EEA - (i) Exchange Profit/(Loss) - Crypto for Funds</t>
  </si>
  <si>
    <t>EU/EEA - (ii) Exchange Profit/(Loss) - Crypto for Other Crypto-Assets</t>
  </si>
  <si>
    <t>EU/EEA - (iii) Other Exchange income</t>
  </si>
  <si>
    <t>EU/EEA - Execution of Orders Revenue</t>
  </si>
  <si>
    <t>EU/EEA - (i) Execution Fees</t>
  </si>
  <si>
    <t>EU/EEA - (ii) Other Execution income</t>
  </si>
  <si>
    <t>EU/EEA - Placing of Crypto Assets Revenue</t>
  </si>
  <si>
    <t>EU/EEA - (i) Placing Fees</t>
  </si>
  <si>
    <t>EU/EEA - (ii) Other Placing income</t>
  </si>
  <si>
    <t>EU/EEA - Reception and Transmission of Orders Revenue</t>
  </si>
  <si>
    <t>EU/EEA - (i) Brokerage Fees</t>
  </si>
  <si>
    <t>EU/EEA - (ii) Other Fees from Reception and Transmission or Orders</t>
  </si>
  <si>
    <t xml:space="preserve">EU/EEA - Advice for Crypto Assets Revenue </t>
  </si>
  <si>
    <t>EU/EEA - (i) Consultancy Fee</t>
  </si>
  <si>
    <t>EU/EEA - (ii) Other Fees from Investment Advice</t>
  </si>
  <si>
    <t>EU/EEA - Portfolio Management on Crypto-Assets Revenue</t>
  </si>
  <si>
    <t>EU/EEA - (i) Portfolio Management Fee</t>
  </si>
  <si>
    <t>EU/EEA - (ii) Other income from Portfolio Management</t>
  </si>
  <si>
    <t>EU/EEA - Transfer Services for Crypto-Assets Revenue</t>
  </si>
  <si>
    <t>EU/EEA - (i) Transaction Fees</t>
  </si>
  <si>
    <t>EU/EEA - (ii) Other Transfers income</t>
  </si>
  <si>
    <t>Income from Other Crypto Services EU/EEA</t>
  </si>
  <si>
    <t>Value of Crypto-assets transferred during the reporting period (in reporting currency) EU/EEA</t>
  </si>
  <si>
    <t>Value of Crypto-assets transferred during the reporting period (in EU/EEAro) EU/EEA</t>
  </si>
  <si>
    <t>Wallets held by other CASP clients EU/EEA</t>
  </si>
  <si>
    <t>Wallets held by other CASP value EU/EEA</t>
  </si>
  <si>
    <t>Client is Originator/ Beneficial Owner clients EU/EEA</t>
  </si>
  <si>
    <t>Client is Originator/ Beneficial Owner Value EU/EEA</t>
  </si>
  <si>
    <t>Client is not Originator/ Beneficial Owner but is a regulated entity subject to AML/ CFT obligations clients EU/EEA</t>
  </si>
  <si>
    <t>Client is not Originator/ Beneficial Owner but is a regulated entity subject to AML/ CFT obligations value EU/EEA</t>
  </si>
  <si>
    <t>Originator/ Beneficial Owner is identified but is not the client clients EU/EEA</t>
  </si>
  <si>
    <t>Originator/ Beneficial Owner is identified but is not the client value EU/EEA</t>
  </si>
  <si>
    <t>Are not identified clients EU/EEA</t>
  </si>
  <si>
    <t>Are not identified value EU/EEA</t>
  </si>
  <si>
    <t>Total clients EU/EEA</t>
  </si>
  <si>
    <t>Total value EU/EEA</t>
  </si>
  <si>
    <t>Wallets held by the same CASP Number of clients EU/EEA</t>
  </si>
  <si>
    <t>Wallets held by the same CASP Value EU/EEA</t>
  </si>
  <si>
    <t>Number of Active Clients placing orders during the reporting period: EU/EEA</t>
  </si>
  <si>
    <t>Total orders placed during the reporting period EU/EEA</t>
  </si>
  <si>
    <t>Total orders matched during the reporting period EU/EEA:</t>
  </si>
  <si>
    <t>Total Failed Orders EU/EEA</t>
  </si>
  <si>
    <t>Trade value for the reporting period (In Reporting Currency) EU/EEA</t>
  </si>
  <si>
    <t>Trade value for the reporting period (In Euro) EU/EEA</t>
  </si>
  <si>
    <t>Total value of trades exchanging crypto-assets for funds and other crypto-assets during the reporting period EU/EEA Euro</t>
  </si>
  <si>
    <t xml:space="preserve">Total number of orders executed on behalf of clients EU/EEA </t>
  </si>
  <si>
    <t xml:space="preserve">Total value of orders executed on behalf of clients (in reporting currency) EU/EEA </t>
  </si>
  <si>
    <t>Total value of orders executed on behalf of clients (in Euro) EU/EEA</t>
  </si>
  <si>
    <t xml:space="preserve">Total number of orders transmitted for execution on behalf of clients EU/EEA </t>
  </si>
  <si>
    <t xml:space="preserve">Total value of orders transmitted for execution on behalf of clients (in reporting currency) EU/EEA </t>
  </si>
  <si>
    <t>Total value of orders transmitted for execution on behalf of clients (in Euro) EU/EEA</t>
  </si>
  <si>
    <t xml:space="preserve">Number of separate advice issued EU/EEA </t>
  </si>
  <si>
    <t xml:space="preserve">Number of clients making use of Portfolio Management services EU/EEA </t>
  </si>
  <si>
    <t xml:space="preserve">Value of crypto-assets under management at the end of the reporting period (in reporting currency) EU/EEA </t>
  </si>
  <si>
    <t>Value of crypto-assets under management at the end of the reporting period (Euro) EU/EEA</t>
  </si>
  <si>
    <t xml:space="preserve">Number of crypto-assets transferred during the reporting period EU/EEA </t>
  </si>
  <si>
    <t xml:space="preserve">Number of Crypto-assets transferred inwards to the CASP EU/EEA </t>
  </si>
  <si>
    <t>Number of Crypto-assets transferred outwards from the CASP EU/EEA /EEA</t>
  </si>
  <si>
    <t>Number of Crypto-assets transferred internally between the CASP's clients EU/EEA /EEA</t>
  </si>
  <si>
    <t xml:space="preserve">Total Assets held under custody - EU/EEA </t>
  </si>
  <si>
    <t>Total Assets held under custody - EU/EEA  EUR</t>
  </si>
  <si>
    <t xml:space="preserve">Clients are making use of custody services - EU/EEA </t>
  </si>
  <si>
    <t xml:space="preserve">How many clients have their private keys held by the Entity? - EU/EEA </t>
  </si>
  <si>
    <t xml:space="preserve">Amount of Crypto Asset holdings in Reporting Currency - EU/EEA </t>
  </si>
  <si>
    <t>Amount of Crypto Asset holdings in Euro - EU/EEA</t>
  </si>
  <si>
    <t xml:space="preserve">How many clients have their Crypto Assets held with third-party CASP Custodians? - EU/EEA </t>
  </si>
  <si>
    <t xml:space="preserve">EU/EEA </t>
  </si>
  <si>
    <t xml:space="preserve">Does the entity have clients outside of the EU/EEA ? </t>
  </si>
  <si>
    <t>Number of EU/EEA jurisdictions where the Entity provides its services</t>
  </si>
  <si>
    <t>The entity has indicated clients outside the EU/EEA in CA-CD-09</t>
  </si>
  <si>
    <t>Indicate the top 10 countries (outside of the EU/EEA), where the entity has the most clients, as well as the corresponding number of clients in said countries</t>
  </si>
  <si>
    <t xml:space="preserve">EU/EEA - Business-to-Business </t>
  </si>
  <si>
    <t>EU/EEA - Business-to-Consumer</t>
  </si>
  <si>
    <t>EU/EEA-Total</t>
  </si>
  <si>
    <t>Number of corporte entities EU/EEA</t>
  </si>
  <si>
    <t>Market makers/liquity providers EU/EEA</t>
  </si>
  <si>
    <t>All other corporate entities EU/EEA</t>
  </si>
  <si>
    <t xml:space="preserve">Does the entity have clients outside of the EU/EEA? </t>
  </si>
  <si>
    <t xml:space="preserve">Does the entity passport its services across the EU/EEA? </t>
  </si>
  <si>
    <t>CA-PS-2a28</t>
  </si>
  <si>
    <t>CA-PS-2a29</t>
  </si>
  <si>
    <t>CA-PS-2a30</t>
  </si>
  <si>
    <t>Number of clients - Austria</t>
  </si>
  <si>
    <t>Number of clients - Belgium</t>
  </si>
  <si>
    <t>Number of clients - Bulgaria</t>
  </si>
  <si>
    <t>Number of clients - Croatia</t>
  </si>
  <si>
    <t>Number of clients - Cyprus</t>
  </si>
  <si>
    <t>Number of clients - Czech Republic</t>
  </si>
  <si>
    <t>Number of clients - Denmark</t>
  </si>
  <si>
    <t>Number of clients - Estonia</t>
  </si>
  <si>
    <t>Number of clients - Finland</t>
  </si>
  <si>
    <t>Number of clients - France</t>
  </si>
  <si>
    <t>Number of clients - Germany</t>
  </si>
  <si>
    <t>Number of clients - Greece</t>
  </si>
  <si>
    <t>Number of clients - Hungary</t>
  </si>
  <si>
    <t>Number of clients - Iceland</t>
  </si>
  <si>
    <t>Number of clients - Ireland</t>
  </si>
  <si>
    <t>Number of clients - Italy</t>
  </si>
  <si>
    <t>Number of clients - Latvia</t>
  </si>
  <si>
    <t>Number of clients - Lithuania</t>
  </si>
  <si>
    <t>Number of clients - Luxembourg</t>
  </si>
  <si>
    <t>Number of clients - Netherlands</t>
  </si>
  <si>
    <t>Number of clients - Norway</t>
  </si>
  <si>
    <t>Number of clients - Poland</t>
  </si>
  <si>
    <t>Number of clients - Portugal</t>
  </si>
  <si>
    <t>Number of clients - Romania</t>
  </si>
  <si>
    <t>Number of clients - Slovakia</t>
  </si>
  <si>
    <t>Number of clients - Slovenia</t>
  </si>
  <si>
    <t>Number of clients - Spain</t>
  </si>
  <si>
    <t>Number of clients - Sweden</t>
  </si>
  <si>
    <t>Number of clients - Total</t>
  </si>
  <si>
    <t>CA-PS-2b28</t>
  </si>
  <si>
    <t>CA-PS-2b29</t>
  </si>
  <si>
    <t>CA-PS-2b30</t>
  </si>
  <si>
    <t>Value of assets held under custody  - Austria</t>
  </si>
  <si>
    <t>Value of assets held under custody  - Belgium</t>
  </si>
  <si>
    <t>Value of assets held under custody  - Bulgaria</t>
  </si>
  <si>
    <t>Value of assets held under custody  - Croatia</t>
  </si>
  <si>
    <t>Value of assets held under custody  - Cyprus</t>
  </si>
  <si>
    <t>Value of assets held under custody  - Czech Republic</t>
  </si>
  <si>
    <t>Value of assets held under custody  - Denmark</t>
  </si>
  <si>
    <t>Value of assets held under custody  - Estonia</t>
  </si>
  <si>
    <t>Value of assets held under custody  - Finland</t>
  </si>
  <si>
    <t>Value of assets held under custody  - France</t>
  </si>
  <si>
    <t>Value of assets held under custody  - Germany</t>
  </si>
  <si>
    <t>Value of assets held under custody  - Greece</t>
  </si>
  <si>
    <t>Value of assets held under custody  - Hungary</t>
  </si>
  <si>
    <t>Value of assets held under custody  - Iceland</t>
  </si>
  <si>
    <t>Value of assets held under custody  - Ireland</t>
  </si>
  <si>
    <t>Value of assets held under custody  - Italy</t>
  </si>
  <si>
    <t>Value of assets held under custody  - Latvia</t>
  </si>
  <si>
    <t>Value of assets held under custody  - Lithuania</t>
  </si>
  <si>
    <t>Value of assets held under custody  - Luxembourg</t>
  </si>
  <si>
    <t>Value of assets held under custody  - Netherlands</t>
  </si>
  <si>
    <t>Value of assets held under custody  - Norway</t>
  </si>
  <si>
    <t>Value of assets held under custody  - Poland</t>
  </si>
  <si>
    <t>Value of assets held under custody  - Portugal</t>
  </si>
  <si>
    <t>Value of assets held under custody  - Romania</t>
  </si>
  <si>
    <t>Value of assets held under custody  - Slovakia</t>
  </si>
  <si>
    <t>Value of assets held under custody  - Slovenia</t>
  </si>
  <si>
    <t>Value of assets held under custody  - Spain</t>
  </si>
  <si>
    <t>Value of assets held under custody  - Sweden</t>
  </si>
  <si>
    <t>Value of assets held under custody  - Total</t>
  </si>
  <si>
    <t>Trade value for the reporting period - Austria</t>
  </si>
  <si>
    <t>Trade value for the reporting period - Belgium</t>
  </si>
  <si>
    <t>Trade value for the reporting period - Bulgaria</t>
  </si>
  <si>
    <t>Trade value for the reporting period - Croatia</t>
  </si>
  <si>
    <t>Trade value for the reporting period - Cyprus</t>
  </si>
  <si>
    <t>Trade value for the reporting period - Czech Republic</t>
  </si>
  <si>
    <t>Trade value for the reporting period - Denmark</t>
  </si>
  <si>
    <t>Trade value for the reporting period - Estonia</t>
  </si>
  <si>
    <t>Trade value for the reporting period - Finland</t>
  </si>
  <si>
    <t>Trade value for the reporting period - France</t>
  </si>
  <si>
    <t>Trade value for the reporting period - Germany</t>
  </si>
  <si>
    <t>Trade value for the reporting period - Greece</t>
  </si>
  <si>
    <t>Trade value for the reporting period - Hungary</t>
  </si>
  <si>
    <t>Trade value for the reporting period - Iceland</t>
  </si>
  <si>
    <t>Trade value for the reporting period - Ireland</t>
  </si>
  <si>
    <t>Trade value for the reporting period - Italy</t>
  </si>
  <si>
    <t>Trade value for the reporting period - Latvia</t>
  </si>
  <si>
    <t>Trade value for the reporting period - Lithuania</t>
  </si>
  <si>
    <t>Trade value for the reporting period - Luxembourg</t>
  </si>
  <si>
    <t>Trade value for the reporting period - Netherlands</t>
  </si>
  <si>
    <t>Trade value for the reporting period - Norway</t>
  </si>
  <si>
    <t>Trade value for the reporting period - Poland</t>
  </si>
  <si>
    <t>Trade value for the reporting period - Portugal</t>
  </si>
  <si>
    <t>Trade value for the reporting period - Romania</t>
  </si>
  <si>
    <t>Trade value for the reporting period - Slovakia</t>
  </si>
  <si>
    <t>Trade value for the reporting period - Slovenia</t>
  </si>
  <si>
    <t>Trade value for the reporting period - Spain</t>
  </si>
  <si>
    <t>Trade value for the reporting period - Sweden</t>
  </si>
  <si>
    <t>Trade value for the reporting period - Total</t>
  </si>
  <si>
    <t>CA-PS-2c28</t>
  </si>
  <si>
    <t>CA-PS-2c29</t>
  </si>
  <si>
    <t>CA-PS-2c30</t>
  </si>
  <si>
    <t>CA-PS-2d28</t>
  </si>
  <si>
    <t>CA-PS-2d29</t>
  </si>
  <si>
    <t>CA-PS-2d30</t>
  </si>
  <si>
    <t>Value of trades on own account during the reporting period - Austria</t>
  </si>
  <si>
    <t>Value of trades on own account during the reporting period - Belgium</t>
  </si>
  <si>
    <t>Value of trades on own account during the reporting period - Bulgaria</t>
  </si>
  <si>
    <t>Value of trades on own account during the reporting period - Croatia</t>
  </si>
  <si>
    <t>Value of trades on own account during the reporting period - Cyprus</t>
  </si>
  <si>
    <t>Value of trades on own account during the reporting period - Czech Republic</t>
  </si>
  <si>
    <t>Value of trades on own account during the reporting period - Denmark</t>
  </si>
  <si>
    <t>Value of trades on own account during the reporting period - Estonia</t>
  </si>
  <si>
    <t>Value of trades on own account during the reporting period - Finland</t>
  </si>
  <si>
    <t>Value of trades on own account during the reporting period - France</t>
  </si>
  <si>
    <t>Value of trades on own account during the reporting period - Germany</t>
  </si>
  <si>
    <t>Value of trades on own account during the reporting period - Greece</t>
  </si>
  <si>
    <t>Value of trades on own account during the reporting period - Hungary</t>
  </si>
  <si>
    <t>Value of trades on own account during the reporting period - Iceland</t>
  </si>
  <si>
    <t>Value of trades on own account during the reporting period - Ireland</t>
  </si>
  <si>
    <t>Value of trades on own account during the reporting period - Italy</t>
  </si>
  <si>
    <t>Value of trades on own account during the reporting period - Latvia</t>
  </si>
  <si>
    <t>Value of trades on own account during the reporting period - Lithuania</t>
  </si>
  <si>
    <t>Value of trades on own account during the reporting period - Luxembourg</t>
  </si>
  <si>
    <t>Value of trades on own account during the reporting period - Netherlands</t>
  </si>
  <si>
    <t>Value of trades on own account during the reporting period - Norway</t>
  </si>
  <si>
    <t>Value of trades on own account during the reporting period - Poland</t>
  </si>
  <si>
    <t>Value of trades on own account during the reporting period - Portugal</t>
  </si>
  <si>
    <t>Value of trades on own account during the reporting period - Romania</t>
  </si>
  <si>
    <t>Value of trades on own account during the reporting period - Slovakia</t>
  </si>
  <si>
    <t>Value of trades on own account during the reporting period - Slovenia</t>
  </si>
  <si>
    <t>Value of trades on own account during the reporting period - Spain</t>
  </si>
  <si>
    <t>Value of trades on own account during the reporting period - Sweden</t>
  </si>
  <si>
    <t>Value of trades on own account during the reporting period - Total</t>
  </si>
  <si>
    <t>Value of orders executed on behalf of clients - Austria</t>
  </si>
  <si>
    <t>Value of orders executed on behalf of clients - Belgium</t>
  </si>
  <si>
    <t>Value of orders executed on behalf of clients - Bulgaria</t>
  </si>
  <si>
    <t>Value of orders executed on behalf of clients - Croatia</t>
  </si>
  <si>
    <t>Value of orders executed on behalf of clients - Cyprus</t>
  </si>
  <si>
    <t>Value of orders executed on behalf of clients - Czech Republic</t>
  </si>
  <si>
    <t>Value of orders executed on behalf of clients - Denmark</t>
  </si>
  <si>
    <t>Value of orders executed on behalf of clients - Estonia</t>
  </si>
  <si>
    <t>Value of orders executed on behalf of clients - Finland</t>
  </si>
  <si>
    <t>Value of orders executed on behalf of clients - France</t>
  </si>
  <si>
    <t>Value of orders executed on behalf of clients - Germany</t>
  </si>
  <si>
    <t>Value of orders executed on behalf of clients - Greece</t>
  </si>
  <si>
    <t>Value of orders executed on behalf of clients - Hungary</t>
  </si>
  <si>
    <t>Value of orders executed on behalf of clients - Iceland</t>
  </si>
  <si>
    <t>Value of orders executed on behalf of clients - Ireland</t>
  </si>
  <si>
    <t>Value of orders executed on behalf of clients - Italy</t>
  </si>
  <si>
    <t>Value of orders executed on behalf of clients - Latvia</t>
  </si>
  <si>
    <t>Value of orders executed on behalf of clients - Lithuania</t>
  </si>
  <si>
    <t>Value of orders executed on behalf of clients - Luxembourg</t>
  </si>
  <si>
    <t>Value of orders executed on behalf of clients - Netherlands</t>
  </si>
  <si>
    <t>Value of orders executed on behalf of clients - Norway</t>
  </si>
  <si>
    <t>Value of orders executed on behalf of clients - Poland</t>
  </si>
  <si>
    <t>Value of orders executed on behalf of clients - Portugal</t>
  </si>
  <si>
    <t>Value of orders executed on behalf of clients - Romania</t>
  </si>
  <si>
    <t>Value of orders executed on behalf of clients - Slovakia</t>
  </si>
  <si>
    <t>Value of orders executed on behalf of clients - Slovenia</t>
  </si>
  <si>
    <t>Value of orders executed on behalf of clients - Spain</t>
  </si>
  <si>
    <t>Value of orders executed on behalf of clients - Sweden</t>
  </si>
  <si>
    <t>Value of orders executed on behalf of clients - Total</t>
  </si>
  <si>
    <t>Number of crypto-assets marketed on behalf of or for the account of the offeror or a party related to the offeror to purchasers - Austria</t>
  </si>
  <si>
    <t>Number of crypto-assets marketed on behalf of or for the account of the offeror or a party related to the offeror to purchasers - Belgium</t>
  </si>
  <si>
    <t>Number of crypto-assets marketed on behalf of or for the account of the offeror or a party related to the offeror to purchasers - Bulgaria</t>
  </si>
  <si>
    <t>Number of crypto-assets marketed on behalf of or for the account of the offeror or a party related to the offeror to purchasers - Croatia</t>
  </si>
  <si>
    <t>Number of crypto-assets marketed on behalf of or for the account of the offeror or a party related to the offeror to purchasers - Cyprus</t>
  </si>
  <si>
    <t>Number of crypto-assets marketed on behalf of or for the account of the offeror or a party related to the offeror to purchasers - Czech Republic</t>
  </si>
  <si>
    <t>Number of crypto-assets marketed on behalf of or for the account of the offeror or a party related to the offeror to purchasers - Denmark</t>
  </si>
  <si>
    <t>Number of crypto-assets marketed on behalf of or for the account of the offeror or a party related to the offeror to purchasers - Estonia</t>
  </si>
  <si>
    <t>Number of crypto-assets marketed on behalf of or for the account of the offeror or a party related to the offeror to purchasers - Finland</t>
  </si>
  <si>
    <t>Number of crypto-assets marketed on behalf of or for the account of the offeror or a party related to the offeror to purchasers - France</t>
  </si>
  <si>
    <t>Number of crypto-assets marketed on behalf of or for the account of the offeror or a party related to the offeror to purchasers - Germany</t>
  </si>
  <si>
    <t>Number of crypto-assets marketed on behalf of or for the account of the offeror or a party related to the offeror to purchasers - Greece</t>
  </si>
  <si>
    <t>Number of crypto-assets marketed on behalf of or for the account of the offeror or a party related to the offeror to purchasers - Hungary</t>
  </si>
  <si>
    <t>Number of crypto-assets marketed on behalf of or for the account of the offeror or a party related to the offeror to purchasers - Iceland</t>
  </si>
  <si>
    <t>Number of crypto-assets marketed on behalf of or for the account of the offeror or a party related to the offeror to purchasers - Ireland</t>
  </si>
  <si>
    <t>Number of crypto-assets marketed on behalf of or for the account of the offeror or a party related to the offeror to purchasers - Italy</t>
  </si>
  <si>
    <t>Number of crypto-assets marketed on behalf of or for the account of the offeror or a party related to the offeror to purchasers - Latvia</t>
  </si>
  <si>
    <t>Number of crypto-assets marketed on behalf of or for the account of the offeror or a party related to the offeror to purchasers - Lithuania</t>
  </si>
  <si>
    <t>Number of crypto-assets marketed on behalf of or for the account of the offeror or a party related to the offeror to purchasers - Luxembourg</t>
  </si>
  <si>
    <t>Number of crypto-assets marketed on behalf of or for the account of the offeror or a party related to the offeror to purchasers - Netherlands</t>
  </si>
  <si>
    <t>Number of crypto-assets marketed on behalf of or for the account of the offeror or a party related to the offeror to purchasers - Norway</t>
  </si>
  <si>
    <t>Number of crypto-assets marketed on behalf of or for the account of the offeror or a party related to the offeror to purchasers - Poland</t>
  </si>
  <si>
    <t>Number of crypto-assets marketed on behalf of or for the account of the offeror or a party related to the offeror to purchasers - Portugal</t>
  </si>
  <si>
    <t>Number of crypto-assets marketed on behalf of or for the account of the offeror or a party related to the offeror to purchasers - Romania</t>
  </si>
  <si>
    <t>Number of crypto-assets marketed on behalf of or for the account of the offeror or a party related to the offeror to purchasers - Slovakia</t>
  </si>
  <si>
    <t>Number of crypto-assets marketed on behalf of or for the account of the offeror or a party related to the offeror to purchasers - Slovenia</t>
  </si>
  <si>
    <t>Number of crypto-assets marketed on behalf of or for the account of the offeror or a party related to the offeror to purchasers - Spain</t>
  </si>
  <si>
    <t>Number of crypto-assets marketed on behalf of or for the account of the offeror or a party related to the offeror to purchasers - Sweden</t>
  </si>
  <si>
    <t>Number of crypto-assets marketed on behalf of or for the account of the offeror or a party related to the offeror to purchasers - Total</t>
  </si>
  <si>
    <t>Value of orders transmitted for execution on behalf of clients - Austria</t>
  </si>
  <si>
    <t>Value of orders transmitted for execution on behalf of clients - Belgium</t>
  </si>
  <si>
    <t>Value of orders transmitted for execution on behalf of clients - Bulgaria</t>
  </si>
  <si>
    <t>Value of orders transmitted for execution on behalf of clients - Croatia</t>
  </si>
  <si>
    <t>Value of orders transmitted for execution on behalf of clients - Cyprus</t>
  </si>
  <si>
    <t>Value of orders transmitted for execution on behalf of clients - Czech Republic</t>
  </si>
  <si>
    <t>Value of orders transmitted for execution on behalf of clients - Denmark</t>
  </si>
  <si>
    <t>Value of orders transmitted for execution on behalf of clients - Estonia</t>
  </si>
  <si>
    <t>Value of orders transmitted for execution on behalf of clients - Finland</t>
  </si>
  <si>
    <t>Value of orders transmitted for execution on behalf of clients - France</t>
  </si>
  <si>
    <t>Value of orders transmitted for execution on behalf of clients - Germany</t>
  </si>
  <si>
    <t>Value of orders transmitted for execution on behalf of clients - Greece</t>
  </si>
  <si>
    <t>Value of orders transmitted for execution on behalf of clients - Hungary</t>
  </si>
  <si>
    <t>Value of orders transmitted for execution on behalf of clients - Iceland</t>
  </si>
  <si>
    <t>Value of orders transmitted for execution on behalf of clients - Ireland</t>
  </si>
  <si>
    <t>Value of orders transmitted for execution on behalf of clients - Italy</t>
  </si>
  <si>
    <t>Value of orders transmitted for execution on behalf of clients - Latvia</t>
  </si>
  <si>
    <t>Value of orders transmitted for execution on behalf of clients - Lithuania</t>
  </si>
  <si>
    <t>Value of orders transmitted for execution on behalf of clients - Luxembourg</t>
  </si>
  <si>
    <t>Value of orders transmitted for execution on behalf of clients - Netherlands</t>
  </si>
  <si>
    <t>Value of orders transmitted for execution on behalf of clients - Norway</t>
  </si>
  <si>
    <t>Value of orders transmitted for execution on behalf of clients - Poland</t>
  </si>
  <si>
    <t>Value of orders transmitted for execution on behalf of clients - Portugal</t>
  </si>
  <si>
    <t>Value of orders transmitted for execution on behalf of clients - Romania</t>
  </si>
  <si>
    <t>Value of orders transmitted for execution on behalf of clients - Slovakia</t>
  </si>
  <si>
    <t>Value of orders transmitted for execution on behalf of clients - Slovenia</t>
  </si>
  <si>
    <t>Value of orders transmitted for execution on behalf of clients - Spain</t>
  </si>
  <si>
    <t>Value of orders transmitted for execution on behalf of clients - Sweden</t>
  </si>
  <si>
    <t>Value of orders transmitted for execution on behalf of clients - Total</t>
  </si>
  <si>
    <t>Number of Investment advice issued - Austria</t>
  </si>
  <si>
    <t>Number of Investment advice issued - Belgium</t>
  </si>
  <si>
    <t>Number of Investment advice issued - Bulgaria</t>
  </si>
  <si>
    <t>Number of Investment advice issued - Croatia</t>
  </si>
  <si>
    <t>Number of Investment advice issued - Cyprus</t>
  </si>
  <si>
    <t>Number of Investment advice issued - Czech Republic</t>
  </si>
  <si>
    <t>Number of Investment advice issued - Denmark</t>
  </si>
  <si>
    <t>Number of Investment advice issued - Estonia</t>
  </si>
  <si>
    <t>Number of Investment advice issued - Finland</t>
  </si>
  <si>
    <t>Number of Investment advice issued - France</t>
  </si>
  <si>
    <t>Number of Investment advice issued - Germany</t>
  </si>
  <si>
    <t>Number of Investment advice issued - Greece</t>
  </si>
  <si>
    <t>Number of Investment advice issued - Hungary</t>
  </si>
  <si>
    <t>Number of Investment advice issued - Iceland</t>
  </si>
  <si>
    <t>Number of Investment advice issued - Ireland</t>
  </si>
  <si>
    <t>Number of Investment advice issued - Italy</t>
  </si>
  <si>
    <t>Number of Investment advice issued - Latvia</t>
  </si>
  <si>
    <t>Number of Investment advice issued - Lithuania</t>
  </si>
  <si>
    <t>Number of Investment advice issued - Luxembourg</t>
  </si>
  <si>
    <t>Number of Investment advice issued - Netherlands</t>
  </si>
  <si>
    <t>Number of Investment advice issued - Norway</t>
  </si>
  <si>
    <t>Number of Investment advice issued - Poland</t>
  </si>
  <si>
    <t>Number of Investment advice issued - Portugal</t>
  </si>
  <si>
    <t>Number of Investment advice issued - Romania</t>
  </si>
  <si>
    <t>Number of Investment advice issued - Slovakia</t>
  </si>
  <si>
    <t>Number of Investment advice issued - Slovenia</t>
  </si>
  <si>
    <t>Number of Investment advice issued - Spain</t>
  </si>
  <si>
    <t>Number of Investment advice issued - Sweden</t>
  </si>
  <si>
    <t>Number of Investment advice issued - Total</t>
  </si>
  <si>
    <t>Value of crypto-assets under management at the end of reporting period - Austria</t>
  </si>
  <si>
    <t>Value of crypto-assets under management at the end of reporting period - Belgium</t>
  </si>
  <si>
    <t>Value of crypto-assets under management at the end of reporting period - Bulgaria</t>
  </si>
  <si>
    <t>Value of crypto-assets under management at the end of reporting period - Croatia</t>
  </si>
  <si>
    <t>Value of crypto-assets under management at the end of reporting period - Cyprus</t>
  </si>
  <si>
    <t>Value of crypto-assets under management at the end of reporting period - Czech Republic</t>
  </si>
  <si>
    <t>Value of crypto-assets under management at the end of reporting period - Denmark</t>
  </si>
  <si>
    <t>Value of crypto-assets under management at the end of reporting period - Estonia</t>
  </si>
  <si>
    <t>Value of crypto-assets under management at the end of reporting period - Finland</t>
  </si>
  <si>
    <t>Value of crypto-assets under management at the end of reporting period - France</t>
  </si>
  <si>
    <t>Value of crypto-assets under management at the end of reporting period - Germany</t>
  </si>
  <si>
    <t>Value of crypto-assets under management at the end of reporting period - Greece</t>
  </si>
  <si>
    <t>Value of crypto-assets under management at the end of reporting period - Hungary</t>
  </si>
  <si>
    <t>Value of crypto-assets under management at the end of reporting period - Iceland</t>
  </si>
  <si>
    <t>Value of crypto-assets under management at the end of reporting period - Ireland</t>
  </si>
  <si>
    <t>Value of crypto-assets under management at the end of reporting period - Italy</t>
  </si>
  <si>
    <t>Value of crypto-assets under management at the end of reporting period - Latvia</t>
  </si>
  <si>
    <t>Value of crypto-assets under management at the end of reporting period - Lithuania</t>
  </si>
  <si>
    <t>Value of crypto-assets under management at the end of reporting period - Luxembourg</t>
  </si>
  <si>
    <t>Value of crypto-assets under management at the end of reporting period - Netherlands</t>
  </si>
  <si>
    <t>Value of crypto-assets under management at the end of reporting period - Norway</t>
  </si>
  <si>
    <t>Value of crypto-assets under management at the end of reporting period - Poland</t>
  </si>
  <si>
    <t>Value of crypto-assets under management at the end of reporting period - Portugal</t>
  </si>
  <si>
    <t>Value of crypto-assets under management at the end of reporting period - Romania</t>
  </si>
  <si>
    <t>Value of crypto-assets under management at the end of reporting period - Slovakia</t>
  </si>
  <si>
    <t>Value of crypto-assets under management at the end of reporting period - Slovenia</t>
  </si>
  <si>
    <t>Value of crypto-assets under management at the end of reporting period - Spain</t>
  </si>
  <si>
    <t>Value of crypto-assets under management at the end of reporting period - Sweden</t>
  </si>
  <si>
    <t>Value of crypto-assets under management at the end of reporting period - Total</t>
  </si>
  <si>
    <t>Value of crypto-assets transferred during the reporting period - Austria</t>
  </si>
  <si>
    <t>Value of crypto-assets transferred during the reporting period - Belgium</t>
  </si>
  <si>
    <t>Value of crypto-assets transferred during the reporting period - Bulgaria</t>
  </si>
  <si>
    <t>Value of crypto-assets transferred during the reporting period - Croatia</t>
  </si>
  <si>
    <t>Value of crypto-assets transferred during the reporting period - Cyprus</t>
  </si>
  <si>
    <t>Value of crypto-assets transferred during the reporting period - Czech Republic</t>
  </si>
  <si>
    <t>Value of crypto-assets transferred during the reporting period - Denmark</t>
  </si>
  <si>
    <t>Value of crypto-assets transferred during the reporting period - Estonia</t>
  </si>
  <si>
    <t>Value of crypto-assets transferred during the reporting period - Finland</t>
  </si>
  <si>
    <t>Value of crypto-assets transferred during the reporting period - France</t>
  </si>
  <si>
    <t>Value of crypto-assets transferred during the reporting period - Germany</t>
  </si>
  <si>
    <t>Value of crypto-assets transferred during the reporting period - Greece</t>
  </si>
  <si>
    <t>Value of crypto-assets transferred during the reporting period - Hungary</t>
  </si>
  <si>
    <t>Value of crypto-assets transferred during the reporting period - Iceland</t>
  </si>
  <si>
    <t>Value of crypto-assets transferred during the reporting period - Ireland</t>
  </si>
  <si>
    <t>Value of crypto-assets transferred during the reporting period - Italy</t>
  </si>
  <si>
    <t>Value of crypto-assets transferred during the reporting period - Latvia</t>
  </si>
  <si>
    <t>Value of crypto-assets transferred during the reporting period - Lithuania</t>
  </si>
  <si>
    <t>Value of crypto-assets transferred during the reporting period - Luxembourg</t>
  </si>
  <si>
    <t>Value of crypto-assets transferred during the reporting period - Netherlands</t>
  </si>
  <si>
    <t>Value of crypto-assets transferred during the reporting period - Norway</t>
  </si>
  <si>
    <t>Value of crypto-assets transferred during the reporting period - Poland</t>
  </si>
  <si>
    <t>Value of crypto-assets transferred during the reporting period - Portugal</t>
  </si>
  <si>
    <t>Value of crypto-assets transferred during the reporting period - Romania</t>
  </si>
  <si>
    <t>Value of crypto-assets transferred during the reporting period - Slovakia</t>
  </si>
  <si>
    <t>Value of crypto-assets transferred during the reporting period - Slovenia</t>
  </si>
  <si>
    <t>Value of crypto-assets transferred during the reporting period - Spain</t>
  </si>
  <si>
    <t>Value of crypto-assets transferred during the reporting period - Sweden</t>
  </si>
  <si>
    <t>Value of crypto-assets transferred during the reporting period - Total</t>
  </si>
  <si>
    <t>CA-PS-2e28</t>
  </si>
  <si>
    <t>CA-PS-2e29</t>
  </si>
  <si>
    <t>CA-PS-2e30</t>
  </si>
  <si>
    <t>CA-PS-2f28</t>
  </si>
  <si>
    <t>CA-PS-2f29</t>
  </si>
  <si>
    <t>CA-PS-2f30</t>
  </si>
  <si>
    <t>CA-PS-2h28</t>
  </si>
  <si>
    <t>CA-PS-2h29</t>
  </si>
  <si>
    <t>CA-PS-2h30</t>
  </si>
  <si>
    <t>CA-PS-2i28</t>
  </si>
  <si>
    <t>CA-PS-2i29</t>
  </si>
  <si>
    <t>CA-PS-2i30</t>
  </si>
  <si>
    <t>CA-PS-2j28</t>
  </si>
  <si>
    <t>CA-PS-2j29</t>
  </si>
  <si>
    <t>CA-PS-2j30</t>
  </si>
  <si>
    <t>CA-PS-2k28</t>
  </si>
  <si>
    <t>CA-PS-2k29</t>
  </si>
  <si>
    <t>CA-PS-2k30</t>
  </si>
  <si>
    <t>CA-PS-2l28</t>
  </si>
  <si>
    <t>CA-PS-2l29</t>
  </si>
  <si>
    <t>CA-PS-2l30</t>
  </si>
  <si>
    <t>Value of assets held under custody  - Austria - Eur</t>
  </si>
  <si>
    <t>Value of assets held under custody  - Belgium - Eur</t>
  </si>
  <si>
    <t>Value of assets held under custody  - Bulgaria - Eur</t>
  </si>
  <si>
    <t>Value of assets held under custody  - Croatia - Eur</t>
  </si>
  <si>
    <t>Value of assets held under custody  - Cyprus - Eur</t>
  </si>
  <si>
    <t>Value of assets held under custody  - Czech Republic - Eur</t>
  </si>
  <si>
    <t>Value of assets held under custody  - Denmark - Eur</t>
  </si>
  <si>
    <t>Value of assets held under custody  - Estonia - Eur</t>
  </si>
  <si>
    <t>Value of assets held under custody  - Finland - Eur</t>
  </si>
  <si>
    <t>Value of assets held under custody  - France - Eur</t>
  </si>
  <si>
    <t>Value of assets held under custody  - Germany - Eur</t>
  </si>
  <si>
    <t>Value of assets held under custody  - Greece - Eur</t>
  </si>
  <si>
    <t>Value of assets held under custody  - Hungary - Eur</t>
  </si>
  <si>
    <t>Value of assets held under custody  - Iceland - Eur</t>
  </si>
  <si>
    <t>Value of assets held under custody  - Ireland - Eur</t>
  </si>
  <si>
    <t>Value of assets held under custody  - Italy - Eur</t>
  </si>
  <si>
    <t>Value of assets held under custody  - Latvia - Eur</t>
  </si>
  <si>
    <t>Value of assets held under custody  - Lithuania - Eur</t>
  </si>
  <si>
    <t>Value of assets held under custody  - Luxembourg - Eur</t>
  </si>
  <si>
    <t>Value of assets held under custody  - Netherlands - Eur</t>
  </si>
  <si>
    <t>Value of assets held under custody  - Norway - Eur</t>
  </si>
  <si>
    <t>Value of assets held under custody  - Poland - Eur</t>
  </si>
  <si>
    <t>Value of assets held under custody  - Portugal - Eur</t>
  </si>
  <si>
    <t>Value of assets held under custody  - Romania - Eur</t>
  </si>
  <si>
    <t>Value of assets held under custody  - Slovakia - Eur</t>
  </si>
  <si>
    <t>Value of assets held under custody  - Slovenia - Eur</t>
  </si>
  <si>
    <t>Value of assets held under custody  - Spain - Eur</t>
  </si>
  <si>
    <t>Value of assets held under custody  - Sweden - Eur</t>
  </si>
  <si>
    <t>Value of assets held under custody  - Total - Eur</t>
  </si>
  <si>
    <t>Trade value for the reporting period - Austria - Eur</t>
  </si>
  <si>
    <t>Trade value for the reporting period - Belgium - Eur</t>
  </si>
  <si>
    <t>Trade value for the reporting period - Bulgaria - Eur</t>
  </si>
  <si>
    <t>Trade value for the reporting period - Croatia - Eur</t>
  </si>
  <si>
    <t>Trade value for the reporting period - Cyprus - Eur</t>
  </si>
  <si>
    <t>Trade value for the reporting period - Czech Republic - Eur</t>
  </si>
  <si>
    <t>Trade value for the reporting period - Denmark - Eur</t>
  </si>
  <si>
    <t>Trade value for the reporting period - Estonia - Eur</t>
  </si>
  <si>
    <t>Trade value for the reporting period - Finland - Eur</t>
  </si>
  <si>
    <t>Trade value for the reporting period - France - Eur</t>
  </si>
  <si>
    <t>Trade value for the reporting period - Germany - Eur</t>
  </si>
  <si>
    <t>Trade value for the reporting period - Greece - Eur</t>
  </si>
  <si>
    <t>Trade value for the reporting period - Hungary - Eur</t>
  </si>
  <si>
    <t>Trade value for the reporting period - Iceland - Eur</t>
  </si>
  <si>
    <t>Trade value for the reporting period - Ireland - Eur</t>
  </si>
  <si>
    <t>Trade value for the reporting period - Italy - Eur</t>
  </si>
  <si>
    <t>Trade value for the reporting period - Latvia - Eur</t>
  </si>
  <si>
    <t>Trade value for the reporting period - Lithuania - Eur</t>
  </si>
  <si>
    <t>Trade value for the reporting period - Luxembourg - Eur</t>
  </si>
  <si>
    <t>Trade value for the reporting period - Netherlands - Eur</t>
  </si>
  <si>
    <t>Trade value for the reporting period - Norway - Eur</t>
  </si>
  <si>
    <t>Trade value for the reporting period - Poland - Eur</t>
  </si>
  <si>
    <t>Trade value for the reporting period - Portugal - Eur</t>
  </si>
  <si>
    <t>Trade value for the reporting period - Romania - Eur</t>
  </si>
  <si>
    <t>Trade value for the reporting period - Slovakia - Eur</t>
  </si>
  <si>
    <t>Trade value for the reporting period - Slovenia - Eur</t>
  </si>
  <si>
    <t>Trade value for the reporting period - Spain - Eur</t>
  </si>
  <si>
    <t>Trade value for the reporting period - Sweden - Eur</t>
  </si>
  <si>
    <t>Trade value for the reporting period - Total - Eur</t>
  </si>
  <si>
    <t>Value of trades on own account during the reporting period - Austria - Eur</t>
  </si>
  <si>
    <t>Value of trades on own account during the reporting period - Belgium - Eur</t>
  </si>
  <si>
    <t>Value of trades on own account during the reporting period - Bulgaria - Eur</t>
  </si>
  <si>
    <t>Value of trades on own account during the reporting period - Croatia - Eur</t>
  </si>
  <si>
    <t>Value of trades on own account during the reporting period - Cyprus - Eur</t>
  </si>
  <si>
    <t>Value of trades on own account during the reporting period - Czech Republic - Eur</t>
  </si>
  <si>
    <t>Value of trades on own account during the reporting period - Denmark - Eur</t>
  </si>
  <si>
    <t>Value of trades on own account during the reporting period - Estonia - Eur</t>
  </si>
  <si>
    <t>Value of trades on own account during the reporting period - Finland - Eur</t>
  </si>
  <si>
    <t>Value of trades on own account during the reporting period - France - Eur</t>
  </si>
  <si>
    <t>Value of trades on own account during the reporting period - Germany - Eur</t>
  </si>
  <si>
    <t>Value of trades on own account during the reporting period - Greece - Eur</t>
  </si>
  <si>
    <t>Value of trades on own account during the reporting period - Hungary - Eur</t>
  </si>
  <si>
    <t>Value of trades on own account during the reporting period - Iceland - Eur</t>
  </si>
  <si>
    <t>Value of trades on own account during the reporting period - Ireland - Eur</t>
  </si>
  <si>
    <t>Value of trades on own account during the reporting period - Italy - Eur</t>
  </si>
  <si>
    <t>Value of trades on own account during the reporting period - Latvia - Eur</t>
  </si>
  <si>
    <t>Value of trades on own account during the reporting period - Lithuania - Eur</t>
  </si>
  <si>
    <t>Value of trades on own account during the reporting period - Luxembourg - Eur</t>
  </si>
  <si>
    <t>Value of trades on own account during the reporting period - Netherlands - Eur</t>
  </si>
  <si>
    <t>Value of trades on own account during the reporting period - Norway - Eur</t>
  </si>
  <si>
    <t>Value of trades on own account during the reporting period - Poland - Eur</t>
  </si>
  <si>
    <t>Value of trades on own account during the reporting period - Portugal - Eur</t>
  </si>
  <si>
    <t>Value of trades on own account during the reporting period - Romania - Eur</t>
  </si>
  <si>
    <t>Value of trades on own account during the reporting period - Slovakia - Eur</t>
  </si>
  <si>
    <t>Value of trades on own account during the reporting period - Slovenia - Eur</t>
  </si>
  <si>
    <t>Value of trades on own account during the reporting period - Spain - Eur</t>
  </si>
  <si>
    <t>Value of trades on own account during the reporting period - Sweden - Eur</t>
  </si>
  <si>
    <t>Value of trades on own account during the reporting period - Total - Eur</t>
  </si>
  <si>
    <t>Value of orders executed on behalf of clients - Austria - Eur</t>
  </si>
  <si>
    <t>Value of orders executed on behalf of clients - Belgium - Eur</t>
  </si>
  <si>
    <t>Value of orders executed on behalf of clients - Bulgaria - Eur</t>
  </si>
  <si>
    <t>Value of orders executed on behalf of clients - Croatia - Eur</t>
  </si>
  <si>
    <t>Value of orders executed on behalf of clients - Cyprus - Eur</t>
  </si>
  <si>
    <t>Value of orders executed on behalf of clients - Czech Republic - Eur</t>
  </si>
  <si>
    <t>Value of orders executed on behalf of clients - Denmark - Eur</t>
  </si>
  <si>
    <t>Value of orders executed on behalf of clients - Estonia - Eur</t>
  </si>
  <si>
    <t>Value of orders executed on behalf of clients - Finland - Eur</t>
  </si>
  <si>
    <t>Value of orders executed on behalf of clients - France - Eur</t>
  </si>
  <si>
    <t>Value of orders executed on behalf of clients - Germany - Eur</t>
  </si>
  <si>
    <t>Value of orders executed on behalf of clients - Greece - Eur</t>
  </si>
  <si>
    <t>Value of orders executed on behalf of clients - Hungary - Eur</t>
  </si>
  <si>
    <t>Value of orders executed on behalf of clients - Iceland - Eur</t>
  </si>
  <si>
    <t>Value of orders executed on behalf of clients - Ireland - Eur</t>
  </si>
  <si>
    <t>Value of orders executed on behalf of clients - Italy - Eur</t>
  </si>
  <si>
    <t>Value of orders executed on behalf of clients - Latvia - Eur</t>
  </si>
  <si>
    <t>Value of orders executed on behalf of clients - Lithuania - Eur</t>
  </si>
  <si>
    <t>Value of orders executed on behalf of clients - Luxembourg - Eur</t>
  </si>
  <si>
    <t>Value of orders executed on behalf of clients - Netherlands - Eur</t>
  </si>
  <si>
    <t>Value of orders executed on behalf of clients - Norway - Eur</t>
  </si>
  <si>
    <t>Value of orders executed on behalf of clients - Poland - Eur</t>
  </si>
  <si>
    <t>Value of orders executed on behalf of clients - Portugal - Eur</t>
  </si>
  <si>
    <t>Value of orders executed on behalf of clients - Romania - Eur</t>
  </si>
  <si>
    <t>Value of orders executed on behalf of clients - Slovakia - Eur</t>
  </si>
  <si>
    <t>Value of orders executed on behalf of clients - Slovenia - Eur</t>
  </si>
  <si>
    <t>Value of orders executed on behalf of clients - Spain - Eur</t>
  </si>
  <si>
    <t>Value of orders executed on behalf of clients - Sweden - Eur</t>
  </si>
  <si>
    <t>Value of orders executed on behalf of clients - Total - Eur</t>
  </si>
  <si>
    <t>Number of crypto-assets marketed on behalf of or for the account of the offeror or a party related to the offeror to purchasers - Austria - Eur</t>
  </si>
  <si>
    <t>Number of crypto-assets marketed on behalf of or for the account of the offeror or a party related to the offeror to purchasers - Belgium - Eur</t>
  </si>
  <si>
    <t>Number of crypto-assets marketed on behalf of or for the account of the offeror or a party related to the offeror to purchasers - Bulgaria - Eur</t>
  </si>
  <si>
    <t>Number of crypto-assets marketed on behalf of or for the account of the offeror or a party related to the offeror to purchasers - Croatia - Eur</t>
  </si>
  <si>
    <t>Number of crypto-assets marketed on behalf of or for the account of the offeror or a party related to the offeror to purchasers - Cyprus - Eur</t>
  </si>
  <si>
    <t>Number of crypto-assets marketed on behalf of or for the account of the offeror or a party related to the offeror to purchasers - Czech Republic - Eur</t>
  </si>
  <si>
    <t>Number of crypto-assets marketed on behalf of or for the account of the offeror or a party related to the offeror to purchasers - Denmark - Eur</t>
  </si>
  <si>
    <t>Number of crypto-assets marketed on behalf of or for the account of the offeror or a party related to the offeror to purchasers - Estonia - Eur</t>
  </si>
  <si>
    <t>Number of crypto-assets marketed on behalf of or for the account of the offeror or a party related to the offeror to purchasers - Finland - Eur</t>
  </si>
  <si>
    <t>Number of crypto-assets marketed on behalf of or for the account of the offeror or a party related to the offeror to purchasers - France - Eur</t>
  </si>
  <si>
    <t>Number of crypto-assets marketed on behalf of or for the account of the offeror or a party related to the offeror to purchasers - Germany - Eur</t>
  </si>
  <si>
    <t>Number of crypto-assets marketed on behalf of or for the account of the offeror or a party related to the offeror to purchasers - Greece - Eur</t>
  </si>
  <si>
    <t>Number of crypto-assets marketed on behalf of or for the account of the offeror or a party related to the offeror to purchasers - Hungary - Eur</t>
  </si>
  <si>
    <t>Number of crypto-assets marketed on behalf of or for the account of the offeror or a party related to the offeror to purchasers - Iceland - Eur</t>
  </si>
  <si>
    <t>Number of crypto-assets marketed on behalf of or for the account of the offeror or a party related to the offeror to purchasers - Ireland - Eur</t>
  </si>
  <si>
    <t>Number of crypto-assets marketed on behalf of or for the account of the offeror or a party related to the offeror to purchasers - Italy - Eur</t>
  </si>
  <si>
    <t>Number of crypto-assets marketed on behalf of or for the account of the offeror or a party related to the offeror to purchasers - Latvia - Eur</t>
  </si>
  <si>
    <t>Number of crypto-assets marketed on behalf of or for the account of the offeror or a party related to the offeror to purchasers - Lithuania - Eur</t>
  </si>
  <si>
    <t>Number of crypto-assets marketed on behalf of or for the account of the offeror or a party related to the offeror to purchasers - Luxembourg - Eur</t>
  </si>
  <si>
    <t>Number of crypto-assets marketed on behalf of or for the account of the offeror or a party related to the offeror to purchasers - Netherlands - Eur</t>
  </si>
  <si>
    <t>Number of crypto-assets marketed on behalf of or for the account of the offeror or a party related to the offeror to purchasers - Norway - Eur</t>
  </si>
  <si>
    <t>Number of crypto-assets marketed on behalf of or for the account of the offeror or a party related to the offeror to purchasers - Poland - Eur</t>
  </si>
  <si>
    <t>Number of crypto-assets marketed on behalf of or for the account of the offeror or a party related to the offeror to purchasers - Portugal - Eur</t>
  </si>
  <si>
    <t>Number of crypto-assets marketed on behalf of or for the account of the offeror or a party related to the offeror to purchasers - Romania - Eur</t>
  </si>
  <si>
    <t>Number of crypto-assets marketed on behalf of or for the account of the offeror or a party related to the offeror to purchasers - Slovakia - Eur</t>
  </si>
  <si>
    <t>Number of crypto-assets marketed on behalf of or for the account of the offeror or a party related to the offeror to purchasers - Slovenia - Eur</t>
  </si>
  <si>
    <t>Number of crypto-assets marketed on behalf of or for the account of the offeror or a party related to the offeror to purchasers - Spain - Eur</t>
  </si>
  <si>
    <t>Number of crypto-assets marketed on behalf of or for the account of the offeror or a party related to the offeror to purchasers - Sweden - Eur</t>
  </si>
  <si>
    <t>Number of crypto-assets marketed on behalf of or for the account of the offeror or a party related to the offeror to purchasers - Total - Eur</t>
  </si>
  <si>
    <t>Value of orders transmitted for execution on behalf of clients - Austria - Eur</t>
  </si>
  <si>
    <t>Value of orders transmitted for execution on behalf of clients - Belgium - Eur</t>
  </si>
  <si>
    <t>Value of orders transmitted for execution on behalf of clients - Bulgaria - Eur</t>
  </si>
  <si>
    <t>Value of orders transmitted for execution on behalf of clients - Croatia - Eur</t>
  </si>
  <si>
    <t>Value of orders transmitted for execution on behalf of clients - Cyprus - Eur</t>
  </si>
  <si>
    <t>Value of orders transmitted for execution on behalf of clients - Czech Republic - Eur</t>
  </si>
  <si>
    <t>Value of orders transmitted for execution on behalf of clients - Denmark - Eur</t>
  </si>
  <si>
    <t>Value of orders transmitted for execution on behalf of clients - Estonia - Eur</t>
  </si>
  <si>
    <t>Value of orders transmitted for execution on behalf of clients - Finland - Eur</t>
  </si>
  <si>
    <t>Value of orders transmitted for execution on behalf of clients - France - Eur</t>
  </si>
  <si>
    <t>Value of orders transmitted for execution on behalf of clients - Germany - Eur</t>
  </si>
  <si>
    <t>Value of orders transmitted for execution on behalf of clients - Greece - Eur</t>
  </si>
  <si>
    <t>Value of orders transmitted for execution on behalf of clients - Hungary - Eur</t>
  </si>
  <si>
    <t>Value of orders transmitted for execution on behalf of clients - Iceland - Eur</t>
  </si>
  <si>
    <t>Value of orders transmitted for execution on behalf of clients - Ireland - Eur</t>
  </si>
  <si>
    <t>Value of orders transmitted for execution on behalf of clients - Italy - Eur</t>
  </si>
  <si>
    <t>Value of orders transmitted for execution on behalf of clients - Latvia - Eur</t>
  </si>
  <si>
    <t>Value of orders transmitted for execution on behalf of clients - Lithuania - Eur</t>
  </si>
  <si>
    <t>Value of orders transmitted for execution on behalf of clients - Luxembourg - Eur</t>
  </si>
  <si>
    <t>Value of orders transmitted for execution on behalf of clients - Netherlands - Eur</t>
  </si>
  <si>
    <t>Value of orders transmitted for execution on behalf of clients - Norway - Eur</t>
  </si>
  <si>
    <t>Value of orders transmitted for execution on behalf of clients - Poland - Eur</t>
  </si>
  <si>
    <t>Value of orders transmitted for execution on behalf of clients - Portugal - Eur</t>
  </si>
  <si>
    <t>Value of orders transmitted for execution on behalf of clients - Romania - Eur</t>
  </si>
  <si>
    <t>Value of orders transmitted for execution on behalf of clients - Slovakia - Eur</t>
  </si>
  <si>
    <t>Value of orders transmitted for execution on behalf of clients - Slovenia - Eur</t>
  </si>
  <si>
    <t>Value of orders transmitted for execution on behalf of clients - Spain - Eur</t>
  </si>
  <si>
    <t>Value of orders transmitted for execution on behalf of clients - Sweden - Eur</t>
  </si>
  <si>
    <t>Value of orders transmitted for execution on behalf of clients - Total - Eur</t>
  </si>
  <si>
    <t>Number of Investment advice issued - Austria - Eur</t>
  </si>
  <si>
    <t>Number of Investment advice issued - Belgium - Eur</t>
  </si>
  <si>
    <t>Number of Investment advice issued - Bulgaria - Eur</t>
  </si>
  <si>
    <t>Number of Investment advice issued - Croatia - Eur</t>
  </si>
  <si>
    <t>Number of Investment advice issued - Cyprus - Eur</t>
  </si>
  <si>
    <t>Number of Investment advice issued - Czech Republic - Eur</t>
  </si>
  <si>
    <t>Number of Investment advice issued - Denmark - Eur</t>
  </si>
  <si>
    <t>Number of Investment advice issued - Estonia - Eur</t>
  </si>
  <si>
    <t>Number of Investment advice issued - Finland - Eur</t>
  </si>
  <si>
    <t>Number of Investment advice issued - France - Eur</t>
  </si>
  <si>
    <t>Number of Investment advice issued - Germany - Eur</t>
  </si>
  <si>
    <t>Number of Investment advice issued - Greece - Eur</t>
  </si>
  <si>
    <t>Number of Investment advice issued - Hungary - Eur</t>
  </si>
  <si>
    <t>Number of Investment advice issued - Iceland - Eur</t>
  </si>
  <si>
    <t>Number of Investment advice issued - Ireland - Eur</t>
  </si>
  <si>
    <t>Number of Investment advice issued - Italy - Eur</t>
  </si>
  <si>
    <t>Number of Investment advice issued - Latvia - Eur</t>
  </si>
  <si>
    <t>Number of Investment advice issued - Lithuania - Eur</t>
  </si>
  <si>
    <t>Number of Investment advice issued - Luxembourg - Eur</t>
  </si>
  <si>
    <t>Number of Investment advice issued - Netherlands - Eur</t>
  </si>
  <si>
    <t>Number of Investment advice issued - Norway - Eur</t>
  </si>
  <si>
    <t>Number of Investment advice issued - Poland - Eur</t>
  </si>
  <si>
    <t>Number of Investment advice issued - Portugal - Eur</t>
  </si>
  <si>
    <t>Number of Investment advice issued - Romania - Eur</t>
  </si>
  <si>
    <t>Number of Investment advice issued - Slovakia - Eur</t>
  </si>
  <si>
    <t>Number of Investment advice issued - Slovenia - Eur</t>
  </si>
  <si>
    <t>Number of Investment advice issued - Spain - Eur</t>
  </si>
  <si>
    <t>Number of Investment advice issued - Sweden - Eur</t>
  </si>
  <si>
    <t>Number of Investment advice issued - Total - Eur</t>
  </si>
  <si>
    <t>Value of crypto-assets under management at the end of reporting period - Austria - Eur</t>
  </si>
  <si>
    <t>Value of crypto-assets under management at the end of reporting period - Belgium - Eur</t>
  </si>
  <si>
    <t>Value of crypto-assets under management at the end of reporting period - Bulgaria - Eur</t>
  </si>
  <si>
    <t>Value of crypto-assets under management at the end of reporting period - Croatia - Eur</t>
  </si>
  <si>
    <t>Value of crypto-assets under management at the end of reporting period - Cyprus - Eur</t>
  </si>
  <si>
    <t>Value of crypto-assets under management at the end of reporting period - Czech Republic - Eur</t>
  </si>
  <si>
    <t>Value of crypto-assets under management at the end of reporting period - Denmark - Eur</t>
  </si>
  <si>
    <t>Value of crypto-assets under management at the end of reporting period - Estonia - Eur</t>
  </si>
  <si>
    <t>Value of crypto-assets under management at the end of reporting period - Finland - Eur</t>
  </si>
  <si>
    <t>Value of crypto-assets under management at the end of reporting period - France - Eur</t>
  </si>
  <si>
    <t>Value of crypto-assets under management at the end of reporting period - Germany - Eur</t>
  </si>
  <si>
    <t>Value of crypto-assets under management at the end of reporting period - Greece - Eur</t>
  </si>
  <si>
    <t>Value of crypto-assets under management at the end of reporting period - Hungary - Eur</t>
  </si>
  <si>
    <t>Value of crypto-assets under management at the end of reporting period - Iceland - Eur</t>
  </si>
  <si>
    <t>Value of crypto-assets under management at the end of reporting period - Ireland - Eur</t>
  </si>
  <si>
    <t>Value of crypto-assets under management at the end of reporting period - Italy - Eur</t>
  </si>
  <si>
    <t>Value of crypto-assets under management at the end of reporting period - Latvia - Eur</t>
  </si>
  <si>
    <t>Value of crypto-assets under management at the end of reporting period - Lithuania - Eur</t>
  </si>
  <si>
    <t>Value of crypto-assets under management at the end of reporting period - Luxembourg - Eur</t>
  </si>
  <si>
    <t>Value of crypto-assets under management at the end of reporting period - Netherlands - Eur</t>
  </si>
  <si>
    <t>Value of crypto-assets under management at the end of reporting period - Norway - Eur</t>
  </si>
  <si>
    <t>Value of crypto-assets under management at the end of reporting period - Poland - Eur</t>
  </si>
  <si>
    <t>Value of crypto-assets under management at the end of reporting period - Portugal - Eur</t>
  </si>
  <si>
    <t>Value of crypto-assets under management at the end of reporting period - Romania - Eur</t>
  </si>
  <si>
    <t>Value of crypto-assets under management at the end of reporting period - Slovakia - Eur</t>
  </si>
  <si>
    <t>Value of crypto-assets under management at the end of reporting period - Slovenia - Eur</t>
  </si>
  <si>
    <t>Value of crypto-assets under management at the end of reporting period - Spain - Eur</t>
  </si>
  <si>
    <t>Value of crypto-assets under management at the end of reporting period - Sweden - Eur</t>
  </si>
  <si>
    <t>Value of crypto-assets under management at the end of reporting period - Total - Eur</t>
  </si>
  <si>
    <t>Value of crypto-assets transferred during the reporting period - Austria - Eur</t>
  </si>
  <si>
    <t>Value of crypto-assets transferred during the reporting period - Belgium - Eur</t>
  </si>
  <si>
    <t>Value of crypto-assets transferred during the reporting period - Bulgaria - Eur</t>
  </si>
  <si>
    <t>Value of crypto-assets transferred during the reporting period - Croatia - Eur</t>
  </si>
  <si>
    <t>Value of crypto-assets transferred during the reporting period - Cyprus - Eur</t>
  </si>
  <si>
    <t>Value of crypto-assets transferred during the reporting period - Czech Republic - Eur</t>
  </si>
  <si>
    <t>Value of crypto-assets transferred during the reporting period - Denmark - Eur</t>
  </si>
  <si>
    <t>Value of crypto-assets transferred during the reporting period - Estonia - Eur</t>
  </si>
  <si>
    <t>Value of crypto-assets transferred during the reporting period - Finland - Eur</t>
  </si>
  <si>
    <t>Value of crypto-assets transferred during the reporting period - France - Eur</t>
  </si>
  <si>
    <t>Value of crypto-assets transferred during the reporting period - Germany - Eur</t>
  </si>
  <si>
    <t>Value of crypto-assets transferred during the reporting period - Greece - Eur</t>
  </si>
  <si>
    <t>Value of crypto-assets transferred during the reporting period - Hungary - Eur</t>
  </si>
  <si>
    <t>Value of crypto-assets transferred during the reporting period - Iceland - Eur</t>
  </si>
  <si>
    <t>Value of crypto-assets transferred during the reporting period - Ireland - Eur</t>
  </si>
  <si>
    <t>Value of crypto-assets transferred during the reporting period - Italy - Eur</t>
  </si>
  <si>
    <t>Value of crypto-assets transferred during the reporting period - Latvia - Eur</t>
  </si>
  <si>
    <t>Value of crypto-assets transferred during the reporting period - Lithuania - Eur</t>
  </si>
  <si>
    <t>Value of crypto-assets transferred during the reporting period - Luxembourg - Eur</t>
  </si>
  <si>
    <t>Value of crypto-assets transferred during the reporting period - Netherlands - Eur</t>
  </si>
  <si>
    <t>Value of crypto-assets transferred during the reporting period - Norway - Eur</t>
  </si>
  <si>
    <t>Value of crypto-assets transferred during the reporting period - Poland - Eur</t>
  </si>
  <si>
    <t>Value of crypto-assets transferred during the reporting period - Portugal - Eur</t>
  </si>
  <si>
    <t>Value of crypto-assets transferred during the reporting period - Romania - Eur</t>
  </si>
  <si>
    <t>Value of crypto-assets transferred during the reporting period - Slovakia - Eur</t>
  </si>
  <si>
    <t>Value of crypto-assets transferred during the reporting period - Slovenia - Eur</t>
  </si>
  <si>
    <t>Value of crypto-assets transferred during the reporting period - Spain - Eur</t>
  </si>
  <si>
    <t>Value of crypto-assets transferred during the reporting period - Sweden - Eur</t>
  </si>
  <si>
    <t>Value of crypto-assets transferred during the reporting period - Total - Eur</t>
  </si>
  <si>
    <t>CA-PS-2b1Eur</t>
  </si>
  <si>
    <t>CA-PS-2b2Eur</t>
  </si>
  <si>
    <t>CA-PS-2b3Eur</t>
  </si>
  <si>
    <t>CA-PS-2b4Eur</t>
  </si>
  <si>
    <t>CA-PS-2b5Eur</t>
  </si>
  <si>
    <t>CA-PS-2b6Eur</t>
  </si>
  <si>
    <t>CA-PS-2b7Eur</t>
  </si>
  <si>
    <t>CA-PS-2b8Eur</t>
  </si>
  <si>
    <t>CA-PS-2b9Eur</t>
  </si>
  <si>
    <t>CA-PS-2b10Eur</t>
  </si>
  <si>
    <t>CA-PS-2b11Eur</t>
  </si>
  <si>
    <t>CA-PS-2b12Eur</t>
  </si>
  <si>
    <t>CA-PS-2b13Eur</t>
  </si>
  <si>
    <t>CA-PS-2b14Eur</t>
  </si>
  <si>
    <t>CA-PS-2b15Eur</t>
  </si>
  <si>
    <t>CA-PS-2b16Eur</t>
  </si>
  <si>
    <t>CA-PS-2b17Eur</t>
  </si>
  <si>
    <t>CA-PS-2b18Eur</t>
  </si>
  <si>
    <t>CA-PS-2b19Eur</t>
  </si>
  <si>
    <t>CA-PS-2b20Eur</t>
  </si>
  <si>
    <t>CA-PS-2b21Eur</t>
  </si>
  <si>
    <t>CA-PS-2b22Eur</t>
  </si>
  <si>
    <t>CA-PS-2b23Eur</t>
  </si>
  <si>
    <t>CA-PS-2b24Eur</t>
  </si>
  <si>
    <t>CA-PS-2b25Eur</t>
  </si>
  <si>
    <t>CA-PS-2b26Eur</t>
  </si>
  <si>
    <t>CA-PS-2b27Eur</t>
  </si>
  <si>
    <t>CA-PS-2b28Eur</t>
  </si>
  <si>
    <t>CA-PS-2b29Eur</t>
  </si>
  <si>
    <t>CA-PS-2b30Eur</t>
  </si>
  <si>
    <t>CA-PS-2c1Eur</t>
  </si>
  <si>
    <t>CA-PS-2c2Eur</t>
  </si>
  <si>
    <t>CA-PS-2c3Eur</t>
  </si>
  <si>
    <t>CA-PS-2c4Eur</t>
  </si>
  <si>
    <t>CA-PS-2c5Eur</t>
  </si>
  <si>
    <t>CA-PS-2c6Eur</t>
  </si>
  <si>
    <t>CA-PS-2c7Eur</t>
  </si>
  <si>
    <t>CA-PS-2c8Eur</t>
  </si>
  <si>
    <t>CA-PS-2c9Eur</t>
  </si>
  <si>
    <t>CA-PS-2c10Eur</t>
  </si>
  <si>
    <t>CA-PS-2c11Eur</t>
  </si>
  <si>
    <t>CA-PS-2c12Eur</t>
  </si>
  <si>
    <t>CA-PS-2c13Eur</t>
  </si>
  <si>
    <t>CA-PS-2c14Eur</t>
  </si>
  <si>
    <t>CA-PS-2c15Eur</t>
  </si>
  <si>
    <t>CA-PS-2c16Eur</t>
  </si>
  <si>
    <t>CA-PS-2c17Eur</t>
  </si>
  <si>
    <t>CA-PS-2c18Eur</t>
  </si>
  <si>
    <t>CA-PS-2c19Eur</t>
  </si>
  <si>
    <t>CA-PS-2c20Eur</t>
  </si>
  <si>
    <t>CA-PS-2c21Eur</t>
  </si>
  <si>
    <t>CA-PS-2c22Eur</t>
  </si>
  <si>
    <t>CA-PS-2c23Eur</t>
  </si>
  <si>
    <t>CA-PS-2c24Eur</t>
  </si>
  <si>
    <t>CA-PS-2c25Eur</t>
  </si>
  <si>
    <t>CA-PS-2c26Eur</t>
  </si>
  <si>
    <t>CA-PS-2c27Eur</t>
  </si>
  <si>
    <t>CA-PS-2c28Eur</t>
  </si>
  <si>
    <t>CA-PS-2c29Eur</t>
  </si>
  <si>
    <t>CA-PS-2c30Eur</t>
  </si>
  <si>
    <t>CA-PS-2d1Eur</t>
  </si>
  <si>
    <t>CA-PS-2d2Eur</t>
  </si>
  <si>
    <t>CA-PS-2d3Eur</t>
  </si>
  <si>
    <t>CA-PS-2d4Eur</t>
  </si>
  <si>
    <t>CA-PS-2d5Eur</t>
  </si>
  <si>
    <t>CA-PS-2d6Eur</t>
  </si>
  <si>
    <t>CA-PS-2d7Eur</t>
  </si>
  <si>
    <t>CA-PS-2d8Eur</t>
  </si>
  <si>
    <t>CA-PS-2d9Eur</t>
  </si>
  <si>
    <t>CA-PS-2d10Eur</t>
  </si>
  <si>
    <t>CA-PS-2d11Eur</t>
  </si>
  <si>
    <t>CA-PS-2d12Eur</t>
  </si>
  <si>
    <t>CA-PS-2d13Eur</t>
  </si>
  <si>
    <t>CA-PS-2d14Eur</t>
  </si>
  <si>
    <t>CA-PS-2d15Eur</t>
  </si>
  <si>
    <t>CA-PS-2d16Eur</t>
  </si>
  <si>
    <t>CA-PS-2d17Eur</t>
  </si>
  <si>
    <t>CA-PS-2d18Eur</t>
  </si>
  <si>
    <t>CA-PS-2d19Eur</t>
  </si>
  <si>
    <t>CA-PS-2d20Eur</t>
  </si>
  <si>
    <t>CA-PS-2d21Eur</t>
  </si>
  <si>
    <t>CA-PS-2d22Eur</t>
  </si>
  <si>
    <t>CA-PS-2d23Eur</t>
  </si>
  <si>
    <t>CA-PS-2d24Eur</t>
  </si>
  <si>
    <t>CA-PS-2d25Eur</t>
  </si>
  <si>
    <t>CA-PS-2d26Eur</t>
  </si>
  <si>
    <t>CA-PS-2d27Eur</t>
  </si>
  <si>
    <t>CA-PS-2d28Eur</t>
  </si>
  <si>
    <t>CA-PS-2d29Eur</t>
  </si>
  <si>
    <t>CA-PS-2d30Eur</t>
  </si>
  <si>
    <t>CA-PS-2e1Eur</t>
  </si>
  <si>
    <t>CA-PS-2e2Eur</t>
  </si>
  <si>
    <t>CA-PS-2e3Eur</t>
  </si>
  <si>
    <t>CA-PS-2e4Eur</t>
  </si>
  <si>
    <t>CA-PS-2e5Eur</t>
  </si>
  <si>
    <t>CA-PS-2e6Eur</t>
  </si>
  <si>
    <t>CA-PS-2e7Eur</t>
  </si>
  <si>
    <t>CA-PS-2e8Eur</t>
  </si>
  <si>
    <t>CA-PS-2e9Eur</t>
  </si>
  <si>
    <t>CA-PS-2e10Eur</t>
  </si>
  <si>
    <t>CA-PS-2e11Eur</t>
  </si>
  <si>
    <t>CA-PS-2e12Eur</t>
  </si>
  <si>
    <t>CA-PS-2e13Eur</t>
  </si>
  <si>
    <t>CA-PS-2e14Eur</t>
  </si>
  <si>
    <t>CA-PS-2e15Eur</t>
  </si>
  <si>
    <t>CA-PS-2e16Eur</t>
  </si>
  <si>
    <t>CA-PS-2e17Eur</t>
  </si>
  <si>
    <t>CA-PS-2e18Eur</t>
  </si>
  <si>
    <t>CA-PS-2e19Eur</t>
  </si>
  <si>
    <t>CA-PS-2e20Eur</t>
  </si>
  <si>
    <t>CA-PS-2e21Eur</t>
  </si>
  <si>
    <t>CA-PS-2e22Eur</t>
  </si>
  <si>
    <t>CA-PS-2e23Eur</t>
  </si>
  <si>
    <t>CA-PS-2e24Eur</t>
  </si>
  <si>
    <t>CA-PS-2e25Eur</t>
  </si>
  <si>
    <t>CA-PS-2e26Eur</t>
  </si>
  <si>
    <t>CA-PS-2e27Eur</t>
  </si>
  <si>
    <t>CA-PS-2e28Eur</t>
  </si>
  <si>
    <t>CA-PS-2e29Eur</t>
  </si>
  <si>
    <t>CA-PS-2e30Eur</t>
  </si>
  <si>
    <t>CA-PS-2f1Eur</t>
  </si>
  <si>
    <t>CA-PS-2f2Eur</t>
  </si>
  <si>
    <t>CA-PS-2f3Eur</t>
  </si>
  <si>
    <t>CA-PS-2f4Eur</t>
  </si>
  <si>
    <t>CA-PS-2f5Eur</t>
  </si>
  <si>
    <t>CA-PS-2f6Eur</t>
  </si>
  <si>
    <t>CA-PS-2f7Eur</t>
  </si>
  <si>
    <t>CA-PS-2f8Eur</t>
  </si>
  <si>
    <t>CA-PS-2f9Eur</t>
  </si>
  <si>
    <t>CA-PS-2f10Eur</t>
  </si>
  <si>
    <t>CA-PS-2f11Eur</t>
  </si>
  <si>
    <t>CA-PS-2f12Eur</t>
  </si>
  <si>
    <t>CA-PS-2f13Eur</t>
  </si>
  <si>
    <t>CA-PS-2f14Eur</t>
  </si>
  <si>
    <t>CA-PS-2f15Eur</t>
  </si>
  <si>
    <t>CA-PS-2f16Eur</t>
  </si>
  <si>
    <t>CA-PS-2f17Eur</t>
  </si>
  <si>
    <t>CA-PS-2f18Eur</t>
  </si>
  <si>
    <t>CA-PS-2f19Eur</t>
  </si>
  <si>
    <t>CA-PS-2f20Eur</t>
  </si>
  <si>
    <t>CA-PS-2f21Eur</t>
  </si>
  <si>
    <t>CA-PS-2f22Eur</t>
  </si>
  <si>
    <t>CA-PS-2f23Eur</t>
  </si>
  <si>
    <t>CA-PS-2f24Eur</t>
  </si>
  <si>
    <t>CA-PS-2f25Eur</t>
  </si>
  <si>
    <t>CA-PS-2f26Eur</t>
  </si>
  <si>
    <t>CA-PS-2f27Eur</t>
  </si>
  <si>
    <t>CA-PS-2f28Eur</t>
  </si>
  <si>
    <t>CA-PS-2f29Eur</t>
  </si>
  <si>
    <t>CA-PS-2f30Eur</t>
  </si>
  <si>
    <t>CA-PS-2h1Eur</t>
  </si>
  <si>
    <t>CA-PS-2h2Eur</t>
  </si>
  <si>
    <t>CA-PS-2h3Eur</t>
  </si>
  <si>
    <t>CA-PS-2h4Eur</t>
  </si>
  <si>
    <t>CA-PS-2h5Eur</t>
  </si>
  <si>
    <t>CA-PS-2h6Eur</t>
  </si>
  <si>
    <t>CA-PS-2h7Eur</t>
  </si>
  <si>
    <t>CA-PS-2h8Eur</t>
  </si>
  <si>
    <t>CA-PS-2h9Eur</t>
  </si>
  <si>
    <t>CA-PS-2h10Eur</t>
  </si>
  <si>
    <t>CA-PS-2h11Eur</t>
  </si>
  <si>
    <t>CA-PS-2h12Eur</t>
  </si>
  <si>
    <t>CA-PS-2h13Eur</t>
  </si>
  <si>
    <t>CA-PS-2h14Eur</t>
  </si>
  <si>
    <t>CA-PS-2h15Eur</t>
  </si>
  <si>
    <t>CA-PS-2h16Eur</t>
  </si>
  <si>
    <t>CA-PS-2h17Eur</t>
  </si>
  <si>
    <t>CA-PS-2h18Eur</t>
  </si>
  <si>
    <t>CA-PS-2h19Eur</t>
  </si>
  <si>
    <t>CA-PS-2h20Eur</t>
  </si>
  <si>
    <t>CA-PS-2h21Eur</t>
  </si>
  <si>
    <t>CA-PS-2h22Eur</t>
  </si>
  <si>
    <t>CA-PS-2h23Eur</t>
  </si>
  <si>
    <t>CA-PS-2h24Eur</t>
  </si>
  <si>
    <t>CA-PS-2h25Eur</t>
  </si>
  <si>
    <t>CA-PS-2h26Eur</t>
  </si>
  <si>
    <t>CA-PS-2h27Eur</t>
  </si>
  <si>
    <t>CA-PS-2h28Eur</t>
  </si>
  <si>
    <t>CA-PS-2h29Eur</t>
  </si>
  <si>
    <t>CA-PS-2h30Eur</t>
  </si>
  <si>
    <t>CA-PS-2i1Eur</t>
  </si>
  <si>
    <t>CA-PS-2i2Eur</t>
  </si>
  <si>
    <t>CA-PS-2i3Eur</t>
  </si>
  <si>
    <t>CA-PS-2i4Eur</t>
  </si>
  <si>
    <t>CA-PS-2i5Eur</t>
  </si>
  <si>
    <t>CA-PS-2i6Eur</t>
  </si>
  <si>
    <t>CA-PS-2i7Eur</t>
  </si>
  <si>
    <t>CA-PS-2i8Eur</t>
  </si>
  <si>
    <t>CA-PS-2i9Eur</t>
  </si>
  <si>
    <t>CA-PS-2i10Eur</t>
  </si>
  <si>
    <t>CA-PS-2i11Eur</t>
  </si>
  <si>
    <t>CA-PS-2i12Eur</t>
  </si>
  <si>
    <t>CA-PS-2i13Eur</t>
  </si>
  <si>
    <t>CA-PS-2i14Eur</t>
  </si>
  <si>
    <t>CA-PS-2i15Eur</t>
  </si>
  <si>
    <t>CA-PS-2i16Eur</t>
  </si>
  <si>
    <t>CA-PS-2i17Eur</t>
  </si>
  <si>
    <t>CA-PS-2i18Eur</t>
  </si>
  <si>
    <t>CA-PS-2i19Eur</t>
  </si>
  <si>
    <t>CA-PS-2i20Eur</t>
  </si>
  <si>
    <t>CA-PS-2i21Eur</t>
  </si>
  <si>
    <t>CA-PS-2i22Eur</t>
  </si>
  <si>
    <t>CA-PS-2i23Eur</t>
  </si>
  <si>
    <t>CA-PS-2i24Eur</t>
  </si>
  <si>
    <t>CA-PS-2i25Eur</t>
  </si>
  <si>
    <t>CA-PS-2i26Eur</t>
  </si>
  <si>
    <t>CA-PS-2i27Eur</t>
  </si>
  <si>
    <t>CA-PS-2i28Eur</t>
  </si>
  <si>
    <t>CA-PS-2i29Eur</t>
  </si>
  <si>
    <t>CA-PS-2i30Eur</t>
  </si>
  <si>
    <t>CA-PS-2j1Eur</t>
  </si>
  <si>
    <t>CA-PS-2j2Eur</t>
  </si>
  <si>
    <t>CA-PS-2j3Eur</t>
  </si>
  <si>
    <t>CA-PS-2j4Eur</t>
  </si>
  <si>
    <t>CA-PS-2j5Eur</t>
  </si>
  <si>
    <t>CA-PS-2j6Eur</t>
  </si>
  <si>
    <t>CA-PS-2j7Eur</t>
  </si>
  <si>
    <t>CA-PS-2j8Eur</t>
  </si>
  <si>
    <t>CA-PS-2j9Eur</t>
  </si>
  <si>
    <t>CA-PS-2j10Eur</t>
  </si>
  <si>
    <t>CA-PS-2j11Eur</t>
  </si>
  <si>
    <t>CA-PS-2j12Eur</t>
  </si>
  <si>
    <t>CA-PS-2j13Eur</t>
  </si>
  <si>
    <t>CA-PS-2j14Eur</t>
  </si>
  <si>
    <t>CA-PS-2j15Eur</t>
  </si>
  <si>
    <t>CA-PS-2j16Eur</t>
  </si>
  <si>
    <t>CA-PS-2j17Eur</t>
  </si>
  <si>
    <t>CA-PS-2j18Eur</t>
  </si>
  <si>
    <t>CA-PS-2j19Eur</t>
  </si>
  <si>
    <t>CA-PS-2j20Eur</t>
  </si>
  <si>
    <t>CA-PS-2j21Eur</t>
  </si>
  <si>
    <t>CA-PS-2j22Eur</t>
  </si>
  <si>
    <t>CA-PS-2j23Eur</t>
  </si>
  <si>
    <t>CA-PS-2j24Eur</t>
  </si>
  <si>
    <t>CA-PS-2j25Eur</t>
  </si>
  <si>
    <t>CA-PS-2j26Eur</t>
  </si>
  <si>
    <t>CA-PS-2j27Eur</t>
  </si>
  <si>
    <t>CA-PS-2j28Eur</t>
  </si>
  <si>
    <t>CA-PS-2j29Eur</t>
  </si>
  <si>
    <t>CA-PS-2j30Eur</t>
  </si>
  <si>
    <t>CA-PS-2k1Eur</t>
  </si>
  <si>
    <t>CA-PS-2k2Eur</t>
  </si>
  <si>
    <t>CA-PS-2k3Eur</t>
  </si>
  <si>
    <t>CA-PS-2k4Eur</t>
  </si>
  <si>
    <t>CA-PS-2k5Eur</t>
  </si>
  <si>
    <t>CA-PS-2k6Eur</t>
  </si>
  <si>
    <t>CA-PS-2k7Eur</t>
  </si>
  <si>
    <t>CA-PS-2k8Eur</t>
  </si>
  <si>
    <t>CA-PS-2k9Eur</t>
  </si>
  <si>
    <t>CA-PS-2k10Eur</t>
  </si>
  <si>
    <t>CA-PS-2k11Eur</t>
  </si>
  <si>
    <t>CA-PS-2k12Eur</t>
  </si>
  <si>
    <t>CA-PS-2k13Eur</t>
  </si>
  <si>
    <t>CA-PS-2k14Eur</t>
  </si>
  <si>
    <t>CA-PS-2k15Eur</t>
  </si>
  <si>
    <t>CA-PS-2k16Eur</t>
  </si>
  <si>
    <t>CA-PS-2k17Eur</t>
  </si>
  <si>
    <t>CA-PS-2k18Eur</t>
  </si>
  <si>
    <t>CA-PS-2k19Eur</t>
  </si>
  <si>
    <t>CA-PS-2k20Eur</t>
  </si>
  <si>
    <t>CA-PS-2k21Eur</t>
  </si>
  <si>
    <t>CA-PS-2k22Eur</t>
  </si>
  <si>
    <t>CA-PS-2k23Eur</t>
  </si>
  <si>
    <t>CA-PS-2k24Eur</t>
  </si>
  <si>
    <t>CA-PS-2k25Eur</t>
  </si>
  <si>
    <t>CA-PS-2k26Eur</t>
  </si>
  <si>
    <t>CA-PS-2k27Eur</t>
  </si>
  <si>
    <t>CA-PS-2k28Eur</t>
  </si>
  <si>
    <t>CA-PS-2k29Eur</t>
  </si>
  <si>
    <t>CA-PS-2k30Eur</t>
  </si>
  <si>
    <t>CA-PS-2l1Eur</t>
  </si>
  <si>
    <t>CA-PS-2l2Eur</t>
  </si>
  <si>
    <t>CA-PS-2l3Eur</t>
  </si>
  <si>
    <t>CA-PS-2l4Eur</t>
  </si>
  <si>
    <t>CA-PS-2l5Eur</t>
  </si>
  <si>
    <t>CA-PS-2l6Eur</t>
  </si>
  <si>
    <t>CA-PS-2l7Eur</t>
  </si>
  <si>
    <t>CA-PS-2l8Eur</t>
  </si>
  <si>
    <t>CA-PS-2l9Eur</t>
  </si>
  <si>
    <t>CA-PS-2l10Eur</t>
  </si>
  <si>
    <t>CA-PS-2l11Eur</t>
  </si>
  <si>
    <t>CA-PS-2l12Eur</t>
  </si>
  <si>
    <t>CA-PS-2l13Eur</t>
  </si>
  <si>
    <t>CA-PS-2l14Eur</t>
  </si>
  <si>
    <t>CA-PS-2l15Eur</t>
  </si>
  <si>
    <t>CA-PS-2l16Eur</t>
  </si>
  <si>
    <t>CA-PS-2l17Eur</t>
  </si>
  <si>
    <t>CA-PS-2l18Eur</t>
  </si>
  <si>
    <t>CA-PS-2l19Eur</t>
  </si>
  <si>
    <t>CA-PS-2l20Eur</t>
  </si>
  <si>
    <t>CA-PS-2l21Eur</t>
  </si>
  <si>
    <t>CA-PS-2l22Eur</t>
  </si>
  <si>
    <t>CA-PS-2l23Eur</t>
  </si>
  <si>
    <t>CA-PS-2l24Eur</t>
  </si>
  <si>
    <t>CA-PS-2l25Eur</t>
  </si>
  <si>
    <t>CA-PS-2l26Eur</t>
  </si>
  <si>
    <t>CA-PS-2l27Eur</t>
  </si>
  <si>
    <t>CA-PS-2l28Eur</t>
  </si>
  <si>
    <t>CA-PS-2l29Eur</t>
  </si>
  <si>
    <t>CA-PS-2l30Eur</t>
  </si>
  <si>
    <t>EU/EEA Member States (Exc. Malta)</t>
  </si>
  <si>
    <t>Value of assets held under custody  - Liechtenstein - Eur</t>
  </si>
  <si>
    <t>Trade value for the reporting period - Liechtenstein - Eur</t>
  </si>
  <si>
    <t>Value of trades on own account during the reporting period - Liechtenstein - Eur</t>
  </si>
  <si>
    <t>Value of orders executed on behalf of clients - Liechtenstein - Eur</t>
  </si>
  <si>
    <t>Number of clients - Liechtenstein</t>
  </si>
  <si>
    <t>Value of assets held under custody  - Liechtenstein</t>
  </si>
  <si>
    <t>Trade value for the reporting period - Liechtenstein</t>
  </si>
  <si>
    <t>Value of trades on own account during the reporting period - Liechtenstein</t>
  </si>
  <si>
    <t>Value of orders executed on behalf of clients - Liechtenstein</t>
  </si>
  <si>
    <t>Number of crypto-assets marketed on behalf of or for the account of the offeror or a party related to the offeror to purchasers - Liechtenstein</t>
  </si>
  <si>
    <t>Value of orders transmitted for execution on behalf of clients - Liechtenstein</t>
  </si>
  <si>
    <t>Number of Investment advice issued - Liechtenstein</t>
  </si>
  <si>
    <t>Value of crypto-assets under management at the end of reporting period - Liechtenstein</t>
  </si>
  <si>
    <t>Value of crypto-assets transferred during the reporting period - Liechtenstein</t>
  </si>
  <si>
    <t>Number of crypto-assets marketed on behalf of or for the account of the offeror or a party related to the offeror to purchasers - Liechtenstein - Eur</t>
  </si>
  <si>
    <t>Value of orders transmitted for execution on behalf of clients - Liechtenstein - Eur</t>
  </si>
  <si>
    <t>Number of Investment advice issued - Liechtenstein - Eur</t>
  </si>
  <si>
    <t>Value of crypto-assets under management at the end of reporting period - Liechtenstein - Eur</t>
  </si>
  <si>
    <t>Value of crypto-assets transferred during the reporting period - Liechtenstein - Eur</t>
  </si>
  <si>
    <t>C000001</t>
  </si>
  <si>
    <t>LH1</t>
  </si>
  <si>
    <t>LH-001</t>
  </si>
  <si>
    <t>License Holder 1</t>
  </si>
  <si>
    <t>LH2</t>
  </si>
  <si>
    <t>LH-002</t>
  </si>
  <si>
    <t>License Holder 2</t>
  </si>
  <si>
    <t>C000002</t>
  </si>
  <si>
    <t>LH3</t>
  </si>
  <si>
    <t>LH-003</t>
  </si>
  <si>
    <t>License Holder 3</t>
  </si>
  <si>
    <t>C000003</t>
  </si>
  <si>
    <t>532500DEID5B05J66117</t>
  </si>
  <si>
    <t>124200Y463JOMU5Z235</t>
  </si>
  <si>
    <t>262200DF235EBAAB7859</t>
  </si>
  <si>
    <t>DM-PR</t>
  </si>
  <si>
    <t>Inactive clients refer to clients who have not utilised any service other than Custody or transferred FIAT to the Entity's client account. Thus, while clients may have crypto-assets or FIAT held with the CASP, if the previous criteria is met, they are to be reported Inactive (or Dormant should that criteria be met). For clarity's sake, in the Safekeeping and Custody sheets, all Clients for whom FIAT or Crypto-assets are held by the Entity are to be reported there independent of their activity status.</t>
  </si>
  <si>
    <t>Active clients refer to clients which have performed at least one trade in the last 12 months</t>
  </si>
  <si>
    <r>
      <t xml:space="preserve">Supervisory Fees </t>
    </r>
    <r>
      <rPr>
        <i/>
        <sz val="11"/>
        <color theme="1"/>
        <rFont val="Roboto"/>
      </rPr>
      <t>(with Annual Audit)</t>
    </r>
  </si>
  <si>
    <r>
      <rPr>
        <b/>
        <sz val="11"/>
        <color theme="1"/>
        <rFont val="Roboto"/>
      </rPr>
      <t xml:space="preserve">i. </t>
    </r>
    <r>
      <rPr>
        <sz val="11"/>
        <color theme="1"/>
        <rFont val="Roboto"/>
      </rPr>
      <t xml:space="preserve"> The Licence Holder did not register a shortfall on any of the Own Funds/ Capital/ Liquidity requirements as applicable to it under the respective regulations.</t>
    </r>
  </si>
  <si>
    <t>Compliance to Applicable Regulations</t>
  </si>
  <si>
    <t>CA-IP-A18</t>
  </si>
  <si>
    <t>Right-of-use Assets CA</t>
  </si>
  <si>
    <t>CA-IP-A13a</t>
  </si>
  <si>
    <t>CA-IP-A13b</t>
  </si>
  <si>
    <t>CA-IP-A13c</t>
  </si>
  <si>
    <t>CA-IP-A16f</t>
  </si>
  <si>
    <t>CA-IP-A16g</t>
  </si>
  <si>
    <t>CA-IP-A16h</t>
  </si>
  <si>
    <t>CA-IP-A16i</t>
  </si>
  <si>
    <t>CA-IP-A16j</t>
  </si>
  <si>
    <t>CA-IP-A16k</t>
  </si>
  <si>
    <t>CA-IP-A16l</t>
  </si>
  <si>
    <t>CA-IP-A16m</t>
  </si>
  <si>
    <t>CA-IP-A17b</t>
  </si>
  <si>
    <t>CA-IP-A17c</t>
  </si>
  <si>
    <t>CA-IP-A17d</t>
  </si>
  <si>
    <t>CA-IP-A18a</t>
  </si>
  <si>
    <t>CA-IP-A13ae</t>
  </si>
  <si>
    <t>CA-IP-A13be</t>
  </si>
  <si>
    <t>CA-IP-A16ee</t>
  </si>
  <si>
    <t>CA-IP-A16fe</t>
  </si>
  <si>
    <t>CA-IP-A16he</t>
  </si>
  <si>
    <t>CA-IP-A16ie</t>
  </si>
  <si>
    <t>CA-IP-A16je</t>
  </si>
  <si>
    <t>CA-IP-A16ke</t>
  </si>
  <si>
    <t>CA-IP-A16le</t>
  </si>
  <si>
    <t>CA-IP-A17ae</t>
  </si>
  <si>
    <t>CA-IP-A17be</t>
  </si>
  <si>
    <t>CA-IP-A17ce</t>
  </si>
  <si>
    <t>CA-IP-A17de</t>
  </si>
  <si>
    <t>CA-IP-A18e</t>
  </si>
  <si>
    <t>Right-of-use Assets CA Euro</t>
  </si>
  <si>
    <t>CA-BS-24a</t>
  </si>
  <si>
    <t>CA-BS-24b</t>
  </si>
  <si>
    <t>CA-BS-24c</t>
  </si>
  <si>
    <t>CA-BS-37</t>
  </si>
  <si>
    <t>CA-BS-20a</t>
  </si>
  <si>
    <t>CA-BS-27a</t>
  </si>
  <si>
    <t>CA-BS-31a</t>
  </si>
  <si>
    <t>CA-BS-20ae</t>
  </si>
  <si>
    <t>CA-BS-24ae</t>
  </si>
  <si>
    <t>CA-BS-24be</t>
  </si>
  <si>
    <t>CA-BS-24ce</t>
  </si>
  <si>
    <t>CA-BS-27ae</t>
  </si>
  <si>
    <t>CA-BS-31ae</t>
  </si>
  <si>
    <t>CA-BS-37e</t>
  </si>
  <si>
    <t>Fixed Overhead Requirement (EURO Amount)</t>
  </si>
  <si>
    <t>Fixed Overheads Requirement (EURO)</t>
  </si>
  <si>
    <t>Own Funds - Euro</t>
  </si>
  <si>
    <t>Insurance Policy or Guarantee - Euro</t>
  </si>
  <si>
    <t>Total Prudential Safeguards - Euro</t>
  </si>
  <si>
    <t xml:space="preserve">Fixed Overhead Requirement - Euro </t>
  </si>
  <si>
    <t>CA-IP-I28</t>
  </si>
  <si>
    <t>CA-IP-I29</t>
  </si>
  <si>
    <t>Gain on financial assets attributable to clients measured at amortised cost</t>
  </si>
  <si>
    <t>Gain on financial assets measured at amortised cost</t>
  </si>
  <si>
    <t>CA-IP-I28a</t>
  </si>
  <si>
    <t>CA-IP-I29a</t>
  </si>
  <si>
    <t>Kindly provide details of CA-IP-I26 below;</t>
  </si>
  <si>
    <t>Kindly provide details of CA-IP-I28 and/or CA-IP-I29 below respectively;</t>
  </si>
  <si>
    <t>Loss on financial assets attributable to clients measured at amortised cost</t>
  </si>
  <si>
    <t>Loss on financial assets measured at amortised cost</t>
  </si>
  <si>
    <t>CA-IP-E45</t>
  </si>
  <si>
    <t>CA-IP-E46</t>
  </si>
  <si>
    <t>Kindly provide details of CA-IP-E41 below;</t>
  </si>
  <si>
    <t>Kindly provide details of CA-IP-E43 and/or CA-IP-E44 below respectively;</t>
  </si>
  <si>
    <t>CA-IP-E45a</t>
  </si>
  <si>
    <t>CA-IP-E46a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</si>
</sst>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_-* #,##0_-;\-* #,##0_-;_-* &quot;-&quot;??_-;_-@_-"/>
    <numFmt numFmtId="166" formatCode="_-* #,##0.0_-;\-* #,##0.0_-;_-* &quot;-&quot;??_-;_-@_-"/>
    <numFmt numFmtId="167" formatCode="_-* #,##0.000_-;\-* #,##0.000_-;_-* &quot;-&quot;??_-;_-@_-"/>
    <numFmt numFmtId="168" formatCode="&quot;£&quot;#,##0.00"/>
  </numFmts>
  <fonts count="79" x14ac:knownFonts="1">
    <font>
      <sz val="11"/>
      <color theme="1"/>
      <name val="Aptos Narrow"/>
      <family val="2"/>
      <scheme val="minor"/>
    </font>
    <font>
      <sz val="11"/>
      <color theme="1"/>
      <name val="Aptos Narrow"/>
      <family val="2"/>
      <scheme val="minor"/>
    </font>
    <font>
      <sz val="10"/>
      <name val="Arial"/>
      <family val="2"/>
    </font>
    <font>
      <sz val="10"/>
      <name val="Roboto"/>
    </font>
    <font>
      <u/>
      <sz val="11"/>
      <color theme="10"/>
      <name val="Aptos Narrow"/>
      <family val="2"/>
      <scheme val="minor"/>
    </font>
    <font>
      <i/>
      <sz val="11"/>
      <color theme="1"/>
      <name val="Roboto"/>
    </font>
    <font>
      <sz val="11"/>
      <color theme="1"/>
      <name val="Roboto"/>
    </font>
    <font>
      <i/>
      <sz val="10"/>
      <name val="Roboto"/>
    </font>
    <font>
      <b/>
      <i/>
      <sz val="12"/>
      <name val="Roboto"/>
    </font>
    <font>
      <b/>
      <sz val="9"/>
      <color theme="0"/>
      <name val="Roboto"/>
    </font>
    <font>
      <b/>
      <sz val="10"/>
      <color theme="0"/>
      <name val="Roboto"/>
    </font>
    <font>
      <b/>
      <sz val="11"/>
      <color theme="1"/>
      <name val="Roboto"/>
    </font>
    <font>
      <i/>
      <sz val="10"/>
      <color rgb="FF2980B9"/>
      <name val="Roboto"/>
    </font>
    <font>
      <b/>
      <i/>
      <sz val="14"/>
      <color rgb="FFEDD9C4"/>
      <name val="Roboto"/>
    </font>
    <font>
      <sz val="10"/>
      <color indexed="9"/>
      <name val="Roboto"/>
    </font>
    <font>
      <b/>
      <sz val="13"/>
      <name val="Roboto"/>
    </font>
    <font>
      <b/>
      <i/>
      <sz val="10"/>
      <color rgb="FFEDD9C4"/>
      <name val="Roboto"/>
    </font>
    <font>
      <i/>
      <sz val="15"/>
      <color rgb="FFEDD9C4"/>
      <name val="Roboto"/>
    </font>
    <font>
      <b/>
      <sz val="14"/>
      <name val="Roboto"/>
    </font>
    <font>
      <sz val="8"/>
      <color theme="1"/>
      <name val="Roboto"/>
    </font>
    <font>
      <sz val="8"/>
      <color theme="1"/>
      <name val="Aptos Narrow"/>
      <family val="2"/>
      <scheme val="minor"/>
    </font>
    <font>
      <b/>
      <i/>
      <sz val="11"/>
      <color theme="1"/>
      <name val="Roboto"/>
    </font>
    <font>
      <u/>
      <sz val="10"/>
      <color theme="10"/>
      <name val="Roboto"/>
    </font>
    <font>
      <sz val="11"/>
      <name val="Aptos Narrow"/>
      <family val="2"/>
      <scheme val="minor"/>
    </font>
    <font>
      <sz val="12"/>
      <color theme="1"/>
      <name val="Roboto"/>
    </font>
    <font>
      <b/>
      <sz val="14"/>
      <color rgb="FFEDD9C4"/>
      <name val="Roboto"/>
    </font>
    <font>
      <sz val="12"/>
      <color rgb="FFF4DCDC"/>
      <name val="Roboto"/>
    </font>
    <font>
      <b/>
      <i/>
      <sz val="11"/>
      <color rgb="FFEDD9C4"/>
      <name val="Roboto"/>
    </font>
    <font>
      <b/>
      <i/>
      <sz val="10"/>
      <color rgb="FFF9D3A9"/>
      <name val="Roboto"/>
    </font>
    <font>
      <b/>
      <sz val="11"/>
      <color rgb="FF001038"/>
      <name val="Roboto"/>
    </font>
    <font>
      <i/>
      <sz val="10"/>
      <color theme="1"/>
      <name val="Roboto"/>
    </font>
    <font>
      <sz val="11"/>
      <name val="Roboto"/>
    </font>
    <font>
      <b/>
      <i/>
      <sz val="14"/>
      <color rgb="FF001038"/>
      <name val="Roboto"/>
    </font>
    <font>
      <sz val="9"/>
      <color theme="1"/>
      <name val="Roboto"/>
    </font>
    <font>
      <b/>
      <i/>
      <sz val="12"/>
      <color theme="1"/>
      <name val="Roboto"/>
    </font>
    <font>
      <i/>
      <sz val="9"/>
      <color theme="1"/>
      <name val="Roboto"/>
    </font>
    <font>
      <sz val="11"/>
      <color rgb="FFC00000"/>
      <name val="Roboto"/>
    </font>
    <font>
      <sz val="11"/>
      <color theme="0"/>
      <name val="Roboto"/>
    </font>
    <font>
      <sz val="11"/>
      <color rgb="FF7030A0"/>
      <name val="Roboto"/>
    </font>
    <font>
      <sz val="10"/>
      <color theme="0"/>
      <name val="Roboto"/>
    </font>
    <font>
      <b/>
      <i/>
      <sz val="8"/>
      <color theme="1"/>
      <name val="Roboto"/>
    </font>
    <font>
      <sz val="8"/>
      <name val="Aptos Narrow"/>
      <family val="2"/>
      <scheme val="minor"/>
    </font>
    <font>
      <sz val="10"/>
      <color theme="1"/>
      <name val="Roboto"/>
    </font>
    <font>
      <b/>
      <sz val="14"/>
      <color rgb="FF001038"/>
      <name val="Roboto"/>
    </font>
    <font>
      <b/>
      <sz val="14"/>
      <color theme="1"/>
      <name val="Roboto"/>
    </font>
    <font>
      <b/>
      <sz val="11"/>
      <name val="Roboto"/>
    </font>
    <font>
      <sz val="14"/>
      <color theme="1"/>
      <name val="Roboto"/>
    </font>
    <font>
      <sz val="8"/>
      <color theme="0"/>
      <name val="Roboto"/>
    </font>
    <font>
      <i/>
      <sz val="12"/>
      <color rgb="FFEDD9C4"/>
      <name val="Roboto"/>
    </font>
    <font>
      <b/>
      <sz val="11"/>
      <color theme="0"/>
      <name val="Roboto"/>
    </font>
    <font>
      <b/>
      <i/>
      <sz val="11"/>
      <color rgb="FF001038"/>
      <name val="Roboto"/>
    </font>
    <font>
      <i/>
      <u/>
      <sz val="10.5"/>
      <color theme="1"/>
      <name val="Roboto"/>
    </font>
    <font>
      <i/>
      <sz val="10.5"/>
      <color theme="1"/>
      <name val="Roboto"/>
    </font>
    <font>
      <i/>
      <sz val="8"/>
      <name val="Roboto"/>
    </font>
    <font>
      <i/>
      <sz val="9"/>
      <color rgb="FFFF0000"/>
      <name val="Roboto"/>
    </font>
    <font>
      <b/>
      <sz val="12"/>
      <color theme="1"/>
      <name val="Roboto"/>
    </font>
    <font>
      <b/>
      <i/>
      <sz val="10"/>
      <color theme="1"/>
      <name val="Roboto"/>
    </font>
    <font>
      <sz val="12"/>
      <name val="Roboto"/>
    </font>
    <font>
      <sz val="11"/>
      <color rgb="FFCCCCC9"/>
      <name val="Roboto"/>
    </font>
    <font>
      <b/>
      <sz val="18"/>
      <color theme="1"/>
      <name val="Roboto"/>
    </font>
    <font>
      <b/>
      <sz val="8"/>
      <color rgb="FFC00000"/>
      <name val="Roboto"/>
    </font>
    <font>
      <b/>
      <sz val="11"/>
      <color rgb="FFC00000"/>
      <name val="Roboto"/>
    </font>
    <font>
      <i/>
      <sz val="11"/>
      <color rgb="FF001000"/>
      <name val="Roboto"/>
    </font>
    <font>
      <b/>
      <sz val="13"/>
      <color rgb="FF001038"/>
      <name val="Roboto"/>
    </font>
    <font>
      <i/>
      <sz val="8"/>
      <color rgb="FF001038"/>
      <name val="Roboto"/>
    </font>
    <font>
      <i/>
      <sz val="11"/>
      <color rgb="FF001038"/>
      <name val="Roboto"/>
    </font>
    <font>
      <i/>
      <sz val="11"/>
      <color rgb="FF9C0000"/>
      <name val="Roboto"/>
    </font>
    <font>
      <b/>
      <i/>
      <sz val="10"/>
      <color rgb="FF001038"/>
      <name val="Roboto"/>
    </font>
    <font>
      <i/>
      <sz val="11"/>
      <color rgb="FFFF0000"/>
      <name val="Roboto"/>
    </font>
    <font>
      <i/>
      <sz val="10"/>
      <color rgb="FFFF0000"/>
      <name val="Roboto"/>
    </font>
    <font>
      <b/>
      <u/>
      <sz val="12"/>
      <color theme="1"/>
      <name val="Roboto"/>
    </font>
    <font>
      <i/>
      <sz val="8"/>
      <color theme="1"/>
      <name val="Roboto"/>
    </font>
    <font>
      <b/>
      <i/>
      <sz val="8"/>
      <color rgb="FF001038"/>
      <name val="Roboto"/>
    </font>
    <font>
      <b/>
      <u/>
      <sz val="11"/>
      <color theme="1"/>
      <name val="Roboto"/>
    </font>
    <font>
      <b/>
      <sz val="13"/>
      <color indexed="56"/>
      <name val="Calibri"/>
      <family val="2"/>
    </font>
    <font>
      <sz val="11"/>
      <color rgb="FFFF0000"/>
      <name val="Roboto"/>
    </font>
    <font>
      <b/>
      <sz val="11"/>
      <color rgb="FFFF0000"/>
      <name val="Aptos Narrow"/>
      <family val="2"/>
      <scheme val="minor"/>
    </font>
    <font>
      <i/>
      <sz val="11"/>
      <name val="Roboto"/>
    </font>
    <font>
      <sz val="11"/>
      <color rgb="FFFF0000"/>
      <name val="Aptos Narrow"/>
      <family val="2"/>
      <scheme val="minor"/>
    </font>
  </fonts>
  <fills count="15">
    <fill>
      <patternFill patternType="none"/>
    </fill>
    <fill>
      <patternFill patternType="gray125"/>
    </fill>
    <fill>
      <patternFill patternType="solid">
        <fgColor theme="4"/>
        <bgColor theme="4"/>
      </patternFill>
    </fill>
    <fill>
      <patternFill patternType="solid">
        <fgColor rgb="FF001038"/>
        <bgColor indexed="64"/>
      </patternFill>
    </fill>
    <fill>
      <patternFill patternType="solid">
        <fgColor rgb="FFCCCCC9"/>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EDD9C4"/>
        <bgColor indexed="64"/>
      </patternFill>
    </fill>
    <fill>
      <patternFill patternType="solid">
        <fgColor theme="8"/>
        <bgColor indexed="64"/>
      </patternFill>
    </fill>
    <fill>
      <patternFill patternType="lightDown">
        <bgColor theme="0" tint="-4.9989318521683403E-2"/>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2" tint="-9.9978637043366805E-2"/>
        <bgColor indexed="64"/>
      </patternFill>
    </fill>
  </fills>
  <borders count="74">
    <border>
      <left/>
      <right/>
      <top/>
      <bottom/>
      <diagonal/>
    </border>
    <border>
      <left/>
      <right/>
      <top/>
      <bottom style="thin">
        <color rgb="FF001038"/>
      </bottom>
      <diagonal/>
    </border>
    <border>
      <left/>
      <right/>
      <top style="thin">
        <color rgb="FF001038"/>
      </top>
      <bottom/>
      <diagonal/>
    </border>
    <border>
      <left/>
      <right/>
      <top style="thin">
        <color theme="4" tint="0.39997558519241921"/>
      </top>
      <bottom/>
      <diagonal/>
    </border>
    <border>
      <left/>
      <right/>
      <top/>
      <bottom style="thick">
        <color rgb="FF001038"/>
      </bottom>
      <diagonal/>
    </border>
    <border>
      <left/>
      <right/>
      <top/>
      <bottom style="medium">
        <color rgb="FF001038"/>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hair">
        <color indexed="64"/>
      </left>
      <right style="hair">
        <color indexed="64"/>
      </right>
      <top style="hair">
        <color indexed="64"/>
      </top>
      <bottom/>
      <diagonal/>
    </border>
    <border>
      <left/>
      <right/>
      <top/>
      <bottom style="dashed">
        <color rgb="FF001038"/>
      </bottom>
      <diagonal/>
    </border>
    <border>
      <left/>
      <right/>
      <top/>
      <bottom style="hair">
        <color rgb="FF001038"/>
      </bottom>
      <diagonal/>
    </border>
    <border>
      <left/>
      <right/>
      <top style="hair">
        <color rgb="FF001038"/>
      </top>
      <bottom style="hair">
        <color rgb="FF001038"/>
      </bottom>
      <diagonal/>
    </border>
    <border>
      <left/>
      <right/>
      <top style="dashed">
        <color rgb="FF001038"/>
      </top>
      <bottom style="hair">
        <color rgb="FF001038"/>
      </bottom>
      <diagonal/>
    </border>
    <border>
      <left style="thin">
        <color rgb="FF001038"/>
      </left>
      <right/>
      <top style="thin">
        <color rgb="FF001038"/>
      </top>
      <bottom style="hair">
        <color rgb="FF001038"/>
      </bottom>
      <diagonal/>
    </border>
    <border>
      <left/>
      <right/>
      <top style="thin">
        <color rgb="FF001038"/>
      </top>
      <bottom style="hair">
        <color rgb="FF001038"/>
      </bottom>
      <diagonal/>
    </border>
    <border>
      <left/>
      <right style="thin">
        <color rgb="FF001038"/>
      </right>
      <top style="thin">
        <color rgb="FF001038"/>
      </top>
      <bottom style="hair">
        <color rgb="FF001038"/>
      </bottom>
      <diagonal/>
    </border>
    <border>
      <left style="thin">
        <color rgb="FF001038"/>
      </left>
      <right/>
      <top/>
      <bottom style="hair">
        <color rgb="FF001038"/>
      </bottom>
      <diagonal/>
    </border>
    <border>
      <left/>
      <right style="thin">
        <color rgb="FF001038"/>
      </right>
      <top/>
      <bottom style="hair">
        <color rgb="FF001038"/>
      </bottom>
      <diagonal/>
    </border>
    <border>
      <left style="thin">
        <color rgb="FF001038"/>
      </left>
      <right/>
      <top/>
      <bottom style="thin">
        <color rgb="FF001038"/>
      </bottom>
      <diagonal/>
    </border>
    <border>
      <left/>
      <right style="thin">
        <color rgb="FF001038"/>
      </right>
      <top/>
      <bottom style="thin">
        <color rgb="FF001038"/>
      </bottom>
      <diagonal/>
    </border>
    <border>
      <left/>
      <right/>
      <top style="thin">
        <color indexed="64"/>
      </top>
      <bottom style="double">
        <color indexed="64"/>
      </bottom>
      <diagonal/>
    </border>
    <border>
      <left/>
      <right/>
      <top style="thin">
        <color rgb="FF001038"/>
      </top>
      <bottom style="medium">
        <color rgb="FF001038"/>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thick">
        <color indexed="22"/>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applyNumberFormat="0" applyFill="0" applyBorder="0" applyAlignment="0" applyProtection="0"/>
    <xf numFmtId="0" fontId="2" fillId="0" borderId="0"/>
    <xf numFmtId="0" fontId="74" fillId="0" borderId="73" applyNumberFormat="0" applyFill="0" applyAlignment="0" applyProtection="0"/>
  </cellStyleXfs>
  <cellXfs count="565">
    <xf numFmtId="0" fontId="0" fillId="0" borderId="0" xfId="0"/>
    <xf numFmtId="0" fontId="3" fillId="3" borderId="0" xfId="3" applyFont="1" applyFill="1" applyAlignment="1" applyProtection="1">
      <alignment horizontal="left" vertical="center"/>
      <protection hidden="1"/>
    </xf>
    <xf numFmtId="0" fontId="5" fillId="3" borderId="0" xfId="0" applyFont="1" applyFill="1" applyAlignment="1" applyProtection="1">
      <alignment horizontal="center"/>
      <protection hidden="1"/>
    </xf>
    <xf numFmtId="0" fontId="5" fillId="3" borderId="0" xfId="0" applyFont="1" applyFill="1" applyProtection="1">
      <protection hidden="1"/>
    </xf>
    <xf numFmtId="0" fontId="6" fillId="3" borderId="0" xfId="0" applyFont="1" applyFill="1" applyProtection="1">
      <protection hidden="1"/>
    </xf>
    <xf numFmtId="0" fontId="6" fillId="4" borderId="0" xfId="0" applyFont="1" applyFill="1" applyProtection="1">
      <protection hidden="1"/>
    </xf>
    <xf numFmtId="0" fontId="6" fillId="5" borderId="0" xfId="0" applyFont="1" applyFill="1" applyProtection="1">
      <protection hidden="1"/>
    </xf>
    <xf numFmtId="0" fontId="8" fillId="3" borderId="0" xfId="3" applyFont="1" applyFill="1" applyAlignment="1" applyProtection="1">
      <alignment horizontal="left" vertical="center"/>
      <protection hidden="1"/>
    </xf>
    <xf numFmtId="0" fontId="9" fillId="3" borderId="0" xfId="3" applyFont="1" applyFill="1" applyAlignment="1" applyProtection="1">
      <alignment horizontal="right"/>
      <protection hidden="1"/>
    </xf>
    <xf numFmtId="0" fontId="10" fillId="3" borderId="0" xfId="3" applyFont="1" applyFill="1" applyAlignment="1" applyProtection="1">
      <alignment horizontal="right" vertical="top"/>
      <protection hidden="1"/>
    </xf>
    <xf numFmtId="0" fontId="11" fillId="5" borderId="0" xfId="0" applyFont="1" applyFill="1" applyProtection="1">
      <protection hidden="1"/>
    </xf>
    <xf numFmtId="0" fontId="12" fillId="3" borderId="0" xfId="0" applyFont="1" applyFill="1" applyAlignment="1" applyProtection="1">
      <alignment horizontal="center"/>
      <protection hidden="1"/>
    </xf>
    <xf numFmtId="0" fontId="14" fillId="3" borderId="0" xfId="3" applyFont="1" applyFill="1" applyAlignment="1" applyProtection="1">
      <alignment horizontal="center"/>
      <protection hidden="1"/>
    </xf>
    <xf numFmtId="0" fontId="7" fillId="3" borderId="0" xfId="3" applyFont="1" applyFill="1" applyAlignment="1" applyProtection="1">
      <alignment horizontal="center"/>
      <protection hidden="1"/>
    </xf>
    <xf numFmtId="0" fontId="15" fillId="3" borderId="0" xfId="3" applyFont="1" applyFill="1" applyAlignment="1" applyProtection="1">
      <alignment horizontal="right"/>
      <protection hidden="1"/>
    </xf>
    <xf numFmtId="0" fontId="16" fillId="3" borderId="0" xfId="3" applyFont="1" applyFill="1" applyAlignment="1" applyProtection="1">
      <alignment horizontal="left"/>
      <protection hidden="1"/>
    </xf>
    <xf numFmtId="0" fontId="18" fillId="3" borderId="0" xfId="3" applyFont="1" applyFill="1" applyAlignment="1" applyProtection="1">
      <alignment vertical="top" wrapText="1"/>
      <protection hidden="1"/>
    </xf>
    <xf numFmtId="0" fontId="5" fillId="5" borderId="0" xfId="0" applyFont="1" applyFill="1" applyAlignment="1" applyProtection="1">
      <alignment horizontal="center"/>
      <protection hidden="1"/>
    </xf>
    <xf numFmtId="0" fontId="5" fillId="5" borderId="0" xfId="0" applyFont="1" applyFill="1" applyProtection="1">
      <protection hidden="1"/>
    </xf>
    <xf numFmtId="164" fontId="5" fillId="5" borderId="0" xfId="0" applyNumberFormat="1" applyFont="1" applyFill="1" applyAlignment="1" applyProtection="1">
      <alignment horizontal="center"/>
      <protection hidden="1"/>
    </xf>
    <xf numFmtId="0" fontId="19" fillId="5" borderId="0" xfId="0" applyFont="1" applyFill="1" applyAlignment="1" applyProtection="1">
      <alignment horizontal="center"/>
      <protection hidden="1"/>
    </xf>
    <xf numFmtId="0" fontId="6" fillId="5" borderId="0" xfId="0" applyFont="1" applyFill="1" applyAlignment="1" applyProtection="1">
      <alignment horizontal="center"/>
      <protection hidden="1"/>
    </xf>
    <xf numFmtId="0" fontId="5" fillId="5" borderId="0" xfId="0" applyFont="1" applyFill="1" applyAlignment="1" applyProtection="1">
      <alignment wrapText="1"/>
      <protection hidden="1"/>
    </xf>
    <xf numFmtId="0" fontId="6" fillId="3" borderId="1" xfId="0" applyFont="1" applyFill="1" applyBorder="1" applyAlignment="1" applyProtection="1">
      <alignment horizontal="center"/>
      <protection hidden="1"/>
    </xf>
    <xf numFmtId="0" fontId="6" fillId="3" borderId="1" xfId="0" applyFont="1" applyFill="1" applyBorder="1" applyProtection="1">
      <protection hidden="1"/>
    </xf>
    <xf numFmtId="0" fontId="6" fillId="5" borderId="2" xfId="0" applyFont="1" applyFill="1" applyBorder="1" applyProtection="1">
      <protection hidden="1"/>
    </xf>
    <xf numFmtId="0" fontId="10" fillId="3" borderId="0" xfId="3" applyFont="1" applyFill="1" applyAlignment="1" applyProtection="1">
      <alignment horizontal="right"/>
      <protection hidden="1"/>
    </xf>
    <xf numFmtId="43" fontId="9" fillId="3" borderId="0" xfId="1" applyFont="1" applyFill="1" applyAlignment="1" applyProtection="1">
      <alignment horizontal="center"/>
      <protection hidden="1"/>
    </xf>
    <xf numFmtId="0" fontId="24" fillId="3" borderId="0" xfId="0" applyFont="1" applyFill="1" applyAlignment="1" applyProtection="1">
      <alignment horizontal="center" vertical="center"/>
      <protection hidden="1"/>
    </xf>
    <xf numFmtId="0" fontId="27" fillId="3" borderId="0" xfId="3" applyFont="1" applyFill="1" applyAlignment="1" applyProtection="1">
      <alignment horizontal="left"/>
      <protection hidden="1"/>
    </xf>
    <xf numFmtId="0" fontId="28" fillId="3" borderId="0" xfId="0" applyFont="1" applyFill="1" applyAlignment="1" applyProtection="1">
      <alignment horizontal="center" vertical="center"/>
      <protection hidden="1"/>
    </xf>
    <xf numFmtId="0" fontId="6" fillId="5" borderId="0" xfId="0" applyFont="1" applyFill="1" applyAlignment="1" applyProtection="1">
      <alignment horizontal="center" vertical="center"/>
      <protection hidden="1"/>
    </xf>
    <xf numFmtId="1" fontId="29" fillId="5" borderId="0" xfId="0" applyNumberFormat="1" applyFont="1" applyFill="1" applyAlignment="1" applyProtection="1">
      <alignment horizontal="center"/>
      <protection hidden="1"/>
    </xf>
    <xf numFmtId="0" fontId="6" fillId="0" borderId="0" xfId="0" applyFont="1"/>
    <xf numFmtId="165" fontId="6" fillId="4" borderId="6" xfId="1" applyNumberFormat="1" applyFont="1" applyFill="1" applyBorder="1" applyAlignment="1" applyProtection="1">
      <alignment horizontal="center"/>
      <protection locked="0"/>
    </xf>
    <xf numFmtId="165" fontId="6" fillId="4" borderId="7" xfId="1" applyNumberFormat="1" applyFont="1" applyFill="1" applyBorder="1" applyAlignment="1" applyProtection="1">
      <alignment horizontal="center"/>
      <protection locked="0"/>
    </xf>
    <xf numFmtId="165" fontId="11" fillId="5" borderId="0" xfId="1" applyNumberFormat="1" applyFont="1" applyFill="1" applyAlignment="1" applyProtection="1">
      <alignment horizontal="center"/>
      <protection hidden="1"/>
    </xf>
    <xf numFmtId="0" fontId="6" fillId="0" borderId="0" xfId="0" applyFont="1" applyAlignment="1" applyProtection="1">
      <alignment horizontal="center" vertical="center"/>
      <protection hidden="1"/>
    </xf>
    <xf numFmtId="165" fontId="11" fillId="5" borderId="13" xfId="1" applyNumberFormat="1" applyFont="1" applyFill="1" applyBorder="1" applyAlignment="1" applyProtection="1">
      <alignment horizontal="center"/>
      <protection hidden="1"/>
    </xf>
    <xf numFmtId="165" fontId="11" fillId="5" borderId="14" xfId="1" applyNumberFormat="1" applyFont="1" applyFill="1" applyBorder="1" applyAlignment="1" applyProtection="1">
      <alignment horizontal="center"/>
      <protection hidden="1"/>
    </xf>
    <xf numFmtId="165" fontId="6" fillId="4" borderId="18" xfId="1" applyNumberFormat="1" applyFont="1" applyFill="1" applyBorder="1" applyAlignment="1" applyProtection="1">
      <alignment horizontal="center"/>
      <protection locked="0"/>
    </xf>
    <xf numFmtId="0" fontId="19" fillId="8" borderId="0" xfId="0" applyFont="1" applyFill="1" applyAlignment="1" applyProtection="1">
      <alignment horizontal="center" vertical="center"/>
      <protection hidden="1"/>
    </xf>
    <xf numFmtId="0" fontId="11" fillId="0" borderId="0" xfId="0" applyFont="1" applyProtection="1">
      <protection hidden="1"/>
    </xf>
    <xf numFmtId="0" fontId="19" fillId="5"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165" fontId="11" fillId="0" borderId="0" xfId="1" applyNumberFormat="1" applyFont="1" applyAlignment="1" applyProtection="1">
      <alignment horizontal="center"/>
      <protection hidden="1"/>
    </xf>
    <xf numFmtId="0" fontId="19" fillId="5" borderId="5" xfId="0" applyFont="1" applyFill="1" applyBorder="1" applyAlignment="1" applyProtection="1">
      <alignment horizontal="center" vertical="center"/>
      <protection hidden="1"/>
    </xf>
    <xf numFmtId="9" fontId="19" fillId="5" borderId="0" xfId="2" applyFont="1" applyFill="1" applyAlignment="1" applyProtection="1">
      <alignment horizontal="center" vertical="center"/>
      <protection hidden="1"/>
    </xf>
    <xf numFmtId="9" fontId="19" fillId="8" borderId="0" xfId="2" applyFont="1" applyFill="1" applyAlignment="1" applyProtection="1">
      <alignment horizontal="center" vertical="center"/>
      <protection hidden="1"/>
    </xf>
    <xf numFmtId="0" fontId="10" fillId="5" borderId="0" xfId="0" applyFont="1" applyFill="1" applyAlignment="1" applyProtection="1">
      <alignment horizontal="center"/>
      <protection hidden="1"/>
    </xf>
    <xf numFmtId="0" fontId="39" fillId="0" borderId="0" xfId="0" applyFont="1" applyAlignment="1" applyProtection="1">
      <alignment horizontal="center"/>
      <protection hidden="1"/>
    </xf>
    <xf numFmtId="43" fontId="6" fillId="4" borderId="18" xfId="1" applyFont="1" applyFill="1" applyBorder="1" applyAlignment="1" applyProtection="1">
      <alignment horizontal="center"/>
      <protection locked="0"/>
    </xf>
    <xf numFmtId="0" fontId="19" fillId="9" borderId="0" xfId="0" applyFont="1" applyFill="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25" fillId="3" borderId="0" xfId="5" applyFont="1" applyFill="1" applyAlignment="1" applyProtection="1">
      <alignment vertical="center"/>
      <protection hidden="1"/>
    </xf>
    <xf numFmtId="1" fontId="6" fillId="5" borderId="0" xfId="1" applyNumberFormat="1" applyFont="1" applyFill="1" applyAlignment="1" applyProtection="1">
      <alignment horizontal="left"/>
      <protection hidden="1"/>
    </xf>
    <xf numFmtId="0" fontId="24" fillId="3" borderId="0" xfId="0" applyFont="1" applyFill="1" applyProtection="1">
      <protection hidden="1"/>
    </xf>
    <xf numFmtId="0" fontId="25" fillId="3" borderId="0" xfId="5" applyFont="1" applyFill="1" applyAlignment="1" applyProtection="1">
      <alignment vertical="center" wrapText="1"/>
      <protection hidden="1"/>
    </xf>
    <xf numFmtId="0" fontId="28" fillId="3" borderId="0" xfId="0" applyFont="1" applyFill="1" applyAlignment="1" applyProtection="1">
      <alignment horizontal="right"/>
      <protection hidden="1"/>
    </xf>
    <xf numFmtId="0" fontId="11" fillId="5" borderId="0" xfId="0" applyFont="1" applyFill="1" applyAlignment="1" applyProtection="1">
      <alignment horizontal="right"/>
      <protection hidden="1"/>
    </xf>
    <xf numFmtId="0" fontId="6" fillId="5" borderId="0" xfId="0" applyFont="1" applyFill="1" applyAlignment="1" applyProtection="1">
      <alignment horizontal="left" indent="1"/>
      <protection hidden="1"/>
    </xf>
    <xf numFmtId="1" fontId="6" fillId="5" borderId="0" xfId="0" applyNumberFormat="1" applyFont="1" applyFill="1" applyAlignment="1" applyProtection="1">
      <alignment horizontal="left"/>
      <protection hidden="1"/>
    </xf>
    <xf numFmtId="0" fontId="29" fillId="5" borderId="0" xfId="0" applyFont="1" applyFill="1" applyAlignment="1" applyProtection="1">
      <alignment horizontal="center"/>
      <protection hidden="1"/>
    </xf>
    <xf numFmtId="0" fontId="6" fillId="5" borderId="4" xfId="0" applyFont="1" applyFill="1" applyBorder="1" applyProtection="1">
      <protection hidden="1"/>
    </xf>
    <xf numFmtId="0" fontId="43" fillId="5" borderId="0" xfId="0" applyFont="1" applyFill="1" applyProtection="1">
      <protection hidden="1"/>
    </xf>
    <xf numFmtId="3" fontId="44" fillId="5" borderId="0" xfId="0" applyNumberFormat="1" applyFont="1" applyFill="1" applyProtection="1">
      <protection hidden="1"/>
    </xf>
    <xf numFmtId="0" fontId="6" fillId="0" borderId="13" xfId="0" applyFont="1" applyBorder="1" applyProtection="1">
      <protection hidden="1"/>
    </xf>
    <xf numFmtId="0" fontId="6" fillId="5" borderId="13" xfId="0" applyFont="1" applyFill="1" applyBorder="1" applyProtection="1">
      <protection hidden="1"/>
    </xf>
    <xf numFmtId="0" fontId="45" fillId="5" borderId="21" xfId="0" applyFont="1" applyFill="1" applyBorder="1" applyProtection="1">
      <protection hidden="1"/>
    </xf>
    <xf numFmtId="0" fontId="6" fillId="5" borderId="21" xfId="0" applyFont="1" applyFill="1" applyBorder="1" applyProtection="1">
      <protection hidden="1"/>
    </xf>
    <xf numFmtId="0" fontId="6" fillId="5" borderId="25" xfId="0" applyFont="1" applyFill="1" applyBorder="1" applyProtection="1">
      <protection hidden="1"/>
    </xf>
    <xf numFmtId="0" fontId="6" fillId="5" borderId="26" xfId="0" applyFont="1" applyFill="1" applyBorder="1" applyProtection="1">
      <protection hidden="1"/>
    </xf>
    <xf numFmtId="0" fontId="6" fillId="5" borderId="9" xfId="0" applyFont="1" applyFill="1" applyBorder="1" applyProtection="1">
      <protection hidden="1"/>
    </xf>
    <xf numFmtId="0" fontId="6" fillId="5" borderId="28" xfId="0" applyFont="1" applyFill="1" applyBorder="1" applyProtection="1">
      <protection hidden="1"/>
    </xf>
    <xf numFmtId="0" fontId="6" fillId="5" borderId="29" xfId="0" applyFont="1" applyFill="1" applyBorder="1" applyProtection="1">
      <protection hidden="1"/>
    </xf>
    <xf numFmtId="3" fontId="6" fillId="5" borderId="30" xfId="0" applyNumberFormat="1" applyFont="1" applyFill="1" applyBorder="1" applyProtection="1">
      <protection hidden="1"/>
    </xf>
    <xf numFmtId="0" fontId="6" fillId="5" borderId="31" xfId="0" applyFont="1" applyFill="1" applyBorder="1" applyProtection="1">
      <protection hidden="1"/>
    </xf>
    <xf numFmtId="0" fontId="5" fillId="5" borderId="13" xfId="0" applyFont="1" applyFill="1" applyBorder="1" applyProtection="1">
      <protection hidden="1"/>
    </xf>
    <xf numFmtId="3" fontId="6" fillId="5" borderId="13" xfId="0" applyNumberFormat="1" applyFont="1" applyFill="1" applyBorder="1" applyProtection="1">
      <protection hidden="1"/>
    </xf>
    <xf numFmtId="0" fontId="43" fillId="5" borderId="21" xfId="0" applyFont="1" applyFill="1" applyBorder="1" applyProtection="1">
      <protection hidden="1"/>
    </xf>
    <xf numFmtId="0" fontId="6" fillId="8" borderId="0" xfId="0" applyFont="1" applyFill="1" applyProtection="1">
      <protection hidden="1"/>
    </xf>
    <xf numFmtId="0" fontId="43" fillId="0" borderId="20" xfId="0" applyFont="1" applyBorder="1" applyProtection="1">
      <protection hidden="1"/>
    </xf>
    <xf numFmtId="0" fontId="6" fillId="5" borderId="32" xfId="0" applyFont="1" applyFill="1" applyBorder="1" applyProtection="1">
      <protection hidden="1"/>
    </xf>
    <xf numFmtId="0" fontId="43" fillId="5" borderId="20" xfId="0" applyFont="1" applyFill="1" applyBorder="1" applyProtection="1">
      <protection hidden="1"/>
    </xf>
    <xf numFmtId="0" fontId="6" fillId="5" borderId="20" xfId="0" applyFont="1" applyFill="1" applyBorder="1" applyProtection="1">
      <protection hidden="1"/>
    </xf>
    <xf numFmtId="0" fontId="11" fillId="5" borderId="13" xfId="0" applyFont="1" applyFill="1" applyBorder="1" applyProtection="1">
      <protection hidden="1"/>
    </xf>
    <xf numFmtId="1" fontId="6" fillId="5" borderId="0" xfId="0" applyNumberFormat="1" applyFont="1" applyFill="1" applyAlignment="1" applyProtection="1">
      <alignment horizontal="left" indent="2"/>
      <protection hidden="1"/>
    </xf>
    <xf numFmtId="0" fontId="29" fillId="5" borderId="0" xfId="0" applyFont="1" applyFill="1" applyAlignment="1" applyProtection="1">
      <alignment horizontal="right" indent="4"/>
      <protection hidden="1"/>
    </xf>
    <xf numFmtId="0" fontId="45" fillId="5" borderId="0" xfId="0" applyFont="1" applyFill="1" applyProtection="1">
      <protection hidden="1"/>
    </xf>
    <xf numFmtId="3" fontId="6" fillId="5" borderId="0" xfId="0" applyNumberFormat="1" applyFont="1" applyFill="1" applyProtection="1">
      <protection hidden="1"/>
    </xf>
    <xf numFmtId="0" fontId="6" fillId="5" borderId="0" xfId="0" applyFont="1" applyFill="1" applyAlignment="1" applyProtection="1">
      <alignment wrapText="1"/>
      <protection hidden="1"/>
    </xf>
    <xf numFmtId="0" fontId="6" fillId="5" borderId="22" xfId="0" applyFont="1" applyFill="1" applyBorder="1" applyProtection="1">
      <protection hidden="1"/>
    </xf>
    <xf numFmtId="0" fontId="6" fillId="5" borderId="23" xfId="0" applyFont="1" applyFill="1" applyBorder="1" applyProtection="1">
      <protection hidden="1"/>
    </xf>
    <xf numFmtId="3" fontId="6" fillId="5" borderId="23" xfId="0" applyNumberFormat="1" applyFont="1" applyFill="1" applyBorder="1" applyProtection="1">
      <protection hidden="1"/>
    </xf>
    <xf numFmtId="3" fontId="6" fillId="5" borderId="24" xfId="0" applyNumberFormat="1" applyFont="1" applyFill="1" applyBorder="1" applyProtection="1">
      <protection hidden="1"/>
    </xf>
    <xf numFmtId="0" fontId="6" fillId="5" borderId="36" xfId="0" applyFont="1" applyFill="1" applyBorder="1" applyProtection="1">
      <protection hidden="1"/>
    </xf>
    <xf numFmtId="0" fontId="6" fillId="5" borderId="16" xfId="0" applyFont="1" applyFill="1" applyBorder="1" applyProtection="1">
      <protection hidden="1"/>
    </xf>
    <xf numFmtId="3" fontId="6" fillId="5" borderId="16" xfId="0" applyNumberFormat="1" applyFont="1" applyFill="1" applyBorder="1" applyProtection="1">
      <protection hidden="1"/>
    </xf>
    <xf numFmtId="3" fontId="6" fillId="5" borderId="37" xfId="0" applyNumberFormat="1" applyFont="1" applyFill="1" applyBorder="1" applyProtection="1">
      <protection hidden="1"/>
    </xf>
    <xf numFmtId="3" fontId="6" fillId="5" borderId="28" xfId="0" applyNumberFormat="1" applyFont="1" applyFill="1" applyBorder="1" applyProtection="1">
      <protection hidden="1"/>
    </xf>
    <xf numFmtId="3" fontId="6" fillId="5" borderId="29" xfId="0" applyNumberFormat="1" applyFont="1" applyFill="1" applyBorder="1" applyProtection="1">
      <protection hidden="1"/>
    </xf>
    <xf numFmtId="0" fontId="6" fillId="5" borderId="33" xfId="0" applyFont="1" applyFill="1" applyBorder="1" applyProtection="1">
      <protection hidden="1"/>
    </xf>
    <xf numFmtId="0" fontId="6" fillId="5" borderId="18" xfId="0" applyFont="1" applyFill="1" applyBorder="1" applyProtection="1">
      <protection hidden="1"/>
    </xf>
    <xf numFmtId="3" fontId="6" fillId="5" borderId="18" xfId="0" applyNumberFormat="1" applyFont="1" applyFill="1" applyBorder="1" applyProtection="1">
      <protection hidden="1"/>
    </xf>
    <xf numFmtId="3" fontId="6" fillId="5" borderId="34" xfId="0" applyNumberFormat="1" applyFont="1" applyFill="1" applyBorder="1" applyProtection="1">
      <protection hidden="1"/>
    </xf>
    <xf numFmtId="0" fontId="6" fillId="5" borderId="28" xfId="0" applyFont="1" applyFill="1" applyBorder="1" applyAlignment="1" applyProtection="1">
      <alignment wrapText="1"/>
      <protection hidden="1"/>
    </xf>
    <xf numFmtId="0" fontId="43" fillId="5" borderId="4" xfId="0" applyFont="1" applyFill="1" applyBorder="1" applyProtection="1">
      <protection hidden="1"/>
    </xf>
    <xf numFmtId="3" fontId="43" fillId="5" borderId="4" xfId="0" applyNumberFormat="1" applyFont="1" applyFill="1" applyBorder="1" applyProtection="1">
      <protection hidden="1"/>
    </xf>
    <xf numFmtId="0" fontId="47" fillId="5" borderId="0" xfId="0" applyFont="1" applyFill="1" applyAlignment="1" applyProtection="1">
      <alignment horizontal="center"/>
      <protection hidden="1"/>
    </xf>
    <xf numFmtId="0" fontId="6" fillId="5" borderId="22" xfId="0" applyFont="1" applyFill="1" applyBorder="1" applyAlignment="1" applyProtection="1">
      <alignment wrapText="1"/>
      <protection hidden="1"/>
    </xf>
    <xf numFmtId="0" fontId="6" fillId="5" borderId="33" xfId="0" applyFont="1" applyFill="1" applyBorder="1" applyAlignment="1" applyProtection="1">
      <alignment wrapText="1"/>
      <protection hidden="1"/>
    </xf>
    <xf numFmtId="0" fontId="5" fillId="5" borderId="33" xfId="0" applyFont="1" applyFill="1" applyBorder="1" applyAlignment="1" applyProtection="1">
      <alignment horizontal="left" vertical="center" wrapText="1" indent="2"/>
      <protection hidden="1"/>
    </xf>
    <xf numFmtId="0" fontId="5" fillId="5" borderId="18" xfId="0" applyFont="1" applyFill="1" applyBorder="1" applyAlignment="1" applyProtection="1">
      <alignment horizontal="left" vertical="center" indent="2"/>
      <protection hidden="1"/>
    </xf>
    <xf numFmtId="3" fontId="30" fillId="5" borderId="18" xfId="0" applyNumberFormat="1" applyFont="1" applyFill="1" applyBorder="1" applyProtection="1">
      <protection hidden="1"/>
    </xf>
    <xf numFmtId="0" fontId="6" fillId="5" borderId="34" xfId="0" applyFont="1" applyFill="1" applyBorder="1" applyProtection="1">
      <protection hidden="1"/>
    </xf>
    <xf numFmtId="0" fontId="47" fillId="5" borderId="0" xfId="0" applyFont="1" applyFill="1" applyAlignment="1" applyProtection="1">
      <alignment horizontal="left"/>
      <protection hidden="1"/>
    </xf>
    <xf numFmtId="0" fontId="24" fillId="3"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0" fontId="24" fillId="3" borderId="0" xfId="0" applyFont="1" applyFill="1" applyAlignment="1" applyProtection="1">
      <alignment horizontal="left"/>
      <protection hidden="1"/>
    </xf>
    <xf numFmtId="0" fontId="9" fillId="3" borderId="0" xfId="3" applyFont="1" applyFill="1" applyAlignment="1" applyProtection="1">
      <alignment horizontal="center"/>
      <protection hidden="1"/>
    </xf>
    <xf numFmtId="0" fontId="24" fillId="3" borderId="0" xfId="1" applyNumberFormat="1" applyFont="1" applyFill="1" applyAlignment="1" applyProtection="1">
      <alignment horizontal="center"/>
      <protection hidden="1"/>
    </xf>
    <xf numFmtId="0" fontId="48" fillId="3" borderId="0" xfId="5" applyFont="1" applyFill="1" applyAlignment="1" applyProtection="1">
      <alignment vertical="center" wrapText="1"/>
      <protection hidden="1"/>
    </xf>
    <xf numFmtId="0" fontId="45" fillId="4" borderId="0" xfId="0" applyFont="1" applyFill="1" applyProtection="1">
      <protection hidden="1"/>
    </xf>
    <xf numFmtId="0" fontId="6" fillId="4" borderId="0" xfId="1" applyNumberFormat="1" applyFont="1" applyFill="1" applyProtection="1">
      <protection hidden="1"/>
    </xf>
    <xf numFmtId="0" fontId="6" fillId="5" borderId="0" xfId="0" applyFont="1" applyFill="1" applyAlignment="1" applyProtection="1">
      <alignment horizontal="left"/>
      <protection hidden="1"/>
    </xf>
    <xf numFmtId="0" fontId="6" fillId="4" borderId="18" xfId="0" applyFont="1" applyFill="1" applyBorder="1" applyAlignment="1" applyProtection="1">
      <alignment horizontal="left"/>
      <protection locked="0"/>
    </xf>
    <xf numFmtId="0" fontId="6" fillId="4" borderId="6" xfId="1" applyNumberFormat="1" applyFont="1" applyFill="1" applyBorder="1" applyAlignment="1" applyProtection="1">
      <alignment horizontal="center"/>
      <protection locked="0"/>
    </xf>
    <xf numFmtId="0" fontId="6" fillId="4" borderId="7" xfId="1" applyNumberFormat="1" applyFont="1" applyFill="1" applyBorder="1" applyAlignment="1" applyProtection="1">
      <alignment horizontal="center"/>
      <protection locked="0"/>
    </xf>
    <xf numFmtId="0" fontId="6" fillId="4" borderId="43" xfId="1" applyNumberFormat="1" applyFont="1" applyFill="1" applyBorder="1" applyAlignment="1" applyProtection="1">
      <alignment horizontal="center"/>
      <protection locked="0"/>
    </xf>
    <xf numFmtId="0" fontId="6" fillId="4" borderId="20" xfId="0" applyFont="1" applyFill="1" applyBorder="1" applyProtection="1">
      <protection hidden="1"/>
    </xf>
    <xf numFmtId="0" fontId="6" fillId="5" borderId="20" xfId="0" applyFont="1" applyFill="1" applyBorder="1" applyAlignment="1" applyProtection="1">
      <alignment horizontal="left"/>
      <protection hidden="1"/>
    </xf>
    <xf numFmtId="0" fontId="6" fillId="5" borderId="20" xfId="0" applyFont="1" applyFill="1" applyBorder="1" applyAlignment="1" applyProtection="1">
      <alignment horizontal="center"/>
      <protection hidden="1"/>
    </xf>
    <xf numFmtId="49" fontId="6" fillId="4" borderId="18" xfId="0" applyNumberFormat="1" applyFont="1" applyFill="1" applyBorder="1" applyProtection="1">
      <protection locked="0"/>
    </xf>
    <xf numFmtId="49" fontId="42" fillId="4" borderId="7" xfId="0" applyNumberFormat="1" applyFont="1" applyFill="1" applyBorder="1" applyAlignment="1" applyProtection="1">
      <alignment vertical="top"/>
      <protection locked="0"/>
    </xf>
    <xf numFmtId="1" fontId="6" fillId="4" borderId="18" xfId="0" applyNumberFormat="1" applyFont="1" applyFill="1" applyBorder="1" applyProtection="1">
      <protection locked="0"/>
    </xf>
    <xf numFmtId="165" fontId="6" fillId="4" borderId="0" xfId="1" applyNumberFormat="1" applyFont="1" applyFill="1" applyProtection="1">
      <protection hidden="1"/>
    </xf>
    <xf numFmtId="0" fontId="37" fillId="5" borderId="0" xfId="0" applyFont="1" applyFill="1" applyProtection="1">
      <protection hidden="1"/>
    </xf>
    <xf numFmtId="1" fontId="6" fillId="4" borderId="0" xfId="0" applyNumberFormat="1" applyFont="1" applyFill="1" applyProtection="1">
      <protection hidden="1"/>
    </xf>
    <xf numFmtId="0" fontId="6" fillId="5" borderId="4" xfId="0" applyFont="1" applyFill="1" applyBorder="1" applyAlignment="1" applyProtection="1">
      <alignment horizontal="left"/>
      <protection hidden="1"/>
    </xf>
    <xf numFmtId="0" fontId="6" fillId="5" borderId="4" xfId="0" applyFont="1" applyFill="1" applyBorder="1" applyAlignment="1" applyProtection="1">
      <alignment horizontal="center"/>
      <protection hidden="1"/>
    </xf>
    <xf numFmtId="0" fontId="37" fillId="5" borderId="4" xfId="0" applyFont="1" applyFill="1" applyBorder="1" applyProtection="1">
      <protection hidden="1"/>
    </xf>
    <xf numFmtId="0" fontId="49" fillId="2" borderId="0" xfId="0" applyFont="1" applyFill="1"/>
    <xf numFmtId="0" fontId="6" fillId="7" borderId="3" xfId="0" applyFont="1" applyFill="1" applyBorder="1"/>
    <xf numFmtId="0" fontId="6" fillId="0" borderId="3" xfId="0" applyFont="1" applyBorder="1"/>
    <xf numFmtId="0" fontId="11" fillId="0" borderId="0" xfId="0" applyFont="1"/>
    <xf numFmtId="0" fontId="32" fillId="5" borderId="5" xfId="0" applyFont="1" applyFill="1" applyBorder="1" applyProtection="1">
      <protection hidden="1"/>
    </xf>
    <xf numFmtId="0" fontId="50" fillId="5" borderId="5" xfId="0" applyFont="1" applyFill="1" applyBorder="1" applyProtection="1">
      <protection hidden="1"/>
    </xf>
    <xf numFmtId="1" fontId="6" fillId="4" borderId="6" xfId="0" applyNumberFormat="1" applyFont="1" applyFill="1" applyBorder="1" applyAlignment="1" applyProtection="1">
      <alignment horizontal="center"/>
      <protection locked="0"/>
    </xf>
    <xf numFmtId="1" fontId="6" fillId="4" borderId="7" xfId="0" applyNumberFormat="1" applyFont="1" applyFill="1" applyBorder="1" applyAlignment="1" applyProtection="1">
      <alignment horizontal="center"/>
      <protection locked="0"/>
    </xf>
    <xf numFmtId="1" fontId="6" fillId="4" borderId="19" xfId="0" applyNumberFormat="1" applyFont="1" applyFill="1" applyBorder="1" applyAlignment="1" applyProtection="1">
      <alignment horizontal="center"/>
      <protection locked="0"/>
    </xf>
    <xf numFmtId="1" fontId="11" fillId="5" borderId="19" xfId="0" applyNumberFormat="1" applyFont="1" applyFill="1" applyBorder="1" applyAlignment="1" applyProtection="1">
      <alignment horizontal="center"/>
      <protection hidden="1"/>
    </xf>
    <xf numFmtId="1" fontId="11" fillId="5" borderId="49" xfId="0" applyNumberFormat="1" applyFont="1" applyFill="1" applyBorder="1" applyAlignment="1" applyProtection="1">
      <alignment horizontal="center"/>
      <protection hidden="1"/>
    </xf>
    <xf numFmtId="0" fontId="6" fillId="8" borderId="0" xfId="0" applyFont="1" applyFill="1" applyAlignment="1" applyProtection="1">
      <alignment horizontal="left"/>
      <protection hidden="1"/>
    </xf>
    <xf numFmtId="0" fontId="16" fillId="3" borderId="0" xfId="3" applyFont="1" applyFill="1" applyAlignment="1" applyProtection="1">
      <alignment horizontal="right"/>
      <protection hidden="1"/>
    </xf>
    <xf numFmtId="0" fontId="6" fillId="4" borderId="0" xfId="0" applyFont="1" applyFill="1" applyAlignment="1" applyProtection="1">
      <alignment horizontal="left"/>
      <protection hidden="1"/>
    </xf>
    <xf numFmtId="41" fontId="11" fillId="5" borderId="49" xfId="0" applyNumberFormat="1" applyFont="1" applyFill="1" applyBorder="1" applyAlignment="1" applyProtection="1">
      <alignment horizontal="center"/>
      <protection hidden="1"/>
    </xf>
    <xf numFmtId="0" fontId="25" fillId="3" borderId="0" xfId="5" applyFont="1" applyFill="1" applyAlignment="1" applyProtection="1">
      <alignment horizontal="center" vertical="center" wrapText="1"/>
      <protection hidden="1"/>
    </xf>
    <xf numFmtId="1" fontId="6" fillId="4" borderId="0" xfId="0" applyNumberFormat="1" applyFont="1" applyFill="1" applyAlignment="1" applyProtection="1">
      <alignment horizontal="center"/>
      <protection locked="0"/>
    </xf>
    <xf numFmtId="165" fontId="6" fillId="4" borderId="50" xfId="1" applyNumberFormat="1" applyFont="1" applyFill="1" applyBorder="1" applyAlignment="1" applyProtection="1">
      <alignment horizontal="center"/>
      <protection locked="0"/>
    </xf>
    <xf numFmtId="9" fontId="6" fillId="4" borderId="6" xfId="2"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57" fillId="4" borderId="18" xfId="3" applyFont="1" applyFill="1" applyBorder="1" applyAlignment="1" applyProtection="1">
      <alignment horizontal="center" vertical="center"/>
      <protection locked="0"/>
    </xf>
    <xf numFmtId="43" fontId="24" fillId="3" borderId="0" xfId="1" applyFont="1" applyFill="1" applyProtection="1">
      <protection hidden="1"/>
    </xf>
    <xf numFmtId="43" fontId="6" fillId="5" borderId="0" xfId="1" applyFont="1" applyFill="1" applyProtection="1">
      <protection hidden="1"/>
    </xf>
    <xf numFmtId="43" fontId="6" fillId="5" borderId="4" xfId="1" applyFont="1" applyFill="1" applyBorder="1" applyProtection="1">
      <protection hidden="1"/>
    </xf>
    <xf numFmtId="0" fontId="44" fillId="5" borderId="20" xfId="0" applyFont="1" applyFill="1" applyBorder="1" applyProtection="1">
      <protection hidden="1"/>
    </xf>
    <xf numFmtId="0" fontId="59" fillId="5" borderId="20" xfId="0" applyFont="1" applyFill="1" applyBorder="1" applyProtection="1">
      <protection hidden="1"/>
    </xf>
    <xf numFmtId="165" fontId="43" fillId="5" borderId="4" xfId="1" applyNumberFormat="1" applyFont="1" applyFill="1" applyBorder="1" applyProtection="1">
      <protection hidden="1"/>
    </xf>
    <xf numFmtId="0" fontId="60" fillId="5" borderId="4" xfId="0" applyFont="1" applyFill="1" applyBorder="1" applyAlignment="1" applyProtection="1">
      <alignment horizontal="center"/>
      <protection hidden="1"/>
    </xf>
    <xf numFmtId="166" fontId="6" fillId="5" borderId="0" xfId="1" applyNumberFormat="1" applyFont="1" applyFill="1" applyProtection="1">
      <protection hidden="1"/>
    </xf>
    <xf numFmtId="0" fontId="60" fillId="5" borderId="0" xfId="0" applyFont="1" applyFill="1" applyAlignment="1" applyProtection="1">
      <alignment horizontal="center"/>
      <protection hidden="1"/>
    </xf>
    <xf numFmtId="3" fontId="6" fillId="5" borderId="51" xfId="1" applyNumberFormat="1" applyFont="1" applyFill="1" applyBorder="1" applyProtection="1">
      <protection hidden="1"/>
    </xf>
    <xf numFmtId="3" fontId="6" fillId="5" borderId="0" xfId="1" applyNumberFormat="1" applyFont="1" applyFill="1" applyProtection="1">
      <protection hidden="1"/>
    </xf>
    <xf numFmtId="3" fontId="6" fillId="5" borderId="52" xfId="1" applyNumberFormat="1" applyFont="1" applyFill="1" applyBorder="1" applyProtection="1">
      <protection hidden="1"/>
    </xf>
    <xf numFmtId="165" fontId="6" fillId="4" borderId="53" xfId="1" applyNumberFormat="1" applyFont="1" applyFill="1" applyBorder="1" applyProtection="1">
      <protection locked="0"/>
    </xf>
    <xf numFmtId="3" fontId="6" fillId="5" borderId="53" xfId="1" applyNumberFormat="1" applyFont="1" applyFill="1" applyBorder="1" applyProtection="1">
      <protection hidden="1"/>
    </xf>
    <xf numFmtId="165" fontId="6" fillId="4" borderId="52" xfId="1" applyNumberFormat="1" applyFont="1" applyFill="1" applyBorder="1" applyProtection="1">
      <protection locked="0"/>
    </xf>
    <xf numFmtId="0" fontId="6" fillId="5" borderId="52" xfId="0" applyFont="1" applyFill="1" applyBorder="1" applyAlignment="1" applyProtection="1">
      <alignment horizontal="left" indent="1"/>
      <protection hidden="1"/>
    </xf>
    <xf numFmtId="3" fontId="31" fillId="5" borderId="52" xfId="1" applyNumberFormat="1" applyFont="1" applyFill="1" applyBorder="1" applyProtection="1">
      <protection hidden="1"/>
    </xf>
    <xf numFmtId="165" fontId="6" fillId="4" borderId="51" xfId="1" applyNumberFormat="1" applyFont="1" applyFill="1" applyBorder="1" applyProtection="1">
      <protection locked="0"/>
    </xf>
    <xf numFmtId="0" fontId="62" fillId="5" borderId="32" xfId="0" applyFont="1" applyFill="1" applyBorder="1" applyProtection="1">
      <protection hidden="1"/>
    </xf>
    <xf numFmtId="0" fontId="55" fillId="5" borderId="0" xfId="0" applyFont="1" applyFill="1" applyProtection="1">
      <protection hidden="1"/>
    </xf>
    <xf numFmtId="0" fontId="62" fillId="5" borderId="0" xfId="0" applyFont="1" applyFill="1" applyProtection="1">
      <protection hidden="1"/>
    </xf>
    <xf numFmtId="49" fontId="11" fillId="5" borderId="0" xfId="0" applyNumberFormat="1" applyFont="1" applyFill="1" applyAlignment="1" applyProtection="1">
      <alignment horizontal="center"/>
      <protection hidden="1"/>
    </xf>
    <xf numFmtId="1" fontId="11" fillId="5" borderId="0" xfId="0" applyNumberFormat="1" applyFont="1" applyFill="1" applyAlignment="1" applyProtection="1">
      <alignment horizontal="right"/>
      <protection hidden="1"/>
    </xf>
    <xf numFmtId="43" fontId="6" fillId="3" borderId="1" xfId="1" applyFont="1" applyFill="1" applyBorder="1" applyProtection="1">
      <protection hidden="1"/>
    </xf>
    <xf numFmtId="43" fontId="11" fillId="5" borderId="0" xfId="1" applyFont="1" applyFill="1" applyAlignment="1" applyProtection="1">
      <alignment horizontal="center" vertical="center"/>
      <protection hidden="1"/>
    </xf>
    <xf numFmtId="9" fontId="6" fillId="5" borderId="0" xfId="2" applyFont="1" applyFill="1" applyProtection="1">
      <protection hidden="1"/>
    </xf>
    <xf numFmtId="0" fontId="6" fillId="4" borderId="18" xfId="0" applyFont="1" applyFill="1" applyBorder="1" applyProtection="1">
      <protection locked="0"/>
    </xf>
    <xf numFmtId="165" fontId="6" fillId="4" borderId="18" xfId="1" applyNumberFormat="1" applyFont="1" applyFill="1" applyBorder="1" applyProtection="1">
      <protection locked="0"/>
    </xf>
    <xf numFmtId="43" fontId="24" fillId="3" borderId="0" xfId="1" applyFont="1" applyFill="1" applyAlignment="1" applyProtection="1">
      <alignment horizontal="center"/>
      <protection hidden="1"/>
    </xf>
    <xf numFmtId="43" fontId="6" fillId="5" borderId="0" xfId="1" applyFont="1" applyFill="1" applyAlignment="1" applyProtection="1">
      <alignment horizontal="center"/>
      <protection hidden="1"/>
    </xf>
    <xf numFmtId="43" fontId="11" fillId="5" borderId="0" xfId="1" applyFont="1" applyFill="1" applyAlignment="1" applyProtection="1">
      <alignment horizontal="center"/>
      <protection hidden="1"/>
    </xf>
    <xf numFmtId="43" fontId="6" fillId="5" borderId="4" xfId="1" applyFont="1" applyFill="1" applyBorder="1" applyAlignment="1" applyProtection="1">
      <alignment horizontal="center"/>
      <protection hidden="1"/>
    </xf>
    <xf numFmtId="0" fontId="61" fillId="5" borderId="0" xfId="0" applyFont="1" applyFill="1" applyProtection="1">
      <protection hidden="1"/>
    </xf>
    <xf numFmtId="43" fontId="6" fillId="5" borderId="0" xfId="1" applyFont="1" applyFill="1" applyBorder="1" applyAlignment="1" applyProtection="1">
      <alignment horizontal="center"/>
      <protection hidden="1"/>
    </xf>
    <xf numFmtId="43" fontId="6" fillId="0" borderId="0" xfId="1" applyFont="1" applyFill="1" applyAlignment="1" applyProtection="1">
      <alignment horizontal="center"/>
      <protection hidden="1"/>
    </xf>
    <xf numFmtId="0" fontId="63" fillId="5" borderId="5" xfId="0" applyFont="1" applyFill="1" applyBorder="1" applyProtection="1">
      <protection hidden="1"/>
    </xf>
    <xf numFmtId="165" fontId="6" fillId="4" borderId="57" xfId="1" applyNumberFormat="1" applyFont="1" applyFill="1" applyBorder="1" applyAlignment="1" applyProtection="1">
      <alignment horizontal="center"/>
      <protection locked="0"/>
    </xf>
    <xf numFmtId="0" fontId="6" fillId="5" borderId="52" xfId="0" applyFont="1" applyFill="1" applyBorder="1" applyProtection="1">
      <protection hidden="1"/>
    </xf>
    <xf numFmtId="165" fontId="6" fillId="4" borderId="59" xfId="1" applyNumberFormat="1" applyFont="1" applyFill="1" applyBorder="1" applyAlignment="1" applyProtection="1">
      <alignment horizontal="center"/>
      <protection locked="0"/>
    </xf>
    <xf numFmtId="0" fontId="6" fillId="5" borderId="60" xfId="0" applyFont="1" applyFill="1" applyBorder="1" applyProtection="1">
      <protection hidden="1"/>
    </xf>
    <xf numFmtId="0" fontId="6" fillId="5" borderId="1" xfId="0" applyFont="1" applyFill="1" applyBorder="1" applyProtection="1">
      <protection hidden="1"/>
    </xf>
    <xf numFmtId="165" fontId="6" fillId="4" borderId="61" xfId="1" applyNumberFormat="1" applyFont="1" applyFill="1" applyBorder="1" applyAlignment="1" applyProtection="1">
      <alignment horizontal="center"/>
      <protection locked="0"/>
    </xf>
    <xf numFmtId="0" fontId="5" fillId="5" borderId="1" xfId="0" applyFont="1" applyFill="1" applyBorder="1" applyProtection="1">
      <protection hidden="1"/>
    </xf>
    <xf numFmtId="166" fontId="6" fillId="5" borderId="0" xfId="1" applyNumberFormat="1" applyFont="1" applyFill="1" applyBorder="1" applyAlignment="1" applyProtection="1">
      <alignment horizontal="center"/>
      <protection hidden="1"/>
    </xf>
    <xf numFmtId="0" fontId="6" fillId="5" borderId="51" xfId="0" applyFont="1" applyFill="1" applyBorder="1" applyProtection="1">
      <protection hidden="1"/>
    </xf>
    <xf numFmtId="43" fontId="6" fillId="3" borderId="1" xfId="1" applyFont="1" applyFill="1" applyBorder="1" applyAlignment="1" applyProtection="1">
      <alignment horizontal="center"/>
      <protection hidden="1"/>
    </xf>
    <xf numFmtId="0" fontId="6" fillId="5" borderId="58" xfId="0" applyFont="1" applyFill="1" applyBorder="1" applyProtection="1">
      <protection hidden="1"/>
    </xf>
    <xf numFmtId="41" fontId="11" fillId="5" borderId="1" xfId="1" applyNumberFormat="1" applyFont="1" applyFill="1" applyBorder="1" applyAlignment="1" applyProtection="1">
      <alignment horizontal="center"/>
      <protection hidden="1"/>
    </xf>
    <xf numFmtId="41" fontId="63" fillId="5" borderId="5" xfId="1" applyNumberFormat="1" applyFont="1" applyFill="1" applyBorder="1" applyAlignment="1" applyProtection="1">
      <alignment horizontal="center"/>
      <protection hidden="1"/>
    </xf>
    <xf numFmtId="41" fontId="43" fillId="5" borderId="4" xfId="1" applyNumberFormat="1" applyFont="1" applyFill="1" applyBorder="1" applyAlignment="1" applyProtection="1">
      <alignment horizontal="center"/>
      <protection hidden="1"/>
    </xf>
    <xf numFmtId="41" fontId="6" fillId="5" borderId="51" xfId="1" applyNumberFormat="1" applyFont="1" applyFill="1" applyBorder="1" applyAlignment="1" applyProtection="1">
      <alignment horizontal="center"/>
      <protection hidden="1"/>
    </xf>
    <xf numFmtId="0" fontId="24" fillId="4" borderId="0" xfId="0" applyFont="1" applyFill="1" applyProtection="1">
      <protection hidden="1"/>
    </xf>
    <xf numFmtId="0" fontId="48" fillId="4" borderId="0" xfId="5" applyFont="1" applyFill="1" applyAlignment="1" applyProtection="1">
      <alignment vertical="center" wrapText="1"/>
      <protection hidden="1"/>
    </xf>
    <xf numFmtId="0" fontId="64" fillId="5" borderId="5" xfId="0" applyFont="1" applyFill="1" applyBorder="1" applyAlignment="1" applyProtection="1">
      <alignment vertical="center"/>
      <protection hidden="1"/>
    </xf>
    <xf numFmtId="0" fontId="65" fillId="5" borderId="5" xfId="0" applyFont="1" applyFill="1" applyBorder="1" applyProtection="1">
      <protection hidden="1"/>
    </xf>
    <xf numFmtId="0" fontId="32" fillId="4" borderId="5" xfId="0" applyFont="1" applyFill="1" applyBorder="1" applyProtection="1">
      <protection hidden="1"/>
    </xf>
    <xf numFmtId="0" fontId="61" fillId="8" borderId="0" xfId="0" applyFont="1" applyFill="1" applyProtection="1">
      <protection hidden="1"/>
    </xf>
    <xf numFmtId="0" fontId="6" fillId="8" borderId="0" xfId="0" applyFont="1" applyFill="1" applyAlignment="1" applyProtection="1">
      <alignment horizontal="center"/>
      <protection hidden="1"/>
    </xf>
    <xf numFmtId="165" fontId="6" fillId="5" borderId="16" xfId="1" applyNumberFormat="1" applyFont="1" applyFill="1" applyBorder="1" applyProtection="1">
      <protection hidden="1"/>
    </xf>
    <xf numFmtId="0" fontId="55" fillId="5" borderId="0" xfId="0" applyFont="1" applyFill="1" applyAlignment="1" applyProtection="1">
      <alignment horizontal="center" vertical="center"/>
      <protection hidden="1"/>
    </xf>
    <xf numFmtId="0" fontId="67" fillId="5" borderId="5" xfId="0" applyFont="1" applyFill="1" applyBorder="1" applyProtection="1">
      <protection hidden="1"/>
    </xf>
    <xf numFmtId="165" fontId="6" fillId="5" borderId="52" xfId="1" applyNumberFormat="1" applyFont="1" applyFill="1" applyBorder="1" applyProtection="1">
      <protection hidden="1"/>
    </xf>
    <xf numFmtId="0" fontId="6" fillId="5" borderId="63" xfId="0" applyFont="1" applyFill="1" applyBorder="1" applyProtection="1">
      <protection hidden="1"/>
    </xf>
    <xf numFmtId="0" fontId="11" fillId="5" borderId="63" xfId="0" applyFont="1" applyFill="1" applyBorder="1" applyAlignment="1" applyProtection="1">
      <alignment horizontal="right"/>
      <protection hidden="1"/>
    </xf>
    <xf numFmtId="41" fontId="11" fillId="5" borderId="0" xfId="1" applyNumberFormat="1" applyFont="1" applyFill="1" applyAlignment="1" applyProtection="1">
      <alignment horizontal="center"/>
      <protection hidden="1"/>
    </xf>
    <xf numFmtId="41" fontId="11" fillId="5" borderId="62" xfId="1" applyNumberFormat="1" applyFont="1" applyFill="1" applyBorder="1" applyAlignment="1" applyProtection="1">
      <alignment horizontal="center"/>
      <protection hidden="1"/>
    </xf>
    <xf numFmtId="41" fontId="11" fillId="5" borderId="16" xfId="1" applyNumberFormat="1" applyFont="1" applyFill="1" applyBorder="1" applyProtection="1">
      <protection hidden="1"/>
    </xf>
    <xf numFmtId="165" fontId="11" fillId="5" borderId="16" xfId="1" applyNumberFormat="1" applyFont="1" applyFill="1" applyBorder="1" applyProtection="1">
      <protection hidden="1"/>
    </xf>
    <xf numFmtId="41" fontId="55" fillId="5" borderId="0" xfId="1" applyNumberFormat="1" applyFont="1" applyFill="1" applyProtection="1">
      <protection hidden="1"/>
    </xf>
    <xf numFmtId="165" fontId="11" fillId="5" borderId="63" xfId="0" applyNumberFormat="1" applyFont="1" applyFill="1" applyBorder="1" applyProtection="1">
      <protection hidden="1"/>
    </xf>
    <xf numFmtId="0" fontId="6" fillId="4" borderId="6" xfId="0" applyFont="1" applyFill="1" applyBorder="1" applyProtection="1">
      <protection locked="0"/>
    </xf>
    <xf numFmtId="43" fontId="11" fillId="5" borderId="7" xfId="1" applyFont="1" applyFill="1" applyBorder="1" applyAlignment="1" applyProtection="1">
      <alignment horizontal="center" wrapText="1"/>
      <protection hidden="1"/>
    </xf>
    <xf numFmtId="43" fontId="11" fillId="5" borderId="19" xfId="1" applyFont="1" applyFill="1" applyBorder="1" applyAlignment="1" applyProtection="1">
      <alignment horizontal="center" wrapText="1"/>
      <protection hidden="1"/>
    </xf>
    <xf numFmtId="43" fontId="11" fillId="5" borderId="65" xfId="1" applyFont="1" applyFill="1" applyBorder="1" applyAlignment="1" applyProtection="1">
      <alignment horizontal="center" wrapText="1"/>
      <protection hidden="1"/>
    </xf>
    <xf numFmtId="165" fontId="6" fillId="4" borderId="6" xfId="1" applyNumberFormat="1" applyFont="1" applyFill="1" applyBorder="1" applyAlignment="1" applyProtection="1">
      <alignment horizontal="right"/>
      <protection locked="0"/>
    </xf>
    <xf numFmtId="165" fontId="6" fillId="4" borderId="18" xfId="1" applyNumberFormat="1" applyFont="1" applyFill="1" applyBorder="1" applyAlignment="1" applyProtection="1">
      <alignment horizontal="right"/>
      <protection locked="0"/>
    </xf>
    <xf numFmtId="165" fontId="6" fillId="4" borderId="65" xfId="1" applyNumberFormat="1" applyFont="1" applyFill="1" applyBorder="1" applyAlignment="1" applyProtection="1">
      <alignment horizontal="right"/>
      <protection locked="0"/>
    </xf>
    <xf numFmtId="165" fontId="11" fillId="5" borderId="65" xfId="1" applyNumberFormat="1" applyFont="1" applyFill="1" applyBorder="1" applyAlignment="1" applyProtection="1">
      <alignment horizontal="right"/>
      <protection hidden="1"/>
    </xf>
    <xf numFmtId="165" fontId="6" fillId="4" borderId="17" xfId="1" applyNumberFormat="1" applyFont="1" applyFill="1" applyBorder="1" applyAlignment="1" applyProtection="1">
      <alignment horizontal="right"/>
      <protection locked="0"/>
    </xf>
    <xf numFmtId="165" fontId="6" fillId="4" borderId="16" xfId="1" applyNumberFormat="1" applyFont="1" applyFill="1" applyBorder="1" applyAlignment="1" applyProtection="1">
      <alignment horizontal="right"/>
      <protection locked="0"/>
    </xf>
    <xf numFmtId="165" fontId="6" fillId="4" borderId="66" xfId="1" applyNumberFormat="1" applyFont="1" applyFill="1" applyBorder="1" applyAlignment="1" applyProtection="1">
      <alignment horizontal="right"/>
      <protection locked="0"/>
    </xf>
    <xf numFmtId="165" fontId="6" fillId="10" borderId="7" xfId="1" applyNumberFormat="1" applyFont="1" applyFill="1" applyBorder="1" applyAlignment="1" applyProtection="1">
      <alignment horizontal="center"/>
      <protection hidden="1"/>
    </xf>
    <xf numFmtId="165" fontId="6" fillId="10" borderId="19" xfId="1" applyNumberFormat="1" applyFont="1" applyFill="1" applyBorder="1" applyAlignment="1" applyProtection="1">
      <alignment horizontal="center"/>
      <protection hidden="1"/>
    </xf>
    <xf numFmtId="165" fontId="6" fillId="10" borderId="65" xfId="1" applyNumberFormat="1" applyFont="1" applyFill="1" applyBorder="1" applyAlignment="1" applyProtection="1">
      <alignment horizontal="center"/>
      <protection hidden="1"/>
    </xf>
    <xf numFmtId="165" fontId="11" fillId="5" borderId="67" xfId="1" applyNumberFormat="1" applyFont="1" applyFill="1" applyBorder="1" applyAlignment="1" applyProtection="1">
      <alignment horizontal="right"/>
      <protection hidden="1"/>
    </xf>
    <xf numFmtId="165" fontId="11" fillId="5" borderId="49" xfId="1" applyNumberFormat="1" applyFont="1" applyFill="1" applyBorder="1" applyAlignment="1" applyProtection="1">
      <alignment horizontal="right"/>
      <protection hidden="1"/>
    </xf>
    <xf numFmtId="165" fontId="11" fillId="5" borderId="68" xfId="1" applyNumberFormat="1" applyFont="1" applyFill="1" applyBorder="1" applyAlignment="1" applyProtection="1">
      <alignment horizontal="right"/>
      <protection hidden="1"/>
    </xf>
    <xf numFmtId="165" fontId="59" fillId="5" borderId="20" xfId="0" applyNumberFormat="1" applyFont="1" applyFill="1" applyBorder="1" applyProtection="1">
      <protection hidden="1"/>
    </xf>
    <xf numFmtId="165" fontId="6" fillId="4" borderId="7" xfId="1" applyNumberFormat="1" applyFont="1" applyFill="1" applyBorder="1" applyAlignment="1" applyProtection="1">
      <protection locked="0"/>
    </xf>
    <xf numFmtId="0" fontId="55" fillId="5" borderId="20" xfId="0" applyFont="1" applyFill="1" applyBorder="1" applyProtection="1">
      <protection hidden="1"/>
    </xf>
    <xf numFmtId="1" fontId="0" fillId="0" borderId="0" xfId="0" applyNumberFormat="1"/>
    <xf numFmtId="41" fontId="0" fillId="0" borderId="0" xfId="0" applyNumberFormat="1"/>
    <xf numFmtId="3" fontId="0" fillId="0" borderId="0" xfId="0" applyNumberFormat="1"/>
    <xf numFmtId="49" fontId="0" fillId="0" borderId="0" xfId="0" applyNumberFormat="1"/>
    <xf numFmtId="9" fontId="0" fillId="0" borderId="0" xfId="0" applyNumberFormat="1"/>
    <xf numFmtId="14" fontId="0" fillId="0" borderId="0" xfId="0" applyNumberFormat="1"/>
    <xf numFmtId="2" fontId="0" fillId="0" borderId="0" xfId="0" applyNumberFormat="1"/>
    <xf numFmtId="0" fontId="70" fillId="5" borderId="0" xfId="0" applyFont="1" applyFill="1" applyProtection="1">
      <protection hidden="1"/>
    </xf>
    <xf numFmtId="0" fontId="68" fillId="5" borderId="5" xfId="0" applyFont="1" applyFill="1" applyBorder="1" applyProtection="1">
      <protection hidden="1"/>
    </xf>
    <xf numFmtId="43" fontId="0" fillId="0" borderId="0" xfId="0" applyNumberFormat="1"/>
    <xf numFmtId="0" fontId="43" fillId="5" borderId="4" xfId="0" applyFont="1" applyFill="1" applyBorder="1" applyAlignment="1" applyProtection="1">
      <alignment horizontal="right"/>
      <protection hidden="1"/>
    </xf>
    <xf numFmtId="0" fontId="33" fillId="4" borderId="7" xfId="0" applyFont="1" applyFill="1" applyBorder="1" applyAlignment="1" applyProtection="1">
      <alignment wrapText="1"/>
      <protection locked="0"/>
    </xf>
    <xf numFmtId="0" fontId="72" fillId="5" borderId="5" xfId="0" applyFont="1" applyFill="1" applyBorder="1" applyProtection="1">
      <protection hidden="1"/>
    </xf>
    <xf numFmtId="0" fontId="67" fillId="5" borderId="0" xfId="6" quotePrefix="1" applyNumberFormat="1" applyFont="1" applyFill="1" applyBorder="1" applyAlignment="1" applyProtection="1">
      <alignment horizontal="left" vertical="center" indent="2"/>
      <protection hidden="1"/>
    </xf>
    <xf numFmtId="0" fontId="25" fillId="3" borderId="0" xfId="3" applyFont="1" applyFill="1" applyAlignment="1" applyProtection="1">
      <alignment horizontal="centerContinuous" vertical="center"/>
      <protection hidden="1"/>
    </xf>
    <xf numFmtId="0" fontId="23" fillId="0" borderId="0" xfId="0" applyFont="1"/>
    <xf numFmtId="0" fontId="6" fillId="5" borderId="0" xfId="0" applyFont="1" applyFill="1" applyAlignment="1" applyProtection="1">
      <alignment horizontal="left" wrapText="1"/>
      <protection hidden="1"/>
    </xf>
    <xf numFmtId="0" fontId="0" fillId="5" borderId="0" xfId="0" applyFill="1" applyAlignment="1" applyProtection="1">
      <alignment vertical="center"/>
      <protection hidden="1"/>
    </xf>
    <xf numFmtId="0" fontId="0" fillId="0" borderId="0" xfId="0" applyProtection="1">
      <protection hidden="1"/>
    </xf>
    <xf numFmtId="0" fontId="21" fillId="5" borderId="0" xfId="0" applyFont="1" applyFill="1" applyProtection="1">
      <protection hidden="1"/>
    </xf>
    <xf numFmtId="0" fontId="21" fillId="5" borderId="0" xfId="0" applyFont="1" applyFill="1" applyAlignment="1" applyProtection="1">
      <alignment wrapText="1"/>
      <protection hidden="1"/>
    </xf>
    <xf numFmtId="0" fontId="19" fillId="5" borderId="4" xfId="0" applyFont="1" applyFill="1" applyBorder="1" applyAlignment="1" applyProtection="1">
      <alignment horizontal="center"/>
      <protection hidden="1"/>
    </xf>
    <xf numFmtId="0" fontId="0" fillId="5" borderId="0" xfId="0" applyFill="1" applyProtection="1">
      <protection hidden="1"/>
    </xf>
    <xf numFmtId="0" fontId="4" fillId="5" borderId="0" xfId="4" applyFill="1" applyAlignment="1" applyProtection="1">
      <alignment horizontal="center"/>
      <protection hidden="1"/>
    </xf>
    <xf numFmtId="0" fontId="20" fillId="5" borderId="0" xfId="0" applyFont="1" applyFill="1" applyAlignment="1" applyProtection="1">
      <alignment horizontal="center"/>
      <protection hidden="1"/>
    </xf>
    <xf numFmtId="0" fontId="20" fillId="0" borderId="0" xfId="0" applyFont="1" applyAlignment="1" applyProtection="1">
      <alignment horizontal="center"/>
      <protection hidden="1"/>
    </xf>
    <xf numFmtId="0" fontId="6" fillId="0" borderId="0" xfId="0" applyFont="1" applyProtection="1">
      <protection hidden="1"/>
    </xf>
    <xf numFmtId="0" fontId="6" fillId="13" borderId="0" xfId="0" applyFont="1" applyFill="1" applyProtection="1">
      <protection hidden="1"/>
    </xf>
    <xf numFmtId="0" fontId="6" fillId="12" borderId="0" xfId="0" applyFont="1" applyFill="1" applyProtection="1">
      <protection hidden="1"/>
    </xf>
    <xf numFmtId="0" fontId="6" fillId="11" borderId="0" xfId="0" applyFont="1" applyFill="1" applyProtection="1">
      <protection hidden="1"/>
    </xf>
    <xf numFmtId="0" fontId="55" fillId="5" borderId="18" xfId="0" applyFont="1" applyFill="1" applyBorder="1" applyProtection="1">
      <protection hidden="1"/>
    </xf>
    <xf numFmtId="0" fontId="30" fillId="5" borderId="18" xfId="0" applyFont="1" applyFill="1" applyBorder="1" applyAlignment="1" applyProtection="1">
      <alignment horizontal="right" vertical="center"/>
      <protection hidden="1"/>
    </xf>
    <xf numFmtId="0" fontId="19" fillId="5" borderId="18" xfId="0" applyFont="1" applyFill="1" applyBorder="1" applyAlignment="1" applyProtection="1">
      <alignment horizontal="center" vertical="center"/>
      <protection hidden="1"/>
    </xf>
    <xf numFmtId="0" fontId="19" fillId="5" borderId="0" xfId="0" applyFont="1" applyFill="1" applyProtection="1">
      <protection hidden="1"/>
    </xf>
    <xf numFmtId="0" fontId="19" fillId="5" borderId="13" xfId="0" applyFont="1" applyFill="1" applyBorder="1" applyProtection="1">
      <protection hidden="1"/>
    </xf>
    <xf numFmtId="0" fontId="26" fillId="3" borderId="0" xfId="0" applyFont="1" applyFill="1" applyAlignment="1" applyProtection="1">
      <alignment horizontal="left"/>
      <protection hidden="1"/>
    </xf>
    <xf numFmtId="43" fontId="24" fillId="3" borderId="0" xfId="1" applyFont="1" applyFill="1" applyBorder="1" applyAlignment="1" applyProtection="1">
      <alignment horizontal="center"/>
      <protection hidden="1"/>
    </xf>
    <xf numFmtId="43" fontId="11" fillId="5" borderId="0" xfId="1" applyFont="1" applyFill="1" applyAlignment="1" applyProtection="1">
      <alignment horizontal="right"/>
      <protection hidden="1"/>
    </xf>
    <xf numFmtId="0" fontId="30" fillId="5" borderId="0" xfId="0" applyFont="1" applyFill="1" applyProtection="1">
      <protection hidden="1"/>
    </xf>
    <xf numFmtId="43" fontId="6" fillId="5" borderId="0" xfId="1" applyFont="1" applyFill="1" applyBorder="1" applyProtection="1">
      <protection hidden="1"/>
    </xf>
    <xf numFmtId="0" fontId="7" fillId="0" borderId="0" xfId="0" applyFont="1" applyProtection="1">
      <protection hidden="1"/>
    </xf>
    <xf numFmtId="0" fontId="31" fillId="0" borderId="0" xfId="0" applyFont="1" applyProtection="1">
      <protection hidden="1"/>
    </xf>
    <xf numFmtId="43" fontId="31" fillId="0" borderId="0" xfId="1" applyFont="1" applyFill="1" applyBorder="1" applyProtection="1">
      <protection hidden="1"/>
    </xf>
    <xf numFmtId="0" fontId="6" fillId="5" borderId="5" xfId="0" applyFont="1" applyFill="1" applyBorder="1" applyProtection="1">
      <protection hidden="1"/>
    </xf>
    <xf numFmtId="0" fontId="32" fillId="5" borderId="5" xfId="0" applyFont="1" applyFill="1" applyBorder="1" applyAlignment="1" applyProtection="1">
      <alignment horizontal="left"/>
      <protection hidden="1"/>
    </xf>
    <xf numFmtId="43" fontId="6" fillId="5" borderId="5" xfId="1" applyFont="1" applyFill="1" applyBorder="1" applyAlignment="1" applyProtection="1">
      <alignment horizontal="center"/>
      <protection hidden="1"/>
    </xf>
    <xf numFmtId="165" fontId="6" fillId="5" borderId="0" xfId="1" applyNumberFormat="1" applyFont="1" applyFill="1" applyProtection="1">
      <protection hidden="1"/>
    </xf>
    <xf numFmtId="0" fontId="31" fillId="5" borderId="0" xfId="0" applyFont="1" applyFill="1" applyAlignment="1" applyProtection="1">
      <alignment horizontal="left"/>
      <protection hidden="1"/>
    </xf>
    <xf numFmtId="43" fontId="6" fillId="8" borderId="0" xfId="1" applyFont="1" applyFill="1" applyAlignment="1" applyProtection="1">
      <alignment horizontal="center"/>
      <protection hidden="1"/>
    </xf>
    <xf numFmtId="0" fontId="32" fillId="5" borderId="0" xfId="0" applyFont="1" applyFill="1" applyAlignment="1" applyProtection="1">
      <alignment horizontal="left"/>
      <protection hidden="1"/>
    </xf>
    <xf numFmtId="0" fontId="32" fillId="5" borderId="0" xfId="0" applyFont="1" applyFill="1" applyProtection="1">
      <protection hidden="1"/>
    </xf>
    <xf numFmtId="0" fontId="34" fillId="5" borderId="0" xfId="0" applyFont="1" applyFill="1" applyAlignment="1" applyProtection="1">
      <alignment horizontal="left"/>
      <protection hidden="1"/>
    </xf>
    <xf numFmtId="0" fontId="11" fillId="5" borderId="0" xfId="0" applyFont="1" applyFill="1" applyAlignment="1" applyProtection="1">
      <alignment horizontal="left"/>
      <protection hidden="1"/>
    </xf>
    <xf numFmtId="0" fontId="31" fillId="5" borderId="0" xfId="0" applyFont="1" applyFill="1" applyAlignment="1" applyProtection="1">
      <alignment horizontal="left" indent="1"/>
      <protection hidden="1"/>
    </xf>
    <xf numFmtId="165" fontId="11" fillId="5" borderId="0" xfId="0" applyNumberFormat="1" applyFont="1" applyFill="1" applyProtection="1">
      <protection hidden="1"/>
    </xf>
    <xf numFmtId="0" fontId="31" fillId="5" borderId="0" xfId="0" applyFont="1" applyFill="1" applyProtection="1">
      <protection hidden="1"/>
    </xf>
    <xf numFmtId="165" fontId="11" fillId="5" borderId="0" xfId="0" applyNumberFormat="1" applyFont="1" applyFill="1" applyAlignment="1" applyProtection="1">
      <alignment horizontal="left" wrapText="1"/>
      <protection hidden="1"/>
    </xf>
    <xf numFmtId="0" fontId="75" fillId="5" borderId="0" xfId="0" applyFont="1" applyFill="1" applyProtection="1">
      <protection hidden="1"/>
    </xf>
    <xf numFmtId="165" fontId="6" fillId="5" borderId="0" xfId="0" applyNumberFormat="1" applyFont="1" applyFill="1" applyProtection="1">
      <protection hidden="1"/>
    </xf>
    <xf numFmtId="0" fontId="68" fillId="5" borderId="0" xfId="0" applyFont="1" applyFill="1" applyProtection="1">
      <protection hidden="1"/>
    </xf>
    <xf numFmtId="0" fontId="36" fillId="5" borderId="0" xfId="0" applyFont="1" applyFill="1" applyProtection="1">
      <protection hidden="1"/>
    </xf>
    <xf numFmtId="165" fontId="6" fillId="5" borderId="0" xfId="1" applyNumberFormat="1" applyFont="1" applyFill="1" applyBorder="1" applyAlignment="1" applyProtection="1">
      <alignment horizontal="center"/>
      <protection hidden="1"/>
    </xf>
    <xf numFmtId="0" fontId="34" fillId="5" borderId="0" xfId="0" applyFont="1" applyFill="1" applyProtection="1">
      <protection hidden="1"/>
    </xf>
    <xf numFmtId="166" fontId="6" fillId="5" borderId="0" xfId="1" applyNumberFormat="1" applyFont="1" applyFill="1" applyAlignment="1" applyProtection="1">
      <alignment horizontal="center"/>
      <protection hidden="1"/>
    </xf>
    <xf numFmtId="9" fontId="6" fillId="5" borderId="0" xfId="2" applyFont="1" applyFill="1" applyAlignment="1" applyProtection="1">
      <alignment horizontal="left"/>
      <protection hidden="1"/>
    </xf>
    <xf numFmtId="9" fontId="6" fillId="5" borderId="0" xfId="2" applyFont="1" applyFill="1" applyAlignment="1" applyProtection="1">
      <alignment horizontal="center"/>
      <protection hidden="1"/>
    </xf>
    <xf numFmtId="9" fontId="6" fillId="8" borderId="0" xfId="2" applyFont="1" applyFill="1" applyProtection="1">
      <protection hidden="1"/>
    </xf>
    <xf numFmtId="9" fontId="6" fillId="8" borderId="0" xfId="2" applyFont="1" applyFill="1" applyAlignment="1" applyProtection="1">
      <alignment horizontal="left"/>
      <protection hidden="1"/>
    </xf>
    <xf numFmtId="9" fontId="6" fillId="8" borderId="0" xfId="2" applyFont="1" applyFill="1" applyAlignment="1" applyProtection="1">
      <alignment horizontal="center"/>
      <protection hidden="1"/>
    </xf>
    <xf numFmtId="165" fontId="11" fillId="0" borderId="0" xfId="0" applyNumberFormat="1" applyFont="1" applyProtection="1">
      <protection hidden="1"/>
    </xf>
    <xf numFmtId="0" fontId="31" fillId="5" borderId="0" xfId="0" applyFont="1" applyFill="1" applyAlignment="1" applyProtection="1">
      <alignment horizontal="left" indent="2"/>
      <protection hidden="1"/>
    </xf>
    <xf numFmtId="0" fontId="38" fillId="5" borderId="0" xfId="0" applyFont="1" applyFill="1" applyProtection="1">
      <protection hidden="1"/>
    </xf>
    <xf numFmtId="165" fontId="45" fillId="0" borderId="0" xfId="0" applyNumberFormat="1" applyFont="1" applyProtection="1">
      <protection hidden="1"/>
    </xf>
    <xf numFmtId="0" fontId="40" fillId="5" borderId="0" xfId="0" applyFont="1" applyFill="1" applyAlignment="1" applyProtection="1">
      <alignment wrapText="1"/>
      <protection hidden="1"/>
    </xf>
    <xf numFmtId="43" fontId="6" fillId="0" borderId="0" xfId="1" applyFont="1" applyAlignment="1" applyProtection="1">
      <protection hidden="1"/>
    </xf>
    <xf numFmtId="0" fontId="6" fillId="3" borderId="1" xfId="0" applyFont="1" applyFill="1" applyBorder="1" applyAlignment="1" applyProtection="1">
      <alignment horizontal="left"/>
      <protection hidden="1"/>
    </xf>
    <xf numFmtId="0" fontId="6" fillId="5" borderId="0" xfId="0" applyFont="1" applyFill="1" applyProtection="1">
      <protection locked="0"/>
    </xf>
    <xf numFmtId="0" fontId="6" fillId="5" borderId="13" xfId="0" applyFont="1" applyFill="1" applyBorder="1" applyAlignment="1" applyProtection="1">
      <alignment horizontal="left"/>
      <protection hidden="1"/>
    </xf>
    <xf numFmtId="0" fontId="46" fillId="5" borderId="0" xfId="0" applyFont="1" applyFill="1" applyProtection="1">
      <protection hidden="1"/>
    </xf>
    <xf numFmtId="0" fontId="11" fillId="5" borderId="51" xfId="0" applyFont="1" applyFill="1" applyBorder="1" applyProtection="1">
      <protection hidden="1"/>
    </xf>
    <xf numFmtId="0" fontId="61" fillId="5" borderId="51" xfId="0" applyFont="1" applyFill="1" applyBorder="1" applyProtection="1">
      <protection hidden="1"/>
    </xf>
    <xf numFmtId="0" fontId="61" fillId="5" borderId="52" xfId="0" applyFont="1" applyFill="1" applyBorder="1" applyProtection="1">
      <protection hidden="1"/>
    </xf>
    <xf numFmtId="0" fontId="6" fillId="5" borderId="52" xfId="0" quotePrefix="1" applyFont="1" applyFill="1" applyBorder="1" applyAlignment="1" applyProtection="1">
      <alignment horizontal="center"/>
      <protection hidden="1"/>
    </xf>
    <xf numFmtId="0" fontId="6" fillId="5" borderId="0" xfId="0" applyFont="1" applyFill="1" applyAlignment="1" applyProtection="1">
      <alignment horizontal="left" indent="2"/>
      <protection hidden="1"/>
    </xf>
    <xf numFmtId="0" fontId="6" fillId="5" borderId="0" xfId="0" applyFont="1" applyFill="1" applyAlignment="1" applyProtection="1">
      <alignment vertical="center"/>
      <protection hidden="1"/>
    </xf>
    <xf numFmtId="0" fontId="36" fillId="5" borderId="52" xfId="0" applyFont="1" applyFill="1" applyBorder="1" applyProtection="1">
      <protection hidden="1"/>
    </xf>
    <xf numFmtId="165" fontId="11" fillId="5" borderId="0" xfId="1" applyNumberFormat="1" applyFont="1" applyFill="1" applyAlignment="1" applyProtection="1">
      <alignment horizontal="right"/>
      <protection hidden="1"/>
    </xf>
    <xf numFmtId="0" fontId="11" fillId="5" borderId="0" xfId="0" applyFont="1" applyFill="1" applyAlignment="1" applyProtection="1">
      <alignment horizontal="center" wrapText="1"/>
      <protection hidden="1"/>
    </xf>
    <xf numFmtId="0" fontId="4" fillId="5" borderId="0" xfId="4" applyFill="1" applyProtection="1">
      <protection hidden="1"/>
    </xf>
    <xf numFmtId="0" fontId="35" fillId="5" borderId="0" xfId="0" applyFont="1" applyFill="1" applyProtection="1">
      <protection hidden="1"/>
    </xf>
    <xf numFmtId="41" fontId="6" fillId="5" borderId="0" xfId="0" applyNumberFormat="1" applyFont="1" applyFill="1" applyProtection="1">
      <protection hidden="1"/>
    </xf>
    <xf numFmtId="165" fontId="11" fillId="5" borderId="16" xfId="0" applyNumberFormat="1" applyFont="1" applyFill="1" applyBorder="1" applyProtection="1">
      <protection hidden="1"/>
    </xf>
    <xf numFmtId="43" fontId="11" fillId="5" borderId="0" xfId="0" applyNumberFormat="1" applyFont="1" applyFill="1" applyProtection="1">
      <protection hidden="1"/>
    </xf>
    <xf numFmtId="41" fontId="11" fillId="5" borderId="0" xfId="0" applyNumberFormat="1" applyFont="1" applyFill="1" applyProtection="1">
      <protection hidden="1"/>
    </xf>
    <xf numFmtId="41" fontId="11" fillId="0" borderId="0" xfId="0" applyNumberFormat="1" applyFont="1" applyProtection="1">
      <protection hidden="1"/>
    </xf>
    <xf numFmtId="9" fontId="21" fillId="5" borderId="0" xfId="0" applyNumberFormat="1" applyFont="1" applyFill="1" applyAlignment="1" applyProtection="1">
      <alignment horizontal="center"/>
      <protection hidden="1"/>
    </xf>
    <xf numFmtId="41" fontId="11" fillId="5" borderId="8" xfId="0" applyNumberFormat="1" applyFont="1" applyFill="1" applyBorder="1" applyProtection="1">
      <protection hidden="1"/>
    </xf>
    <xf numFmtId="41" fontId="11" fillId="5" borderId="49" xfId="0" applyNumberFormat="1" applyFont="1" applyFill="1" applyBorder="1" applyProtection="1">
      <protection hidden="1"/>
    </xf>
    <xf numFmtId="0" fontId="51" fillId="5" borderId="0" xfId="0" applyFont="1" applyFill="1" applyProtection="1">
      <protection hidden="1"/>
    </xf>
    <xf numFmtId="0" fontId="54" fillId="5" borderId="0" xfId="0" applyFont="1" applyFill="1" applyProtection="1">
      <protection hidden="1"/>
    </xf>
    <xf numFmtId="0" fontId="21" fillId="5" borderId="0" xfId="0" applyFont="1" applyFill="1" applyAlignment="1" applyProtection="1">
      <alignment horizontal="right"/>
      <protection hidden="1"/>
    </xf>
    <xf numFmtId="1" fontId="37" fillId="5" borderId="0" xfId="0" applyNumberFormat="1" applyFont="1" applyFill="1" applyProtection="1">
      <protection hidden="1"/>
    </xf>
    <xf numFmtId="0" fontId="0" fillId="0" borderId="20" xfId="0" applyBorder="1" applyProtection="1">
      <protection hidden="1"/>
    </xf>
    <xf numFmtId="0" fontId="11" fillId="0" borderId="41" xfId="0" applyFont="1" applyBorder="1" applyAlignment="1" applyProtection="1">
      <alignment horizontal="center" vertical="center" wrapText="1"/>
      <protection hidden="1"/>
    </xf>
    <xf numFmtId="0" fontId="6" fillId="0" borderId="41" xfId="0" applyFont="1" applyBorder="1" applyAlignment="1" applyProtection="1">
      <alignment horizontal="center" vertical="center" wrapText="1"/>
      <protection hidden="1"/>
    </xf>
    <xf numFmtId="0" fontId="6" fillId="5" borderId="41" xfId="0" applyFont="1" applyFill="1" applyBorder="1" applyAlignment="1" applyProtection="1">
      <alignment horizontal="center" vertical="center" wrapText="1"/>
      <protection hidden="1"/>
    </xf>
    <xf numFmtId="0" fontId="6" fillId="5" borderId="47" xfId="0" applyFont="1" applyFill="1" applyBorder="1" applyProtection="1">
      <protection hidden="1"/>
    </xf>
    <xf numFmtId="0" fontId="6" fillId="5" borderId="48" xfId="0" applyFont="1" applyFill="1" applyBorder="1" applyProtection="1">
      <protection hidden="1"/>
    </xf>
    <xf numFmtId="0" fontId="6" fillId="5" borderId="44" xfId="0" applyFont="1" applyFill="1" applyBorder="1" applyProtection="1">
      <protection hidden="1"/>
    </xf>
    <xf numFmtId="0" fontId="11" fillId="0" borderId="45" xfId="0" applyFont="1" applyBorder="1" applyProtection="1">
      <protection hidden="1"/>
    </xf>
    <xf numFmtId="1" fontId="11" fillId="0" borderId="46" xfId="0" applyNumberFormat="1" applyFont="1" applyBorder="1" applyProtection="1">
      <protection hidden="1"/>
    </xf>
    <xf numFmtId="165" fontId="11" fillId="5" borderId="18" xfId="1" applyNumberFormat="1" applyFont="1" applyFill="1" applyBorder="1" applyProtection="1">
      <protection hidden="1"/>
    </xf>
    <xf numFmtId="3" fontId="11" fillId="5" borderId="0" xfId="0" applyNumberFormat="1" applyFont="1" applyFill="1" applyProtection="1">
      <protection hidden="1"/>
    </xf>
    <xf numFmtId="43" fontId="6" fillId="5" borderId="0" xfId="0" applyNumberFormat="1" applyFont="1" applyFill="1" applyProtection="1">
      <protection hidden="1"/>
    </xf>
    <xf numFmtId="167" fontId="11" fillId="5" borderId="0" xfId="0" applyNumberFormat="1" applyFont="1" applyFill="1" applyProtection="1">
      <protection hidden="1"/>
    </xf>
    <xf numFmtId="0" fontId="56" fillId="5" borderId="0" xfId="0" applyFont="1" applyFill="1" applyProtection="1">
      <protection hidden="1"/>
    </xf>
    <xf numFmtId="0" fontId="6" fillId="5" borderId="0" xfId="0" quotePrefix="1" applyFont="1" applyFill="1" applyProtection="1">
      <protection hidden="1"/>
    </xf>
    <xf numFmtId="0" fontId="58" fillId="4" borderId="0" xfId="0" applyFont="1" applyFill="1" applyProtection="1">
      <protection hidden="1"/>
    </xf>
    <xf numFmtId="0" fontId="6" fillId="5" borderId="0" xfId="0" applyFont="1" applyFill="1" applyAlignment="1" applyProtection="1">
      <alignment vertical="top"/>
      <protection hidden="1"/>
    </xf>
    <xf numFmtId="0" fontId="6" fillId="5" borderId="0" xfId="0" applyFont="1" applyFill="1" applyAlignment="1" applyProtection="1">
      <alignment horizontal="right"/>
      <protection hidden="1"/>
    </xf>
    <xf numFmtId="0" fontId="76" fillId="0" borderId="0" xfId="0" applyFont="1"/>
    <xf numFmtId="0" fontId="77" fillId="5" borderId="5" xfId="0" applyFont="1" applyFill="1" applyBorder="1" applyProtection="1">
      <protection hidden="1"/>
    </xf>
    <xf numFmtId="0" fontId="68" fillId="4" borderId="0" xfId="0" applyFont="1" applyFill="1" applyProtection="1">
      <protection hidden="1"/>
    </xf>
    <xf numFmtId="0" fontId="68" fillId="0" borderId="0" xfId="0" applyFont="1" applyProtection="1">
      <protection hidden="1"/>
    </xf>
    <xf numFmtId="0" fontId="75" fillId="4" borderId="0" xfId="0" applyFont="1" applyFill="1" applyProtection="1">
      <protection hidden="1"/>
    </xf>
    <xf numFmtId="0" fontId="75" fillId="0" borderId="0" xfId="0" applyFont="1" applyProtection="1">
      <protection hidden="1"/>
    </xf>
    <xf numFmtId="0" fontId="45" fillId="5" borderId="0" xfId="0" applyFont="1" applyFill="1" applyAlignment="1" applyProtection="1">
      <alignment horizontal="left"/>
      <protection hidden="1"/>
    </xf>
    <xf numFmtId="0" fontId="77" fillId="5" borderId="0" xfId="0" applyFont="1" applyFill="1" applyProtection="1">
      <protection hidden="1"/>
    </xf>
    <xf numFmtId="0" fontId="31" fillId="5" borderId="0" xfId="0" applyFont="1" applyFill="1" applyAlignment="1" applyProtection="1">
      <alignment vertical="top"/>
      <protection hidden="1"/>
    </xf>
    <xf numFmtId="49" fontId="6" fillId="4" borderId="18" xfId="0" applyNumberFormat="1" applyFont="1" applyFill="1" applyBorder="1" applyAlignment="1" applyProtection="1">
      <alignment horizontal="center"/>
      <protection locked="0"/>
    </xf>
    <xf numFmtId="165" fontId="6" fillId="5" borderId="24" xfId="1" applyNumberFormat="1" applyFont="1" applyFill="1" applyBorder="1" applyProtection="1">
      <protection hidden="1"/>
    </xf>
    <xf numFmtId="165" fontId="6" fillId="5" borderId="34" xfId="1" applyNumberFormat="1" applyFont="1" applyFill="1" applyBorder="1" applyProtection="1">
      <protection hidden="1"/>
    </xf>
    <xf numFmtId="165" fontId="6" fillId="5" borderId="30" xfId="1" applyNumberFormat="1" applyFont="1" applyFill="1" applyBorder="1" applyProtection="1">
      <protection hidden="1"/>
    </xf>
    <xf numFmtId="165" fontId="6" fillId="5" borderId="35" xfId="1" applyNumberFormat="1" applyFont="1" applyFill="1" applyBorder="1" applyProtection="1">
      <protection hidden="1"/>
    </xf>
    <xf numFmtId="165" fontId="6" fillId="5" borderId="27" xfId="1" applyNumberFormat="1" applyFont="1" applyFill="1" applyBorder="1" applyProtection="1">
      <protection hidden="1"/>
    </xf>
    <xf numFmtId="165" fontId="6" fillId="5" borderId="13" xfId="1" applyNumberFormat="1" applyFont="1" applyFill="1" applyBorder="1" applyProtection="1">
      <protection hidden="1"/>
    </xf>
    <xf numFmtId="165" fontId="6" fillId="5" borderId="20" xfId="1" applyNumberFormat="1" applyFont="1" applyFill="1" applyBorder="1" applyProtection="1">
      <protection hidden="1"/>
    </xf>
    <xf numFmtId="165" fontId="44" fillId="5" borderId="21" xfId="1" applyNumberFormat="1" applyFont="1" applyFill="1" applyBorder="1" applyProtection="1">
      <protection hidden="1"/>
    </xf>
    <xf numFmtId="165" fontId="11" fillId="5" borderId="32" xfId="1" applyNumberFormat="1" applyFont="1" applyFill="1" applyBorder="1" applyProtection="1">
      <protection hidden="1"/>
    </xf>
    <xf numFmtId="165" fontId="11" fillId="5" borderId="0" xfId="1" applyNumberFormat="1" applyFont="1" applyFill="1" applyProtection="1">
      <protection hidden="1"/>
    </xf>
    <xf numFmtId="165" fontId="44" fillId="5" borderId="20" xfId="1" applyNumberFormat="1" applyFont="1" applyFill="1" applyBorder="1" applyProtection="1">
      <protection hidden="1"/>
    </xf>
    <xf numFmtId="165" fontId="43" fillId="0" borderId="20" xfId="1" applyNumberFormat="1" applyFont="1" applyBorder="1" applyProtection="1">
      <protection hidden="1"/>
    </xf>
    <xf numFmtId="1" fontId="5" fillId="6" borderId="0" xfId="0" applyNumberFormat="1" applyFont="1" applyFill="1" applyAlignment="1" applyProtection="1">
      <alignment horizontal="center"/>
      <protection locked="0"/>
    </xf>
    <xf numFmtId="14" fontId="5" fillId="6" borderId="0" xfId="0" applyNumberFormat="1" applyFont="1" applyFill="1" applyAlignment="1" applyProtection="1">
      <alignment horizontal="center"/>
      <protection locked="0"/>
    </xf>
    <xf numFmtId="0" fontId="33" fillId="5" borderId="0" xfId="0" applyFont="1" applyFill="1" applyProtection="1">
      <protection hidden="1"/>
    </xf>
    <xf numFmtId="165" fontId="6" fillId="4" borderId="50" xfId="1" applyNumberFormat="1" applyFont="1" applyFill="1" applyBorder="1" applyAlignment="1" applyProtection="1">
      <protection locked="0"/>
    </xf>
    <xf numFmtId="0" fontId="35" fillId="5" borderId="0" xfId="0" applyFont="1" applyFill="1" applyAlignment="1" applyProtection="1">
      <alignment vertical="center"/>
      <protection hidden="1"/>
    </xf>
    <xf numFmtId="0" fontId="42" fillId="4" borderId="15" xfId="0" applyFont="1" applyFill="1" applyBorder="1" applyAlignment="1" applyProtection="1">
      <alignment horizontal="center" vertical="top" wrapText="1"/>
      <protection locked="0"/>
    </xf>
    <xf numFmtId="0" fontId="49" fillId="5" borderId="0" xfId="0" applyFont="1" applyFill="1" applyProtection="1">
      <protection hidden="1"/>
    </xf>
    <xf numFmtId="0" fontId="42" fillId="4" borderId="7" xfId="0" applyFont="1" applyFill="1" applyBorder="1" applyAlignment="1" applyProtection="1">
      <alignment horizontal="center" vertical="top" wrapText="1"/>
      <protection locked="0"/>
    </xf>
    <xf numFmtId="0" fontId="42" fillId="4" borderId="7" xfId="0" applyFont="1" applyFill="1" applyBorder="1" applyAlignment="1" applyProtection="1">
      <alignment vertical="top" wrapText="1"/>
      <protection locked="0"/>
    </xf>
    <xf numFmtId="14" fontId="42" fillId="4" borderId="7" xfId="0" applyNumberFormat="1" applyFont="1" applyFill="1" applyBorder="1" applyAlignment="1" applyProtection="1">
      <alignment vertical="top"/>
      <protection locked="0"/>
    </xf>
    <xf numFmtId="0" fontId="0" fillId="5" borderId="0" xfId="0" applyFill="1"/>
    <xf numFmtId="165" fontId="6" fillId="5" borderId="0" xfId="1" applyNumberFormat="1" applyFont="1" applyFill="1" applyBorder="1" applyAlignment="1" applyProtection="1">
      <alignment horizontal="center"/>
      <protection locked="0"/>
    </xf>
    <xf numFmtId="43" fontId="6" fillId="4" borderId="9" xfId="1" applyFont="1" applyFill="1" applyBorder="1" applyAlignment="1" applyProtection="1">
      <alignment horizontal="center"/>
      <protection locked="0"/>
    </xf>
    <xf numFmtId="165" fontId="6" fillId="14" borderId="7" xfId="1" applyNumberFormat="1" applyFont="1" applyFill="1" applyBorder="1" applyAlignment="1" applyProtection="1">
      <alignment horizontal="center"/>
      <protection locked="0"/>
    </xf>
    <xf numFmtId="0" fontId="6" fillId="4" borderId="8" xfId="1" applyNumberFormat="1" applyFont="1" applyFill="1" applyBorder="1" applyAlignment="1" applyProtection="1">
      <alignment horizontal="center"/>
      <protection locked="0"/>
    </xf>
    <xf numFmtId="0" fontId="6" fillId="4" borderId="10" xfId="1" applyNumberFormat="1" applyFont="1" applyFill="1" applyBorder="1" applyAlignment="1" applyProtection="1">
      <alignment horizontal="center"/>
      <protection locked="0"/>
    </xf>
    <xf numFmtId="0" fontId="78" fillId="0" borderId="0" xfId="0" applyFont="1"/>
    <xf numFmtId="3" fontId="78" fillId="0" borderId="0" xfId="0" applyNumberFormat="1" applyFont="1"/>
    <xf numFmtId="41" fontId="78" fillId="0" borderId="0" xfId="0" applyNumberFormat="1" applyFont="1"/>
    <xf numFmtId="0" fontId="31" fillId="5" borderId="0" xfId="0" applyFont="1" applyFill="1"/>
    <xf numFmtId="2" fontId="6" fillId="6" borderId="0" xfId="0" applyNumberFormat="1" applyFont="1" applyFill="1" applyAlignment="1" applyProtection="1">
      <alignment horizontal="center" vertical="center"/>
      <protection locked="0"/>
    </xf>
    <xf numFmtId="0" fontId="6" fillId="6" borderId="0" xfId="0" applyFont="1" applyFill="1" applyAlignment="1" applyProtection="1">
      <alignment horizontal="center"/>
      <protection locked="0"/>
    </xf>
    <xf numFmtId="0" fontId="23" fillId="6" borderId="0" xfId="4" applyFont="1" applyFill="1" applyAlignment="1" applyProtection="1">
      <alignment horizontal="center"/>
      <protection locked="0"/>
    </xf>
    <xf numFmtId="0" fontId="4" fillId="6" borderId="0" xfId="4" applyFill="1" applyAlignment="1" applyProtection="1">
      <alignment horizontal="center"/>
      <protection locked="0"/>
    </xf>
    <xf numFmtId="0" fontId="6" fillId="5" borderId="0" xfId="0" applyFont="1" applyFill="1" applyAlignment="1" applyProtection="1">
      <alignment horizontal="center"/>
      <protection hidden="1"/>
    </xf>
    <xf numFmtId="14" fontId="5" fillId="5" borderId="0" xfId="0" applyNumberFormat="1" applyFont="1" applyFill="1" applyAlignment="1" applyProtection="1">
      <alignment horizontal="center"/>
      <protection hidden="1"/>
    </xf>
    <xf numFmtId="1" fontId="6" fillId="5" borderId="0" xfId="0" applyNumberFormat="1" applyFont="1" applyFill="1" applyAlignment="1" applyProtection="1">
      <alignment horizontal="center" vertical="center"/>
      <protection hidden="1"/>
    </xf>
    <xf numFmtId="0" fontId="22" fillId="5" borderId="0" xfId="4" applyFont="1" applyFill="1" applyAlignment="1" applyProtection="1">
      <alignment horizontal="left" wrapText="1"/>
      <protection hidden="1"/>
    </xf>
    <xf numFmtId="0" fontId="13" fillId="3" borderId="0" xfId="3" applyFont="1" applyFill="1" applyAlignment="1" applyProtection="1">
      <alignment horizontal="center" vertical="center" wrapText="1"/>
      <protection hidden="1"/>
    </xf>
    <xf numFmtId="0" fontId="17" fillId="3" borderId="0" xfId="3" applyFont="1" applyFill="1" applyAlignment="1" applyProtection="1">
      <alignment horizontal="center" vertical="center" wrapText="1"/>
      <protection hidden="1"/>
    </xf>
    <xf numFmtId="0" fontId="7" fillId="3" borderId="0" xfId="3" applyFont="1" applyFill="1" applyAlignment="1" applyProtection="1">
      <alignment horizontal="center" vertical="center"/>
      <protection hidden="1"/>
    </xf>
    <xf numFmtId="0" fontId="13" fillId="3" borderId="0" xfId="3" applyFont="1" applyFill="1" applyAlignment="1" applyProtection="1">
      <alignment horizontal="center" vertical="center"/>
      <protection hidden="1"/>
    </xf>
    <xf numFmtId="0" fontId="71" fillId="5" borderId="0" xfId="0" applyFont="1" applyFill="1" applyAlignment="1" applyProtection="1">
      <alignment horizontal="center" wrapText="1"/>
      <protection hidden="1"/>
    </xf>
    <xf numFmtId="0" fontId="71" fillId="5" borderId="0" xfId="0" applyFont="1" applyFill="1" applyAlignment="1" applyProtection="1">
      <alignment horizontal="center"/>
      <protection hidden="1"/>
    </xf>
    <xf numFmtId="0" fontId="11" fillId="5" borderId="0" xfId="0" applyFont="1" applyFill="1" applyAlignment="1" applyProtection="1">
      <alignment horizontal="left" wrapText="1"/>
      <protection hidden="1"/>
    </xf>
    <xf numFmtId="0" fontId="24" fillId="3" borderId="0" xfId="0" applyFont="1" applyFill="1" applyAlignment="1" applyProtection="1">
      <alignment horizontal="center"/>
      <protection hidden="1"/>
    </xf>
    <xf numFmtId="0" fontId="6" fillId="5" borderId="0" xfId="0" applyFont="1" applyFill="1" applyAlignment="1" applyProtection="1">
      <alignment horizontal="left" wrapText="1"/>
      <protection hidden="1"/>
    </xf>
    <xf numFmtId="0" fontId="35" fillId="5" borderId="0" xfId="0" applyFont="1" applyFill="1" applyAlignment="1" applyProtection="1">
      <alignment horizontal="left" vertical="top" wrapText="1"/>
      <protection hidden="1"/>
    </xf>
    <xf numFmtId="0" fontId="35" fillId="5" borderId="12" xfId="0" applyFont="1" applyFill="1" applyBorder="1" applyAlignment="1" applyProtection="1">
      <alignment horizontal="left" vertical="top" wrapText="1"/>
      <protection hidden="1"/>
    </xf>
    <xf numFmtId="165" fontId="6" fillId="4" borderId="19" xfId="1" applyNumberFormat="1" applyFont="1" applyFill="1" applyBorder="1" applyAlignment="1" applyProtection="1">
      <alignment horizontal="center"/>
      <protection locked="0"/>
    </xf>
    <xf numFmtId="165" fontId="6" fillId="4" borderId="18" xfId="1" applyNumberFormat="1" applyFont="1" applyFill="1" applyBorder="1" applyAlignment="1" applyProtection="1">
      <alignment horizontal="center"/>
      <protection locked="0"/>
    </xf>
    <xf numFmtId="165" fontId="6" fillId="4" borderId="6" xfId="1" applyNumberFormat="1" applyFont="1" applyFill="1" applyBorder="1" applyAlignment="1" applyProtection="1">
      <alignment horizontal="center"/>
      <protection locked="0"/>
    </xf>
    <xf numFmtId="0" fontId="11" fillId="5" borderId="0" xfId="0" applyFont="1" applyFill="1" applyAlignment="1" applyProtection="1">
      <alignment horizontal="right"/>
      <protection hidden="1"/>
    </xf>
    <xf numFmtId="0" fontId="25" fillId="3" borderId="0" xfId="5" applyFont="1" applyFill="1" applyAlignment="1" applyProtection="1">
      <alignment horizontal="center" vertical="center"/>
      <protection hidden="1"/>
    </xf>
    <xf numFmtId="0" fontId="33" fillId="5" borderId="0" xfId="0" applyFont="1" applyFill="1" applyAlignment="1" applyProtection="1">
      <alignment horizontal="left" wrapText="1"/>
      <protection hidden="1"/>
    </xf>
    <xf numFmtId="165" fontId="6" fillId="4" borderId="8" xfId="1" applyNumberFormat="1" applyFont="1" applyFill="1" applyBorder="1" applyAlignment="1" applyProtection="1">
      <alignment horizontal="center"/>
      <protection locked="0"/>
    </xf>
    <xf numFmtId="165" fontId="6" fillId="4" borderId="9" xfId="1" applyNumberFormat="1" applyFont="1" applyFill="1" applyBorder="1" applyAlignment="1" applyProtection="1">
      <alignment horizontal="center"/>
      <protection locked="0"/>
    </xf>
    <xf numFmtId="165" fontId="6" fillId="4" borderId="10" xfId="1" applyNumberFormat="1" applyFont="1" applyFill="1" applyBorder="1" applyAlignment="1" applyProtection="1">
      <alignment horizontal="center"/>
      <protection locked="0"/>
    </xf>
    <xf numFmtId="165" fontId="6" fillId="4" borderId="11" xfId="1" applyNumberFormat="1" applyFont="1" applyFill="1" applyBorder="1" applyAlignment="1" applyProtection="1">
      <alignment horizontal="center"/>
      <protection locked="0"/>
    </xf>
    <xf numFmtId="165" fontId="6" fillId="4" borderId="0" xfId="1" applyNumberFormat="1" applyFont="1" applyFill="1" applyBorder="1" applyAlignment="1" applyProtection="1">
      <alignment horizontal="center"/>
      <protection locked="0"/>
    </xf>
    <xf numFmtId="165" fontId="6" fillId="4" borderId="12" xfId="1" applyNumberFormat="1" applyFont="1" applyFill="1" applyBorder="1" applyAlignment="1" applyProtection="1">
      <alignment horizontal="center"/>
      <protection locked="0"/>
    </xf>
    <xf numFmtId="165" fontId="6" fillId="4" borderId="15" xfId="1" applyNumberFormat="1" applyFont="1" applyFill="1" applyBorder="1" applyAlignment="1" applyProtection="1">
      <alignment horizontal="center"/>
      <protection locked="0"/>
    </xf>
    <xf numFmtId="165" fontId="6" fillId="4" borderId="16" xfId="1" applyNumberFormat="1" applyFont="1" applyFill="1" applyBorder="1" applyAlignment="1" applyProtection="1">
      <alignment horizontal="center"/>
      <protection locked="0"/>
    </xf>
    <xf numFmtId="165" fontId="6" fillId="4" borderId="17" xfId="1" applyNumberFormat="1" applyFont="1" applyFill="1" applyBorder="1" applyAlignment="1" applyProtection="1">
      <alignment horizontal="center"/>
      <protection locked="0"/>
    </xf>
    <xf numFmtId="0" fontId="6" fillId="5" borderId="0" xfId="0" applyFont="1" applyFill="1" applyAlignment="1" applyProtection="1">
      <alignment horizontal="left"/>
      <protection hidden="1"/>
    </xf>
    <xf numFmtId="0" fontId="6" fillId="5" borderId="0" xfId="0" applyFont="1" applyFill="1" applyAlignment="1" applyProtection="1">
      <alignment horizontal="left" indent="1"/>
      <protection hidden="1"/>
    </xf>
    <xf numFmtId="0" fontId="31" fillId="5" borderId="0" xfId="0" applyFont="1" applyFill="1" applyAlignment="1" applyProtection="1">
      <alignment horizontal="left" indent="1"/>
      <protection hidden="1"/>
    </xf>
    <xf numFmtId="0" fontId="5" fillId="5" borderId="0" xfId="0" applyFont="1" applyFill="1" applyAlignment="1" applyProtection="1">
      <alignment horizontal="left" wrapText="1"/>
      <protection hidden="1"/>
    </xf>
    <xf numFmtId="0" fontId="31" fillId="5" borderId="0" xfId="0" applyFont="1" applyFill="1" applyAlignment="1" applyProtection="1">
      <alignment horizontal="left" wrapText="1" indent="1"/>
      <protection hidden="1"/>
    </xf>
    <xf numFmtId="0" fontId="11" fillId="5" borderId="0" xfId="0" applyFont="1" applyFill="1" applyAlignment="1" applyProtection="1">
      <alignment horizontal="center"/>
      <protection hidden="1"/>
    </xf>
    <xf numFmtId="49" fontId="6" fillId="4" borderId="18" xfId="0" applyNumberFormat="1" applyFont="1" applyFill="1" applyBorder="1" applyAlignment="1" applyProtection="1">
      <alignment horizontal="center"/>
      <protection locked="0"/>
    </xf>
    <xf numFmtId="49" fontId="6" fillId="4" borderId="6" xfId="0" applyNumberFormat="1" applyFont="1" applyFill="1" applyBorder="1" applyAlignment="1" applyProtection="1">
      <alignment horizontal="center"/>
      <protection locked="0"/>
    </xf>
    <xf numFmtId="49" fontId="6" fillId="4" borderId="19" xfId="0" applyNumberFormat="1" applyFont="1" applyFill="1" applyBorder="1" applyAlignment="1" applyProtection="1">
      <alignment horizontal="center"/>
      <protection locked="0"/>
    </xf>
    <xf numFmtId="0" fontId="25" fillId="3" borderId="0" xfId="5" applyFont="1" applyFill="1" applyAlignment="1" applyProtection="1">
      <alignment horizontal="center" vertical="center" wrapText="1"/>
      <protection hidden="1"/>
    </xf>
    <xf numFmtId="0" fontId="6" fillId="5" borderId="52" xfId="0" applyFont="1" applyFill="1" applyBorder="1" applyAlignment="1" applyProtection="1">
      <alignment horizontal="left" indent="1"/>
      <protection hidden="1"/>
    </xf>
    <xf numFmtId="0" fontId="6" fillId="5" borderId="54" xfId="0" applyFont="1" applyFill="1" applyBorder="1" applyAlignment="1" applyProtection="1">
      <alignment horizontal="left" vertical="top" wrapText="1" indent="1"/>
      <protection hidden="1"/>
    </xf>
    <xf numFmtId="0" fontId="11" fillId="5" borderId="51" xfId="0" applyFont="1" applyFill="1" applyBorder="1" applyAlignment="1" applyProtection="1">
      <alignment horizontal="left"/>
      <protection hidden="1"/>
    </xf>
    <xf numFmtId="0" fontId="11" fillId="5" borderId="51" xfId="0" applyFont="1" applyFill="1" applyBorder="1" applyAlignment="1" applyProtection="1">
      <alignment horizontal="left" wrapText="1"/>
      <protection hidden="1"/>
    </xf>
    <xf numFmtId="0" fontId="11" fillId="0" borderId="0" xfId="0" applyFont="1" applyAlignment="1" applyProtection="1">
      <alignment horizontal="center" wrapText="1"/>
      <protection hidden="1"/>
    </xf>
    <xf numFmtId="0" fontId="11" fillId="5" borderId="16" xfId="0" applyFont="1" applyFill="1" applyBorder="1" applyAlignment="1" applyProtection="1">
      <alignment horizontal="center"/>
      <protection hidden="1"/>
    </xf>
    <xf numFmtId="0" fontId="0" fillId="0" borderId="16" xfId="0" applyBorder="1" applyAlignment="1" applyProtection="1">
      <alignment horizontal="center"/>
      <protection hidden="1"/>
    </xf>
    <xf numFmtId="0" fontId="11" fillId="5" borderId="0" xfId="0" applyFont="1" applyFill="1" applyAlignment="1" applyProtection="1">
      <alignment horizontal="center" wrapText="1"/>
      <protection hidden="1"/>
    </xf>
    <xf numFmtId="0" fontId="6" fillId="5" borderId="53" xfId="0" applyFont="1" applyFill="1" applyBorder="1" applyAlignment="1" applyProtection="1">
      <alignment horizontal="left" indent="1"/>
      <protection hidden="1"/>
    </xf>
    <xf numFmtId="0" fontId="43" fillId="5" borderId="4" xfId="0" applyFont="1" applyFill="1" applyBorder="1" applyAlignment="1" applyProtection="1">
      <alignment horizontal="left"/>
      <protection hidden="1"/>
    </xf>
    <xf numFmtId="0" fontId="6" fillId="5" borderId="55" xfId="0" applyFont="1" applyFill="1" applyBorder="1" applyAlignment="1" applyProtection="1">
      <alignment horizontal="left" wrapText="1"/>
      <protection hidden="1"/>
    </xf>
    <xf numFmtId="0" fontId="6" fillId="5" borderId="56" xfId="0" applyFont="1" applyFill="1" applyBorder="1" applyAlignment="1" applyProtection="1">
      <alignment horizontal="left" wrapText="1"/>
      <protection hidden="1"/>
    </xf>
    <xf numFmtId="0" fontId="5" fillId="5" borderId="0" xfId="0" applyFont="1" applyFill="1" applyAlignment="1" applyProtection="1">
      <alignment horizontal="left"/>
      <protection hidden="1"/>
    </xf>
    <xf numFmtId="0" fontId="6" fillId="5" borderId="0" xfId="0" applyFont="1" applyFill="1" applyAlignment="1" applyProtection="1">
      <alignment horizontal="right" wrapText="1"/>
      <protection hidden="1"/>
    </xf>
    <xf numFmtId="0" fontId="6" fillId="5" borderId="1" xfId="0" applyFont="1" applyFill="1" applyBorder="1" applyAlignment="1" applyProtection="1">
      <alignment horizontal="right" wrapText="1"/>
      <protection hidden="1"/>
    </xf>
    <xf numFmtId="0" fontId="66" fillId="5" borderId="0" xfId="0" applyFont="1" applyFill="1" applyAlignment="1" applyProtection="1">
      <alignment horizontal="center" wrapText="1"/>
      <protection hidden="1"/>
    </xf>
    <xf numFmtId="0" fontId="55" fillId="5" borderId="0" xfId="0" applyFont="1" applyFill="1" applyAlignment="1" applyProtection="1">
      <alignment horizontal="left" wrapText="1"/>
      <protection hidden="1"/>
    </xf>
    <xf numFmtId="1" fontId="6" fillId="4" borderId="19" xfId="0" applyNumberFormat="1" applyFont="1" applyFill="1" applyBorder="1" applyAlignment="1" applyProtection="1">
      <alignment horizontal="center"/>
      <protection locked="0"/>
    </xf>
    <xf numFmtId="1" fontId="6" fillId="4" borderId="6" xfId="0" applyNumberFormat="1" applyFont="1" applyFill="1" applyBorder="1" applyAlignment="1" applyProtection="1">
      <alignment horizontal="center"/>
      <protection locked="0"/>
    </xf>
    <xf numFmtId="1" fontId="6" fillId="4" borderId="8" xfId="0" applyNumberFormat="1" applyFont="1" applyFill="1" applyBorder="1" applyAlignment="1" applyProtection="1">
      <alignment horizontal="left"/>
      <protection locked="0"/>
    </xf>
    <xf numFmtId="1" fontId="6" fillId="4" borderId="9" xfId="0" applyNumberFormat="1" applyFont="1" applyFill="1" applyBorder="1" applyAlignment="1" applyProtection="1">
      <alignment horizontal="left"/>
      <protection locked="0"/>
    </xf>
    <xf numFmtId="1" fontId="6" fillId="4" borderId="10" xfId="0" applyNumberFormat="1" applyFont="1" applyFill="1" applyBorder="1" applyAlignment="1" applyProtection="1">
      <alignment horizontal="left"/>
      <protection locked="0"/>
    </xf>
    <xf numFmtId="1" fontId="6" fillId="4" borderId="11" xfId="0" applyNumberFormat="1" applyFont="1" applyFill="1" applyBorder="1" applyAlignment="1" applyProtection="1">
      <alignment horizontal="left"/>
      <protection locked="0"/>
    </xf>
    <xf numFmtId="1" fontId="6" fillId="4" borderId="0" xfId="0" applyNumberFormat="1" applyFont="1" applyFill="1" applyAlignment="1" applyProtection="1">
      <alignment horizontal="left"/>
      <protection locked="0"/>
    </xf>
    <xf numFmtId="1" fontId="6" fillId="4" borderId="12" xfId="0" applyNumberFormat="1" applyFont="1" applyFill="1" applyBorder="1" applyAlignment="1" applyProtection="1">
      <alignment horizontal="left"/>
      <protection locked="0"/>
    </xf>
    <xf numFmtId="1" fontId="6" fillId="4" borderId="15" xfId="0" applyNumberFormat="1" applyFont="1" applyFill="1" applyBorder="1" applyAlignment="1" applyProtection="1">
      <alignment horizontal="left"/>
      <protection locked="0"/>
    </xf>
    <xf numFmtId="1" fontId="6" fillId="4" borderId="16" xfId="0" applyNumberFormat="1" applyFont="1" applyFill="1" applyBorder="1" applyAlignment="1" applyProtection="1">
      <alignment horizontal="left"/>
      <protection locked="0"/>
    </xf>
    <xf numFmtId="1" fontId="6" fillId="4" borderId="17" xfId="0" applyNumberFormat="1" applyFont="1" applyFill="1" applyBorder="1" applyAlignment="1" applyProtection="1">
      <alignment horizontal="left"/>
      <protection locked="0"/>
    </xf>
    <xf numFmtId="0" fontId="21" fillId="5" borderId="0" xfId="0" applyFont="1" applyFill="1" applyAlignment="1" applyProtection="1">
      <alignment horizontal="left"/>
      <protection hidden="1"/>
    </xf>
    <xf numFmtId="1" fontId="6" fillId="4" borderId="18" xfId="0" applyNumberFormat="1" applyFont="1" applyFill="1" applyBorder="1" applyAlignment="1" applyProtection="1">
      <alignment horizontal="center"/>
      <protection locked="0"/>
    </xf>
    <xf numFmtId="0" fontId="11" fillId="5" borderId="19" xfId="0" applyFont="1" applyFill="1" applyBorder="1" applyAlignment="1" applyProtection="1">
      <alignment horizontal="center" wrapText="1"/>
      <protection hidden="1"/>
    </xf>
    <xf numFmtId="0" fontId="11" fillId="5" borderId="18" xfId="0" applyFont="1" applyFill="1" applyBorder="1" applyAlignment="1" applyProtection="1">
      <alignment horizontal="center" wrapText="1"/>
      <protection hidden="1"/>
    </xf>
    <xf numFmtId="0" fontId="11" fillId="5" borderId="33" xfId="0" applyFont="1" applyFill="1" applyBorder="1" applyAlignment="1" applyProtection="1">
      <alignment horizontal="center" wrapText="1"/>
      <protection hidden="1"/>
    </xf>
    <xf numFmtId="43" fontId="11" fillId="5" borderId="64" xfId="1" applyFont="1" applyFill="1" applyBorder="1" applyAlignment="1" applyProtection="1">
      <alignment horizontal="center" wrapText="1"/>
      <protection hidden="1"/>
    </xf>
    <xf numFmtId="43" fontId="11" fillId="5" borderId="66" xfId="1" applyFont="1" applyFill="1" applyBorder="1" applyAlignment="1" applyProtection="1">
      <alignment horizontal="center" wrapText="1"/>
      <protection hidden="1"/>
    </xf>
    <xf numFmtId="165" fontId="6" fillId="4" borderId="8" xfId="1" applyNumberFormat="1" applyFont="1" applyFill="1" applyBorder="1" applyAlignment="1" applyProtection="1">
      <alignment horizontal="left"/>
      <protection locked="0"/>
    </xf>
    <xf numFmtId="165" fontId="6" fillId="4" borderId="9" xfId="1" applyNumberFormat="1" applyFont="1" applyFill="1" applyBorder="1" applyAlignment="1" applyProtection="1">
      <alignment horizontal="left"/>
      <protection locked="0"/>
    </xf>
    <xf numFmtId="165" fontId="6" fillId="4" borderId="10" xfId="1" applyNumberFormat="1" applyFont="1" applyFill="1" applyBorder="1" applyAlignment="1" applyProtection="1">
      <alignment horizontal="left"/>
      <protection locked="0"/>
    </xf>
    <xf numFmtId="165" fontId="6" fillId="4" borderId="11" xfId="1" applyNumberFormat="1" applyFont="1" applyFill="1" applyBorder="1" applyAlignment="1" applyProtection="1">
      <alignment horizontal="left"/>
      <protection locked="0"/>
    </xf>
    <xf numFmtId="165" fontId="6" fillId="4" borderId="0" xfId="1" applyNumberFormat="1" applyFont="1" applyFill="1" applyBorder="1" applyAlignment="1" applyProtection="1">
      <alignment horizontal="left"/>
      <protection locked="0"/>
    </xf>
    <xf numFmtId="165" fontId="6" fillId="4" borderId="12" xfId="1" applyNumberFormat="1" applyFont="1" applyFill="1" applyBorder="1" applyAlignment="1" applyProtection="1">
      <alignment horizontal="left"/>
      <protection locked="0"/>
    </xf>
    <xf numFmtId="165" fontId="6" fillId="4" borderId="15" xfId="1" applyNumberFormat="1" applyFont="1" applyFill="1" applyBorder="1" applyAlignment="1" applyProtection="1">
      <alignment horizontal="left"/>
      <protection locked="0"/>
    </xf>
    <xf numFmtId="165" fontId="6" fillId="4" borderId="16" xfId="1" applyNumberFormat="1" applyFont="1" applyFill="1" applyBorder="1" applyAlignment="1" applyProtection="1">
      <alignment horizontal="left"/>
      <protection locked="0"/>
    </xf>
    <xf numFmtId="165" fontId="6" fillId="4" borderId="17" xfId="1" applyNumberFormat="1" applyFont="1" applyFill="1" applyBorder="1" applyAlignment="1" applyProtection="1">
      <alignment horizontal="left"/>
      <protection locked="0"/>
    </xf>
    <xf numFmtId="0" fontId="11" fillId="5" borderId="0" xfId="0" applyFont="1" applyFill="1" applyAlignment="1" applyProtection="1">
      <alignment horizontal="left"/>
      <protection hidden="1"/>
    </xf>
    <xf numFmtId="0" fontId="69" fillId="5" borderId="0" xfId="0" applyFont="1" applyFill="1" applyAlignment="1" applyProtection="1">
      <alignment horizontal="left" wrapText="1"/>
      <protection hidden="1"/>
    </xf>
    <xf numFmtId="0" fontId="6" fillId="4" borderId="19"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11" fillId="5" borderId="16" xfId="0" applyFont="1" applyFill="1" applyBorder="1" applyAlignment="1" applyProtection="1">
      <alignment horizontal="left" wrapText="1"/>
      <protection hidden="1"/>
    </xf>
    <xf numFmtId="0" fontId="5" fillId="5" borderId="0" xfId="0" applyFont="1" applyFill="1" applyAlignment="1" applyProtection="1">
      <alignment horizontal="right"/>
      <protection hidden="1"/>
    </xf>
    <xf numFmtId="0" fontId="68" fillId="5" borderId="0" xfId="0" applyFont="1" applyFill="1" applyAlignment="1" applyProtection="1">
      <alignment horizontal="center"/>
      <protection hidden="1"/>
    </xf>
    <xf numFmtId="1" fontId="6" fillId="4" borderId="8" xfId="0" applyNumberFormat="1" applyFont="1" applyFill="1" applyBorder="1" applyAlignment="1" applyProtection="1">
      <alignment horizontal="center"/>
      <protection locked="0"/>
    </xf>
    <xf numFmtId="1" fontId="6" fillId="4" borderId="9" xfId="0" applyNumberFormat="1" applyFont="1" applyFill="1" applyBorder="1" applyAlignment="1" applyProtection="1">
      <alignment horizontal="center"/>
      <protection locked="0"/>
    </xf>
    <xf numFmtId="1" fontId="6" fillId="4" borderId="10" xfId="0" applyNumberFormat="1" applyFont="1" applyFill="1" applyBorder="1" applyAlignment="1" applyProtection="1">
      <alignment horizontal="center"/>
      <protection locked="0"/>
    </xf>
    <xf numFmtId="1" fontId="6" fillId="4" borderId="11" xfId="0" applyNumberFormat="1" applyFont="1" applyFill="1" applyBorder="1" applyAlignment="1" applyProtection="1">
      <alignment horizontal="center"/>
      <protection locked="0"/>
    </xf>
    <xf numFmtId="1" fontId="6" fillId="4" borderId="0" xfId="0" applyNumberFormat="1" applyFont="1" applyFill="1" applyAlignment="1" applyProtection="1">
      <alignment horizontal="center"/>
      <protection locked="0"/>
    </xf>
    <xf numFmtId="1" fontId="6" fillId="4" borderId="12" xfId="0" applyNumberFormat="1" applyFont="1" applyFill="1" applyBorder="1" applyAlignment="1" applyProtection="1">
      <alignment horizontal="center"/>
      <protection locked="0"/>
    </xf>
    <xf numFmtId="1" fontId="6" fillId="4" borderId="15" xfId="0" applyNumberFormat="1" applyFont="1" applyFill="1" applyBorder="1" applyAlignment="1" applyProtection="1">
      <alignment horizontal="center"/>
      <protection locked="0"/>
    </xf>
    <xf numFmtId="1" fontId="6" fillId="4" borderId="16" xfId="0" applyNumberFormat="1" applyFont="1" applyFill="1" applyBorder="1" applyAlignment="1" applyProtection="1">
      <alignment horizontal="center"/>
      <protection locked="0"/>
    </xf>
    <xf numFmtId="1" fontId="6" fillId="4" borderId="17" xfId="0" applyNumberFormat="1" applyFont="1" applyFill="1" applyBorder="1" applyAlignment="1" applyProtection="1">
      <alignment horizontal="center"/>
      <protection locked="0"/>
    </xf>
    <xf numFmtId="0" fontId="5" fillId="5" borderId="0" xfId="0" applyFont="1" applyFill="1" applyAlignment="1" applyProtection="1">
      <alignment horizontal="center"/>
      <protection hidden="1"/>
    </xf>
    <xf numFmtId="49" fontId="42" fillId="4" borderId="8" xfId="0" applyNumberFormat="1" applyFont="1" applyFill="1" applyBorder="1" applyAlignment="1" applyProtection="1">
      <alignment horizontal="center" vertical="top"/>
      <protection locked="0"/>
    </xf>
    <xf numFmtId="49" fontId="42" fillId="4" borderId="9" xfId="0" applyNumberFormat="1" applyFont="1" applyFill="1" applyBorder="1" applyAlignment="1" applyProtection="1">
      <alignment horizontal="center" vertical="top"/>
      <protection locked="0"/>
    </xf>
    <xf numFmtId="49" fontId="42" fillId="4" borderId="10" xfId="0" applyNumberFormat="1" applyFont="1" applyFill="1" applyBorder="1" applyAlignment="1" applyProtection="1">
      <alignment horizontal="center" vertical="top"/>
      <protection locked="0"/>
    </xf>
    <xf numFmtId="49" fontId="42" fillId="4" borderId="11" xfId="0" applyNumberFormat="1" applyFont="1" applyFill="1" applyBorder="1" applyAlignment="1" applyProtection="1">
      <alignment horizontal="center" vertical="top"/>
      <protection locked="0"/>
    </xf>
    <xf numFmtId="49" fontId="42" fillId="4" borderId="0" xfId="0" applyNumberFormat="1" applyFont="1" applyFill="1" applyAlignment="1" applyProtection="1">
      <alignment horizontal="center" vertical="top"/>
      <protection locked="0"/>
    </xf>
    <xf numFmtId="49" fontId="42" fillId="4" borderId="12" xfId="0" applyNumberFormat="1" applyFont="1" applyFill="1" applyBorder="1" applyAlignment="1" applyProtection="1">
      <alignment horizontal="center" vertical="top"/>
      <protection locked="0"/>
    </xf>
    <xf numFmtId="49" fontId="42" fillId="4" borderId="15" xfId="0" applyNumberFormat="1" applyFont="1" applyFill="1" applyBorder="1" applyAlignment="1" applyProtection="1">
      <alignment horizontal="center" vertical="top"/>
      <protection locked="0"/>
    </xf>
    <xf numFmtId="49" fontId="42" fillId="4" borderId="16" xfId="0" applyNumberFormat="1" applyFont="1" applyFill="1" applyBorder="1" applyAlignment="1" applyProtection="1">
      <alignment horizontal="center" vertical="top"/>
      <protection locked="0"/>
    </xf>
    <xf numFmtId="49" fontId="42" fillId="4" borderId="17" xfId="0" applyNumberFormat="1" applyFont="1" applyFill="1" applyBorder="1" applyAlignment="1" applyProtection="1">
      <alignment horizontal="center" vertical="top"/>
      <protection locked="0"/>
    </xf>
    <xf numFmtId="0" fontId="30" fillId="5" borderId="0" xfId="0" applyFont="1" applyFill="1" applyAlignment="1" applyProtection="1">
      <alignment horizontal="left" wrapText="1"/>
      <protection hidden="1"/>
    </xf>
    <xf numFmtId="0" fontId="52" fillId="5" borderId="0" xfId="0" applyFont="1" applyFill="1" applyAlignment="1" applyProtection="1">
      <alignment horizontal="left" wrapText="1"/>
      <protection hidden="1"/>
    </xf>
    <xf numFmtId="0" fontId="53" fillId="5" borderId="0" xfId="0" applyFont="1" applyFill="1" applyAlignment="1" applyProtection="1">
      <alignment horizontal="left" vertical="center" wrapText="1"/>
      <protection hidden="1"/>
    </xf>
    <xf numFmtId="0" fontId="35" fillId="5" borderId="0" xfId="0" applyFont="1" applyFill="1" applyAlignment="1" applyProtection="1">
      <alignment horizontal="right"/>
      <protection hidden="1"/>
    </xf>
    <xf numFmtId="0" fontId="54" fillId="5" borderId="0" xfId="0" applyFont="1" applyFill="1" applyAlignment="1" applyProtection="1">
      <alignment horizontal="right"/>
      <protection hidden="1"/>
    </xf>
    <xf numFmtId="0" fontId="6" fillId="4" borderId="19" xfId="1" applyNumberFormat="1" applyFont="1" applyFill="1" applyBorder="1" applyAlignment="1" applyProtection="1">
      <alignment horizontal="center"/>
      <protection locked="0"/>
    </xf>
    <xf numFmtId="0" fontId="6" fillId="4" borderId="6" xfId="1" applyNumberFormat="1" applyFont="1" applyFill="1" applyBorder="1" applyAlignment="1" applyProtection="1">
      <alignment horizontal="center"/>
      <protection locked="0"/>
    </xf>
    <xf numFmtId="0" fontId="6" fillId="4" borderId="71" xfId="1" applyNumberFormat="1" applyFont="1" applyFill="1" applyBorder="1" applyAlignment="1" applyProtection="1">
      <alignment horizontal="center"/>
      <protection locked="0"/>
    </xf>
    <xf numFmtId="0" fontId="6" fillId="4" borderId="72" xfId="1" applyNumberFormat="1" applyFont="1" applyFill="1" applyBorder="1" applyAlignment="1" applyProtection="1">
      <alignment horizontal="center"/>
      <protection locked="0"/>
    </xf>
    <xf numFmtId="0" fontId="6" fillId="4" borderId="69" xfId="1" applyNumberFormat="1" applyFont="1" applyFill="1" applyBorder="1" applyAlignment="1" applyProtection="1">
      <alignment horizontal="center"/>
      <protection locked="0"/>
    </xf>
    <xf numFmtId="0" fontId="6" fillId="4" borderId="70" xfId="1" applyNumberFormat="1" applyFont="1" applyFill="1" applyBorder="1" applyAlignment="1" applyProtection="1">
      <alignment horizontal="center"/>
      <protection locked="0"/>
    </xf>
    <xf numFmtId="0" fontId="45" fillId="0" borderId="38" xfId="0" applyFont="1" applyBorder="1" applyAlignment="1" applyProtection="1">
      <alignment horizontal="center" vertical="center" wrapText="1"/>
      <protection hidden="1"/>
    </xf>
    <xf numFmtId="0" fontId="45" fillId="0" borderId="39" xfId="0" applyFont="1" applyBorder="1" applyAlignment="1" applyProtection="1">
      <alignment horizontal="center" vertical="center" wrapText="1"/>
      <protection hidden="1"/>
    </xf>
    <xf numFmtId="0" fontId="11" fillId="0" borderId="40"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xf numFmtId="0" fontId="6" fillId="0" borderId="38" xfId="0" applyFont="1" applyBorder="1" applyAlignment="1" applyProtection="1">
      <alignment horizontal="center" vertical="center" wrapText="1"/>
      <protection hidden="1"/>
    </xf>
    <xf numFmtId="0" fontId="6" fillId="0" borderId="39" xfId="0" applyFont="1" applyBorder="1" applyAlignment="1" applyProtection="1">
      <alignment horizontal="center" vertical="center" wrapText="1"/>
      <protection hidden="1"/>
    </xf>
    <xf numFmtId="0" fontId="33" fillId="4" borderId="19" xfId="0" applyFont="1" applyFill="1" applyBorder="1" applyAlignment="1" applyProtection="1">
      <alignment horizontal="center" wrapText="1"/>
      <protection locked="0"/>
    </xf>
    <xf numFmtId="0" fontId="33" fillId="4" borderId="18" xfId="0" applyFont="1" applyFill="1" applyBorder="1" applyAlignment="1" applyProtection="1">
      <alignment horizontal="center" wrapText="1"/>
      <protection locked="0"/>
    </xf>
    <xf numFmtId="0" fontId="42" fillId="4" borderId="15" xfId="0" applyFont="1" applyFill="1" applyBorder="1" applyAlignment="1" applyProtection="1">
      <alignment horizontal="center" vertical="top" wrapText="1"/>
      <protection locked="0"/>
    </xf>
    <xf numFmtId="0" fontId="42" fillId="4" borderId="16" xfId="0" applyFont="1" applyFill="1" applyBorder="1" applyAlignment="1" applyProtection="1">
      <alignment horizontal="center" vertical="top" wrapText="1"/>
      <protection locked="0"/>
    </xf>
    <xf numFmtId="0" fontId="42" fillId="4" borderId="19" xfId="0" applyFont="1" applyFill="1" applyBorder="1" applyAlignment="1" applyProtection="1">
      <alignment horizontal="center" vertical="top"/>
      <protection locked="0"/>
    </xf>
    <xf numFmtId="0" fontId="42" fillId="4" borderId="6" xfId="0" applyFont="1" applyFill="1" applyBorder="1" applyAlignment="1" applyProtection="1">
      <alignment horizontal="center" vertical="top"/>
      <protection locked="0"/>
    </xf>
    <xf numFmtId="0" fontId="42" fillId="4" borderId="50" xfId="0" applyFont="1" applyFill="1" applyBorder="1" applyAlignment="1" applyProtection="1">
      <alignment horizontal="center" vertical="top"/>
      <protection locked="0"/>
    </xf>
    <xf numFmtId="168" fontId="5" fillId="5" borderId="0" xfId="0" applyNumberFormat="1" applyFont="1" applyFill="1" applyAlignment="1" applyProtection="1">
      <alignment horizontal="center"/>
      <protection hidden="1"/>
    </xf>
    <xf numFmtId="0" fontId="33" fillId="4" borderId="8" xfId="0" applyFont="1" applyFill="1" applyBorder="1" applyAlignment="1" applyProtection="1">
      <alignment horizontal="center" wrapText="1"/>
      <protection locked="0"/>
    </xf>
    <xf numFmtId="0" fontId="33" fillId="4" borderId="9" xfId="0" applyFont="1" applyFill="1" applyBorder="1" applyAlignment="1" applyProtection="1">
      <alignment horizontal="center" wrapText="1"/>
      <protection locked="0"/>
    </xf>
    <xf numFmtId="0" fontId="33" fillId="4" borderId="10" xfId="0" applyFont="1" applyFill="1" applyBorder="1" applyAlignment="1" applyProtection="1">
      <alignment horizontal="center" wrapText="1"/>
      <protection locked="0"/>
    </xf>
    <xf numFmtId="0" fontId="33" fillId="4" borderId="11" xfId="0" applyFont="1" applyFill="1" applyBorder="1" applyAlignment="1" applyProtection="1">
      <alignment horizontal="center" wrapText="1"/>
      <protection locked="0"/>
    </xf>
    <xf numFmtId="0" fontId="33" fillId="4" borderId="0" xfId="0" applyFont="1" applyFill="1" applyAlignment="1" applyProtection="1">
      <alignment horizontal="center" wrapText="1"/>
      <protection locked="0"/>
    </xf>
    <xf numFmtId="0" fontId="33" fillId="4" borderId="12" xfId="0" applyFont="1" applyFill="1" applyBorder="1" applyAlignment="1" applyProtection="1">
      <alignment horizontal="center" wrapText="1"/>
      <protection locked="0"/>
    </xf>
    <xf numFmtId="0" fontId="33" fillId="4" borderId="15" xfId="0" applyFont="1" applyFill="1" applyBorder="1" applyAlignment="1" applyProtection="1">
      <alignment horizontal="center" wrapText="1"/>
      <protection locked="0"/>
    </xf>
    <xf numFmtId="0" fontId="33" fillId="4" borderId="16" xfId="0" applyFont="1" applyFill="1" applyBorder="1" applyAlignment="1" applyProtection="1">
      <alignment horizontal="center" wrapText="1"/>
      <protection locked="0"/>
    </xf>
    <xf numFmtId="0" fontId="33" fillId="4" borderId="17" xfId="0" applyFont="1" applyFill="1" applyBorder="1" applyAlignment="1" applyProtection="1">
      <alignment horizontal="center" wrapText="1"/>
      <protection locked="0"/>
    </xf>
    <xf numFmtId="0" fontId="33" fillId="4" borderId="6" xfId="0" applyFont="1" applyFill="1" applyBorder="1" applyAlignment="1" applyProtection="1">
      <alignment horizontal="center" wrapText="1"/>
      <protection locked="0"/>
    </xf>
    <xf numFmtId="0" fontId="21" fillId="5" borderId="0" xfId="0" applyFont="1" applyFill="1" applyAlignment="1" applyProtection="1">
      <alignment horizontal="left" wrapText="1"/>
      <protection hidden="1"/>
    </xf>
    <xf numFmtId="0" fontId="31" fillId="5" borderId="0" xfId="0" applyFont="1" applyFill="1" applyAlignment="1" applyProtection="1">
      <alignment horizontal="left" wrapText="1"/>
      <protection hidden="1"/>
    </xf>
  </cellXfs>
  <cellStyles count="7">
    <cellStyle name="Címsor 2" xfId="6" xr:uid="{59AB8752-7B36-4906-948E-AE3FD581366F}"/>
    <cellStyle name="Comma" xfId="1" builtinId="3"/>
    <cellStyle name="Hyperlink" xfId="4" builtinId="8"/>
    <cellStyle name="Normal" xfId="0" builtinId="0"/>
    <cellStyle name="Normal 2" xfId="3" xr:uid="{10D6D81C-82A2-48CF-94DD-E54DA606DEB2}"/>
    <cellStyle name="Normal 8" xfId="5" xr:uid="{78D61582-A843-48D7-9077-5194B4970EF2}"/>
    <cellStyle name="Percent" xfId="2" builtinId="5"/>
  </cellStyles>
  <dxfs count="314">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92D050"/>
      </font>
      <fill>
        <patternFill>
          <bgColor rgb="FF92D050"/>
        </patternFill>
      </fill>
    </dxf>
    <dxf>
      <font>
        <color theme="0"/>
      </font>
      <fill>
        <patternFill>
          <bgColor theme="0"/>
        </patternFill>
      </fill>
      <border>
        <left/>
        <right/>
        <top/>
        <bottom/>
        <vertical/>
        <horizontal/>
      </border>
    </dxf>
    <dxf>
      <font>
        <color rgb="FFFF0000"/>
      </font>
      <fill>
        <patternFill>
          <bgColor rgb="FFFF0000"/>
        </patternFill>
      </fill>
      <border>
        <left/>
        <right/>
        <top/>
        <bottom/>
        <vertical/>
        <horizontal/>
      </border>
    </dxf>
    <dxf>
      <font>
        <color rgb="FF92D050"/>
      </font>
      <fill>
        <patternFill>
          <bgColor rgb="FF92D050"/>
        </patternFill>
      </fill>
      <border>
        <left/>
        <right/>
        <top/>
        <bottom/>
        <vertical/>
        <horizontal/>
      </border>
    </dxf>
    <dxf>
      <font>
        <color rgb="FFFFC000"/>
      </font>
      <fill>
        <patternFill>
          <bgColor rgb="FFFFC000"/>
        </patternFill>
      </fill>
      <border>
        <left/>
        <right/>
        <top/>
        <bottom/>
        <vertical/>
        <horizontal/>
      </border>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dxf>
    <dxf>
      <font>
        <color rgb="FFFF0000"/>
      </font>
      <fill>
        <patternFill>
          <bgColor rgb="FFFF0000"/>
        </patternFill>
      </fill>
    </dxf>
    <dxf>
      <font>
        <color rgb="FF92D050"/>
      </font>
      <fill>
        <patternFill>
          <bgColor rgb="FF92D050"/>
        </patternFill>
      </fill>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dxf>
    <dxf>
      <font>
        <color theme="0"/>
      </font>
      <fill>
        <patternFill>
          <bgColor theme="0"/>
        </patternFill>
      </fill>
      <border>
        <left/>
        <right/>
        <top/>
        <bottom/>
        <vertical/>
        <horizontal/>
      </border>
    </dxf>
    <dxf>
      <font>
        <color theme="1"/>
      </font>
    </dxf>
    <dxf>
      <font>
        <color theme="0"/>
      </font>
      <fill>
        <patternFill>
          <bgColor theme="0"/>
        </patternFill>
      </fill>
      <border>
        <left/>
        <right/>
        <top/>
        <bottom/>
        <vertical/>
        <horizontal/>
      </border>
    </dxf>
    <dxf>
      <font>
        <color theme="1"/>
      </font>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border>
        <left/>
        <right/>
        <top/>
        <bottom/>
      </border>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92D050"/>
      </font>
      <fill>
        <patternFill>
          <bgColor rgb="FF92D050"/>
        </patternFill>
      </fill>
      <border>
        <left/>
        <right/>
        <top/>
        <bottom/>
        <vertical/>
        <horizontal/>
      </border>
    </dxf>
    <dxf>
      <font>
        <color rgb="FFFF0000"/>
      </font>
      <fill>
        <patternFill>
          <bgColor rgb="FFFF0000"/>
        </patternFill>
      </fill>
      <border>
        <left/>
        <right/>
        <top/>
        <bottom/>
        <vertical/>
        <horizontal/>
      </border>
    </dxf>
    <dxf>
      <font>
        <color rgb="FFFFC000"/>
      </font>
      <fill>
        <patternFill>
          <bgColor rgb="FFFFC00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rgb="FFFF0000"/>
        </patternFill>
      </fill>
      <border>
        <left/>
        <right/>
        <top/>
        <bottom/>
        <vertical/>
        <horizontal/>
      </border>
    </dxf>
    <dxf>
      <font>
        <color rgb="FFFFC000"/>
      </font>
      <fill>
        <patternFill>
          <bgColor rgb="FFFFC000"/>
        </patternFill>
      </fill>
      <border>
        <left/>
        <right/>
        <top/>
        <bottom/>
        <vertical/>
        <horizontal/>
      </border>
    </dxf>
    <dxf>
      <font>
        <color rgb="FF92D050"/>
      </font>
      <fill>
        <patternFill>
          <bgColor rgb="FF92D05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ill>
        <patternFill>
          <bgColor theme="9"/>
        </patternFill>
      </fill>
    </dxf>
    <dxf>
      <font>
        <color rgb="FF001038"/>
      </font>
    </dxf>
    <dxf>
      <font>
        <color rgb="FFF9D3A9"/>
      </font>
    </dxf>
    <dxf>
      <font>
        <b val="0"/>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Roboto"/>
        <scheme val="none"/>
      </font>
      <fill>
        <patternFill patternType="solid">
          <fgColor theme="4"/>
          <bgColor theme="4"/>
        </patternFill>
      </fill>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sz val="11"/>
        <name val="Roboto"/>
        <scheme val="none"/>
      </font>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border outline="0">
        <right style="thin">
          <color theme="4" tint="0.39997558519241921"/>
        </right>
        <top style="thin">
          <color theme="4" tint="0.39997558519241921"/>
        </top>
      </border>
    </dxf>
    <dxf>
      <font>
        <strike val="0"/>
        <outline val="0"/>
        <shadow val="0"/>
        <u val="none"/>
        <vertAlign val="baseline"/>
        <sz val="11"/>
        <name val="Roboto"/>
        <scheme val="none"/>
      </font>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s>
  <tableStyles count="0" defaultTableStyle="TableStyleMedium2" defaultPivotStyle="PivotStyleLight16"/>
  <colors>
    <mruColors>
      <color rgb="FFEDD9C4"/>
      <color rgb="FFD9C397"/>
      <color rgb="FFCEB1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microsoft.com/office/2017/06/relationships/rdRichValueStructure" Target="richData/rdrichvaluestructure.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22/10/relationships/richValueRel" Target="richData/richValueRel.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microsoft.com/office/2017/06/relationships/rdRichValueTypes" Target="richData/rdRichValueTyp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06/relationships/rdRichValue" Target="richData/rdrichvalue.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8" Type="http://schemas.openxmlformats.org/officeDocument/2006/relationships/hyperlink" Target="#FORCalc!A1"/><Relationship Id="rId13" Type="http://schemas.openxmlformats.org/officeDocument/2006/relationships/hyperlink" Target="#'Crypto Services'!A1"/><Relationship Id="rId18" Type="http://schemas.openxmlformats.org/officeDocument/2006/relationships/hyperlink" Target="#'Custody Annual Form'!A1"/><Relationship Id="rId3" Type="http://schemas.openxmlformats.org/officeDocument/2006/relationships/hyperlink" Target="#Input!A1"/><Relationship Id="rId7" Type="http://schemas.openxmlformats.org/officeDocument/2006/relationships/hyperlink" Target="#PRSafeguards!A1"/><Relationship Id="rId12" Type="http://schemas.openxmlformats.org/officeDocument/2006/relationships/hyperlink" Target="#'General Crypto Services'!A1"/><Relationship Id="rId17" Type="http://schemas.openxmlformats.org/officeDocument/2006/relationships/hyperlink" Target="#Passporting!A1"/><Relationship Id="rId2" Type="http://schemas.openxmlformats.org/officeDocument/2006/relationships/hyperlink" Target="#CoverSheet!A1"/><Relationship Id="rId16" Type="http://schemas.openxmlformats.org/officeDocument/2006/relationships/hyperlink" Target="#Clients!A1"/><Relationship Id="rId1" Type="http://schemas.openxmlformats.org/officeDocument/2006/relationships/hyperlink" Target="#Representations!A1"/><Relationship Id="rId6" Type="http://schemas.openxmlformats.org/officeDocument/2006/relationships/hyperlink" Target="#'Supervisory Fee'!A1"/><Relationship Id="rId11" Type="http://schemas.openxmlformats.org/officeDocument/2006/relationships/hyperlink" Target="#Outsourcing!A1"/><Relationship Id="rId5" Type="http://schemas.openxmlformats.org/officeDocument/2006/relationships/hyperlink" Target="#'Balance Sheet'!A1"/><Relationship Id="rId15" Type="http://schemas.openxmlformats.org/officeDocument/2006/relationships/hyperlink" Target="#Complaints!A1"/><Relationship Id="rId10" Type="http://schemas.openxmlformats.org/officeDocument/2006/relationships/hyperlink" Target="#Safekeeping!A1"/><Relationship Id="rId4" Type="http://schemas.openxmlformats.org/officeDocument/2006/relationships/hyperlink" Target="#'Income Statement'!A1"/><Relationship Id="rId9" Type="http://schemas.openxmlformats.org/officeDocument/2006/relationships/hyperlink" Target="#RegulatoryReq!A1"/><Relationship Id="rId14" Type="http://schemas.openxmlformats.org/officeDocument/2006/relationships/hyperlink" Target="#Custody!A1"/></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oneCellAnchor>
    <xdr:from>
      <xdr:col>6</xdr:col>
      <xdr:colOff>276225</xdr:colOff>
      <xdr:row>1</xdr:row>
      <xdr:rowOff>19050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BECF0445-D311-4FD4-BB16-32F635C497E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8058150" y="104775"/>
          <a:ext cx="279891" cy="2667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16</xdr:row>
      <xdr:rowOff>25400</xdr:rowOff>
    </xdr:from>
    <xdr:to>
      <xdr:col>1</xdr:col>
      <xdr:colOff>349250</xdr:colOff>
      <xdr:row>16</xdr:row>
      <xdr:rowOff>171450</xdr:rowOff>
    </xdr:to>
    <xdr:sp macro="" textlink="">
      <xdr:nvSpPr>
        <xdr:cNvPr id="11" name="Arrow: Chevron 10">
          <a:hlinkClick xmlns:r="http://schemas.openxmlformats.org/officeDocument/2006/relationships" r:id="rId1"/>
          <a:extLst>
            <a:ext uri="{FF2B5EF4-FFF2-40B4-BE49-F238E27FC236}">
              <a16:creationId xmlns:a16="http://schemas.microsoft.com/office/drawing/2014/main" id="{D222BBDE-3F03-46B1-9FBF-75F23C24EF81}"/>
            </a:ext>
          </a:extLst>
        </xdr:cNvPr>
        <xdr:cNvSpPr/>
      </xdr:nvSpPr>
      <xdr:spPr>
        <a:xfrm>
          <a:off x="295275" y="251142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11</xdr:row>
      <xdr:rowOff>25400</xdr:rowOff>
    </xdr:from>
    <xdr:to>
      <xdr:col>1</xdr:col>
      <xdr:colOff>349250</xdr:colOff>
      <xdr:row>11</xdr:row>
      <xdr:rowOff>171450</xdr:rowOff>
    </xdr:to>
    <xdr:sp macro="" textlink="">
      <xdr:nvSpPr>
        <xdr:cNvPr id="6" name="Arrow: Chevron 5">
          <a:hlinkClick xmlns:r="http://schemas.openxmlformats.org/officeDocument/2006/relationships" r:id="rId2"/>
          <a:extLst>
            <a:ext uri="{FF2B5EF4-FFF2-40B4-BE49-F238E27FC236}">
              <a16:creationId xmlns:a16="http://schemas.microsoft.com/office/drawing/2014/main" id="{89309303-F575-4E45-B5A7-0BF46BA32984}"/>
            </a:ext>
          </a:extLst>
        </xdr:cNvPr>
        <xdr:cNvSpPr/>
      </xdr:nvSpPr>
      <xdr:spPr>
        <a:xfrm>
          <a:off x="295275" y="151130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177800</xdr:colOff>
      <xdr:row>12</xdr:row>
      <xdr:rowOff>28575</xdr:rowOff>
    </xdr:from>
    <xdr:to>
      <xdr:col>1</xdr:col>
      <xdr:colOff>339725</xdr:colOff>
      <xdr:row>12</xdr:row>
      <xdr:rowOff>171450</xdr:rowOff>
    </xdr:to>
    <xdr:sp macro="" textlink="">
      <xdr:nvSpPr>
        <xdr:cNvPr id="7" name="Arrow: Chevron 6">
          <a:hlinkClick xmlns:r="http://schemas.openxmlformats.org/officeDocument/2006/relationships" r:id="rId3"/>
          <a:extLst>
            <a:ext uri="{FF2B5EF4-FFF2-40B4-BE49-F238E27FC236}">
              <a16:creationId xmlns:a16="http://schemas.microsoft.com/office/drawing/2014/main" id="{7436F2E2-BFAF-4798-ACE1-A6A4D6349DEF}"/>
            </a:ext>
          </a:extLst>
        </xdr:cNvPr>
        <xdr:cNvSpPr/>
      </xdr:nvSpPr>
      <xdr:spPr>
        <a:xfrm>
          <a:off x="282575" y="17145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13</xdr:row>
      <xdr:rowOff>25400</xdr:rowOff>
    </xdr:from>
    <xdr:to>
      <xdr:col>1</xdr:col>
      <xdr:colOff>349250</xdr:colOff>
      <xdr:row>13</xdr:row>
      <xdr:rowOff>171450</xdr:rowOff>
    </xdr:to>
    <xdr:sp macro="" textlink="">
      <xdr:nvSpPr>
        <xdr:cNvPr id="8" name="Arrow: Chevron 7">
          <a:hlinkClick xmlns:r="http://schemas.openxmlformats.org/officeDocument/2006/relationships" r:id="rId4"/>
          <a:extLst>
            <a:ext uri="{FF2B5EF4-FFF2-40B4-BE49-F238E27FC236}">
              <a16:creationId xmlns:a16="http://schemas.microsoft.com/office/drawing/2014/main" id="{948266B6-07B0-4365-B6EE-9484E8A120E3}"/>
            </a:ext>
          </a:extLst>
        </xdr:cNvPr>
        <xdr:cNvSpPr/>
      </xdr:nvSpPr>
      <xdr:spPr>
        <a:xfrm>
          <a:off x="295275" y="19113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14</xdr:row>
      <xdr:rowOff>25400</xdr:rowOff>
    </xdr:from>
    <xdr:to>
      <xdr:col>1</xdr:col>
      <xdr:colOff>349250</xdr:colOff>
      <xdr:row>14</xdr:row>
      <xdr:rowOff>171450</xdr:rowOff>
    </xdr:to>
    <xdr:sp macro="" textlink="">
      <xdr:nvSpPr>
        <xdr:cNvPr id="9" name="Arrow: Chevron 8">
          <a:hlinkClick xmlns:r="http://schemas.openxmlformats.org/officeDocument/2006/relationships" r:id="rId5"/>
          <a:extLst>
            <a:ext uri="{FF2B5EF4-FFF2-40B4-BE49-F238E27FC236}">
              <a16:creationId xmlns:a16="http://schemas.microsoft.com/office/drawing/2014/main" id="{A0065DA3-56BF-4085-B1AD-6C73FD89B5E1}"/>
            </a:ext>
          </a:extLst>
        </xdr:cNvPr>
        <xdr:cNvSpPr/>
      </xdr:nvSpPr>
      <xdr:spPr>
        <a:xfrm>
          <a:off x="295275" y="211137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15</xdr:row>
      <xdr:rowOff>25400</xdr:rowOff>
    </xdr:from>
    <xdr:to>
      <xdr:col>1</xdr:col>
      <xdr:colOff>349250</xdr:colOff>
      <xdr:row>15</xdr:row>
      <xdr:rowOff>171450</xdr:rowOff>
    </xdr:to>
    <xdr:sp macro="" textlink="">
      <xdr:nvSpPr>
        <xdr:cNvPr id="10" name="Arrow: Chevron 9">
          <a:hlinkClick xmlns:r="http://schemas.openxmlformats.org/officeDocument/2006/relationships" r:id="rId6"/>
          <a:extLst>
            <a:ext uri="{FF2B5EF4-FFF2-40B4-BE49-F238E27FC236}">
              <a16:creationId xmlns:a16="http://schemas.microsoft.com/office/drawing/2014/main" id="{F84CD6F4-FAAE-48FE-8D98-06F05F198770}"/>
            </a:ext>
          </a:extLst>
        </xdr:cNvPr>
        <xdr:cNvSpPr/>
      </xdr:nvSpPr>
      <xdr:spPr>
        <a:xfrm>
          <a:off x="295275" y="231140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20</xdr:row>
      <xdr:rowOff>25400</xdr:rowOff>
    </xdr:from>
    <xdr:to>
      <xdr:col>1</xdr:col>
      <xdr:colOff>349250</xdr:colOff>
      <xdr:row>20</xdr:row>
      <xdr:rowOff>171450</xdr:rowOff>
    </xdr:to>
    <xdr:sp macro="" textlink="">
      <xdr:nvSpPr>
        <xdr:cNvPr id="12" name="Arrow: Chevron 11">
          <a:hlinkClick xmlns:r="http://schemas.openxmlformats.org/officeDocument/2006/relationships" r:id="rId7"/>
          <a:extLst>
            <a:ext uri="{FF2B5EF4-FFF2-40B4-BE49-F238E27FC236}">
              <a16:creationId xmlns:a16="http://schemas.microsoft.com/office/drawing/2014/main" id="{1D1250DA-909E-403B-BD86-F002FC488E89}"/>
            </a:ext>
          </a:extLst>
        </xdr:cNvPr>
        <xdr:cNvSpPr/>
      </xdr:nvSpPr>
      <xdr:spPr>
        <a:xfrm>
          <a:off x="295275" y="312102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21</xdr:row>
      <xdr:rowOff>25400</xdr:rowOff>
    </xdr:from>
    <xdr:to>
      <xdr:col>1</xdr:col>
      <xdr:colOff>349250</xdr:colOff>
      <xdr:row>21</xdr:row>
      <xdr:rowOff>171450</xdr:rowOff>
    </xdr:to>
    <xdr:sp macro="" textlink="">
      <xdr:nvSpPr>
        <xdr:cNvPr id="13" name="Arrow: Chevron 12">
          <a:hlinkClick xmlns:r="http://schemas.openxmlformats.org/officeDocument/2006/relationships" r:id="rId8"/>
          <a:extLst>
            <a:ext uri="{FF2B5EF4-FFF2-40B4-BE49-F238E27FC236}">
              <a16:creationId xmlns:a16="http://schemas.microsoft.com/office/drawing/2014/main" id="{46976B4D-C734-462C-B5BC-71127565BF53}"/>
            </a:ext>
          </a:extLst>
        </xdr:cNvPr>
        <xdr:cNvSpPr/>
      </xdr:nvSpPr>
      <xdr:spPr>
        <a:xfrm>
          <a:off x="295275" y="33210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22</xdr:row>
      <xdr:rowOff>25400</xdr:rowOff>
    </xdr:from>
    <xdr:to>
      <xdr:col>1</xdr:col>
      <xdr:colOff>349250</xdr:colOff>
      <xdr:row>22</xdr:row>
      <xdr:rowOff>171450</xdr:rowOff>
    </xdr:to>
    <xdr:sp macro="" textlink="">
      <xdr:nvSpPr>
        <xdr:cNvPr id="14" name="Arrow: Chevron 13">
          <a:hlinkClick xmlns:r="http://schemas.openxmlformats.org/officeDocument/2006/relationships" r:id="rId9"/>
          <a:extLst>
            <a:ext uri="{FF2B5EF4-FFF2-40B4-BE49-F238E27FC236}">
              <a16:creationId xmlns:a16="http://schemas.microsoft.com/office/drawing/2014/main" id="{408041DC-7CA1-4D66-B098-76A8EC3FC8F1}"/>
            </a:ext>
          </a:extLst>
        </xdr:cNvPr>
        <xdr:cNvSpPr/>
      </xdr:nvSpPr>
      <xdr:spPr>
        <a:xfrm>
          <a:off x="295275" y="352107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29</xdr:row>
      <xdr:rowOff>25400</xdr:rowOff>
    </xdr:from>
    <xdr:to>
      <xdr:col>1</xdr:col>
      <xdr:colOff>349250</xdr:colOff>
      <xdr:row>29</xdr:row>
      <xdr:rowOff>171450</xdr:rowOff>
    </xdr:to>
    <xdr:sp macro="" textlink="">
      <xdr:nvSpPr>
        <xdr:cNvPr id="18" name="Arrow: Chevron 17">
          <a:hlinkClick xmlns:r="http://schemas.openxmlformats.org/officeDocument/2006/relationships" r:id="rId10"/>
          <a:extLst>
            <a:ext uri="{FF2B5EF4-FFF2-40B4-BE49-F238E27FC236}">
              <a16:creationId xmlns:a16="http://schemas.microsoft.com/office/drawing/2014/main" id="{9218F884-3623-4CD0-A83A-8D8B7178ABC2}"/>
            </a:ext>
          </a:extLst>
        </xdr:cNvPr>
        <xdr:cNvSpPr/>
      </xdr:nvSpPr>
      <xdr:spPr>
        <a:xfrm>
          <a:off x="295275" y="47307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33</xdr:row>
      <xdr:rowOff>25400</xdr:rowOff>
    </xdr:from>
    <xdr:to>
      <xdr:col>1</xdr:col>
      <xdr:colOff>349250</xdr:colOff>
      <xdr:row>33</xdr:row>
      <xdr:rowOff>171450</xdr:rowOff>
    </xdr:to>
    <xdr:sp macro="" textlink="">
      <xdr:nvSpPr>
        <xdr:cNvPr id="22" name="Arrow: Chevron 21">
          <a:hlinkClick xmlns:r="http://schemas.openxmlformats.org/officeDocument/2006/relationships" r:id="rId11"/>
          <a:extLst>
            <a:ext uri="{FF2B5EF4-FFF2-40B4-BE49-F238E27FC236}">
              <a16:creationId xmlns:a16="http://schemas.microsoft.com/office/drawing/2014/main" id="{2920EF00-9F27-4EFC-B3A2-AEF3426A32E6}"/>
            </a:ext>
          </a:extLst>
        </xdr:cNvPr>
        <xdr:cNvSpPr/>
      </xdr:nvSpPr>
      <xdr:spPr>
        <a:xfrm>
          <a:off x="295275" y="55308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26</xdr:row>
      <xdr:rowOff>25400</xdr:rowOff>
    </xdr:from>
    <xdr:to>
      <xdr:col>1</xdr:col>
      <xdr:colOff>352425</xdr:colOff>
      <xdr:row>26</xdr:row>
      <xdr:rowOff>168275</xdr:rowOff>
    </xdr:to>
    <xdr:sp macro="" textlink="">
      <xdr:nvSpPr>
        <xdr:cNvPr id="26" name="Arrow: Chevron 25">
          <a:hlinkClick xmlns:r="http://schemas.openxmlformats.org/officeDocument/2006/relationships" r:id="rId12"/>
          <a:extLst>
            <a:ext uri="{FF2B5EF4-FFF2-40B4-BE49-F238E27FC236}">
              <a16:creationId xmlns:a16="http://schemas.microsoft.com/office/drawing/2014/main" id="{913C96F2-DAB5-4A07-852F-B7533F67DF16}"/>
            </a:ext>
          </a:extLst>
        </xdr:cNvPr>
        <xdr:cNvSpPr/>
      </xdr:nvSpPr>
      <xdr:spPr>
        <a:xfrm>
          <a:off x="295275" y="41306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27</xdr:row>
      <xdr:rowOff>25400</xdr:rowOff>
    </xdr:from>
    <xdr:to>
      <xdr:col>1</xdr:col>
      <xdr:colOff>352425</xdr:colOff>
      <xdr:row>27</xdr:row>
      <xdr:rowOff>168275</xdr:rowOff>
    </xdr:to>
    <xdr:sp macro="" textlink="">
      <xdr:nvSpPr>
        <xdr:cNvPr id="27" name="Arrow: Chevron 26">
          <a:hlinkClick xmlns:r="http://schemas.openxmlformats.org/officeDocument/2006/relationships" r:id="rId13"/>
          <a:extLst>
            <a:ext uri="{FF2B5EF4-FFF2-40B4-BE49-F238E27FC236}">
              <a16:creationId xmlns:a16="http://schemas.microsoft.com/office/drawing/2014/main" id="{7244EB0A-C016-405D-8FE3-D575075DF11F}"/>
            </a:ext>
          </a:extLst>
        </xdr:cNvPr>
        <xdr:cNvSpPr/>
      </xdr:nvSpPr>
      <xdr:spPr>
        <a:xfrm>
          <a:off x="295275" y="43307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28</xdr:row>
      <xdr:rowOff>25400</xdr:rowOff>
    </xdr:from>
    <xdr:to>
      <xdr:col>1</xdr:col>
      <xdr:colOff>352425</xdr:colOff>
      <xdr:row>28</xdr:row>
      <xdr:rowOff>168275</xdr:rowOff>
    </xdr:to>
    <xdr:sp macro="" textlink="">
      <xdr:nvSpPr>
        <xdr:cNvPr id="28" name="Arrow: Chevron 27">
          <a:hlinkClick xmlns:r="http://schemas.openxmlformats.org/officeDocument/2006/relationships" r:id="rId14"/>
          <a:extLst>
            <a:ext uri="{FF2B5EF4-FFF2-40B4-BE49-F238E27FC236}">
              <a16:creationId xmlns:a16="http://schemas.microsoft.com/office/drawing/2014/main" id="{8F7E01CA-E510-4C17-A9E8-A85DB3364C71}"/>
            </a:ext>
          </a:extLst>
        </xdr:cNvPr>
        <xdr:cNvSpPr/>
      </xdr:nvSpPr>
      <xdr:spPr>
        <a:xfrm>
          <a:off x="295275" y="453072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30</xdr:row>
      <xdr:rowOff>25400</xdr:rowOff>
    </xdr:from>
    <xdr:to>
      <xdr:col>1</xdr:col>
      <xdr:colOff>352425</xdr:colOff>
      <xdr:row>30</xdr:row>
      <xdr:rowOff>168275</xdr:rowOff>
    </xdr:to>
    <xdr:sp macro="" textlink="">
      <xdr:nvSpPr>
        <xdr:cNvPr id="29" name="Arrow: Chevron 28">
          <a:hlinkClick xmlns:r="http://schemas.openxmlformats.org/officeDocument/2006/relationships" r:id="rId15"/>
          <a:extLst>
            <a:ext uri="{FF2B5EF4-FFF2-40B4-BE49-F238E27FC236}">
              <a16:creationId xmlns:a16="http://schemas.microsoft.com/office/drawing/2014/main" id="{DD13D38F-5F15-4E43-8C9B-904BC88B5A08}"/>
            </a:ext>
          </a:extLst>
        </xdr:cNvPr>
        <xdr:cNvSpPr/>
      </xdr:nvSpPr>
      <xdr:spPr>
        <a:xfrm>
          <a:off x="295275" y="49307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31</xdr:row>
      <xdr:rowOff>25400</xdr:rowOff>
    </xdr:from>
    <xdr:to>
      <xdr:col>1</xdr:col>
      <xdr:colOff>352425</xdr:colOff>
      <xdr:row>31</xdr:row>
      <xdr:rowOff>168275</xdr:rowOff>
    </xdr:to>
    <xdr:sp macro="" textlink="">
      <xdr:nvSpPr>
        <xdr:cNvPr id="30" name="Arrow: Chevron 29">
          <a:hlinkClick xmlns:r="http://schemas.openxmlformats.org/officeDocument/2006/relationships" r:id="rId16"/>
          <a:extLst>
            <a:ext uri="{FF2B5EF4-FFF2-40B4-BE49-F238E27FC236}">
              <a16:creationId xmlns:a16="http://schemas.microsoft.com/office/drawing/2014/main" id="{EAAE2FF8-225F-489B-A1B0-9A74040C23E2}"/>
            </a:ext>
          </a:extLst>
        </xdr:cNvPr>
        <xdr:cNvSpPr/>
      </xdr:nvSpPr>
      <xdr:spPr>
        <a:xfrm>
          <a:off x="295275" y="51308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32</xdr:row>
      <xdr:rowOff>25400</xdr:rowOff>
    </xdr:from>
    <xdr:to>
      <xdr:col>1</xdr:col>
      <xdr:colOff>352425</xdr:colOff>
      <xdr:row>32</xdr:row>
      <xdr:rowOff>168275</xdr:rowOff>
    </xdr:to>
    <xdr:sp macro="" textlink="">
      <xdr:nvSpPr>
        <xdr:cNvPr id="31" name="Arrow: Chevron 30">
          <a:hlinkClick xmlns:r="http://schemas.openxmlformats.org/officeDocument/2006/relationships" r:id="rId17"/>
          <a:extLst>
            <a:ext uri="{FF2B5EF4-FFF2-40B4-BE49-F238E27FC236}">
              <a16:creationId xmlns:a16="http://schemas.microsoft.com/office/drawing/2014/main" id="{7C4BDC61-7336-4282-9F51-891AC96C213F}"/>
            </a:ext>
          </a:extLst>
        </xdr:cNvPr>
        <xdr:cNvSpPr/>
      </xdr:nvSpPr>
      <xdr:spPr>
        <a:xfrm>
          <a:off x="295275" y="533082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34</xdr:row>
      <xdr:rowOff>25400</xdr:rowOff>
    </xdr:from>
    <xdr:to>
      <xdr:col>1</xdr:col>
      <xdr:colOff>352425</xdr:colOff>
      <xdr:row>34</xdr:row>
      <xdr:rowOff>168275</xdr:rowOff>
    </xdr:to>
    <xdr:sp macro="" textlink="">
      <xdr:nvSpPr>
        <xdr:cNvPr id="32" name="Arrow: Chevron 31">
          <a:hlinkClick xmlns:r="http://schemas.openxmlformats.org/officeDocument/2006/relationships" r:id="rId18"/>
          <a:extLst>
            <a:ext uri="{FF2B5EF4-FFF2-40B4-BE49-F238E27FC236}">
              <a16:creationId xmlns:a16="http://schemas.microsoft.com/office/drawing/2014/main" id="{56AE9EE0-E10E-44AA-BD50-1ECC1ACE59E9}"/>
            </a:ext>
          </a:extLst>
        </xdr:cNvPr>
        <xdr:cNvSpPr/>
      </xdr:nvSpPr>
      <xdr:spPr>
        <a:xfrm>
          <a:off x="295275" y="57308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695325</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8E59ED2-FCFB-4E08-8ADC-CFE6F98A930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7106900" y="85725"/>
          <a:ext cx="279891" cy="2667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1876232</xdr:colOff>
      <xdr:row>0</xdr:row>
      <xdr:rowOff>84045</xdr:rowOff>
    </xdr:from>
    <xdr:ext cx="279891" cy="266700"/>
    <xdr:pic>
      <xdr:nvPicPr>
        <xdr:cNvPr id="4" name="Picture 3">
          <a:hlinkClick xmlns:r="http://schemas.openxmlformats.org/officeDocument/2006/relationships" r:id="rId1"/>
          <a:extLst>
            <a:ext uri="{FF2B5EF4-FFF2-40B4-BE49-F238E27FC236}">
              <a16:creationId xmlns:a16="http://schemas.microsoft.com/office/drawing/2014/main" id="{41A308A5-6E8A-41FA-A597-ECA0BA8E53F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448857" y="84045"/>
          <a:ext cx="279891" cy="2667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1447800</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79AD7A90-99A8-41F7-8E18-46342B00566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782425" y="76200"/>
          <a:ext cx="279891" cy="2667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1604755</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17E9DFCB-75B9-400D-8F24-A8AF142D0CC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388587" y="82826"/>
          <a:ext cx="279891" cy="2667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16</xdr:col>
      <xdr:colOff>1182465</xdr:colOff>
      <xdr:row>0</xdr:row>
      <xdr:rowOff>75595</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DDBEB33-1822-4A5F-8BC5-CAE5888AB44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249608" y="75595"/>
          <a:ext cx="279891" cy="2667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12</xdr:col>
      <xdr:colOff>348475</xdr:colOff>
      <xdr:row>1</xdr:row>
      <xdr:rowOff>11616</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9B5F82BF-C705-4CE3-B501-37885F83EB9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022408" y="92927"/>
          <a:ext cx="279891" cy="2667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1276350</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47F68041-0F60-4F27-8B86-6F46D32CAB2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001500" y="76200"/>
          <a:ext cx="279891" cy="2667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810173</xdr:colOff>
      <xdr:row>0</xdr:row>
      <xdr:rowOff>76637</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0D9CBDC-9E4A-4DED-A748-EEEAEDDD5A0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4922501" y="76637"/>
          <a:ext cx="279891" cy="2667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8</xdr:col>
      <xdr:colOff>1285875</xdr:colOff>
      <xdr:row>1</xdr:row>
      <xdr:rowOff>23812</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6CFE264A-B65D-4E3E-8A99-7ECE81971D9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3763625" y="107156"/>
          <a:ext cx="279891" cy="2667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8</xdr:col>
      <xdr:colOff>1409700</xdr:colOff>
      <xdr:row>0</xdr:row>
      <xdr:rowOff>95250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C1390A3A-6AF9-4629-BCF1-A177D06815E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782550" y="95250"/>
          <a:ext cx="279891" cy="2667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18</xdr:col>
      <xdr:colOff>1652530</xdr:colOff>
      <xdr:row>1</xdr:row>
      <xdr:rowOff>11476</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F913430D-8923-401F-95B8-1DEEFCDAA0E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8625391" y="91807"/>
          <a:ext cx="279891" cy="2667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9</xdr:col>
      <xdr:colOff>1739770</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3DDC267A-5DFC-478B-A262-BCE368A7828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809056" y="87474"/>
          <a:ext cx="279891" cy="2667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14</xdr:col>
      <xdr:colOff>952500</xdr:colOff>
      <xdr:row>0</xdr:row>
      <xdr:rowOff>107157</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91E935BC-7B12-41B3-B27F-5575DE63794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9597688" y="107157"/>
          <a:ext cx="279891" cy="2667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11</xdr:col>
      <xdr:colOff>66675</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D32B7412-518C-4B83-9221-A8547680104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0744200" y="76200"/>
          <a:ext cx="279891" cy="2667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8</xdr:col>
      <xdr:colOff>368420</xdr:colOff>
      <xdr:row>0</xdr:row>
      <xdr:rowOff>68712</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FCB377A9-CB65-473B-941D-70E1646D36E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9255425" y="68712"/>
          <a:ext cx="279891" cy="2667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10</xdr:col>
      <xdr:colOff>57150</xdr:colOff>
      <xdr:row>0</xdr:row>
      <xdr:rowOff>66675</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550CF569-303C-477F-A972-6EE1BD8EF6D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7962900" y="66675"/>
          <a:ext cx="279891" cy="2667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11</xdr:col>
      <xdr:colOff>666750</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6F8C89C8-CE9F-401E-874D-7545D6F3E0A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0810875" y="85725"/>
          <a:ext cx="279891" cy="26670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Luke Galea" id="{A98685EC-075A-4170-B64F-FD708D27B00E}" userId="S::Luke.Galea@mfsa.mt::a660a26b-5720-4dd6-ba34-1aa969db01ed"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280ADD-8295-402E-AC64-6DDB11E73B74}" name="Table2" displayName="Table2" ref="A1:A4" totalsRowShown="0" headerRowDxfId="313" dataDxfId="312">
  <autoFilter ref="A1:A4" xr:uid="{D5280ADD-8295-402E-AC64-6DDB11E73B74}"/>
  <tableColumns count="1">
    <tableColumn id="1" xr3:uid="{32AAE68F-A2C4-4433-830A-8A6C8D7EF947}" name="Document Type" dataDxfId="3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CC066A-B005-4E0E-B803-B8AE2C3DBB99}" name="Table3" displayName="Table3" ref="B1:B3" totalsRowShown="0" headerRowDxfId="310" dataDxfId="309">
  <autoFilter ref="B1:B3" xr:uid="{D6CC066A-B005-4E0E-B803-B8AE2C3DBB99}"/>
  <tableColumns count="1">
    <tableColumn id="1" xr3:uid="{C5E26380-B8D2-4626-808B-97DE91B2775B}" name="Accounting Framework" dataDxfId="30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221A6B-249C-4E5A-B728-80445860BFB9}" name="Table5" displayName="Table5" ref="C1:C4" totalsRowShown="0" headerRowDxfId="307" dataDxfId="306">
  <autoFilter ref="C1:C4" xr:uid="{EB221A6B-249C-4E5A-B728-80445860BFB9}"/>
  <tableColumns count="1">
    <tableColumn id="1" xr3:uid="{0C4D8402-3BED-4B42-8437-0D7BB07C4F58}" name="Reporting Currency" dataDxfId="30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3D6AEC-2A80-41FC-989D-946F52C08A63}" name="Table8" displayName="Table8" ref="F1:F2" totalsRowShown="0" headerRowDxfId="304" dataDxfId="303">
  <autoFilter ref="F1:F2" xr:uid="{4F3D6AEC-2A80-41FC-989D-946F52C08A63}"/>
  <tableColumns count="1">
    <tableColumn id="1" xr3:uid="{D6A3FB9A-878C-4521-B870-159DD365E435}" name="Capital Type" dataDxfId="30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D3C3352-6F19-426A-A6E8-B19FDEB75DEF}" name="Table9" displayName="Table9" ref="G1:G4" totalsRowShown="0" headerRowDxfId="301" dataDxfId="300">
  <autoFilter ref="G1:G4" xr:uid="{2D3C3352-6F19-426A-A6E8-B19FDEB75DEF}"/>
  <tableColumns count="1">
    <tableColumn id="1" xr3:uid="{4664D2C7-9C90-48E8-90BD-AA99E40BCF52}" name="Holding Type" dataDxfId="29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9B07E79-96BB-445C-A859-00C24C982A47}" name="Table10" displayName="Table10" ref="H1:H5" totalsRowShown="0" headerRowDxfId="298" dataDxfId="297">
  <autoFilter ref="H1:H5" xr:uid="{29B07E79-96BB-445C-A859-00C24C982A47}"/>
  <tableColumns count="1">
    <tableColumn id="1" xr3:uid="{7E6A7BFD-9BDC-4400-9F27-342940947C4E}" name="Class" dataDxfId="29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76C1956-22FE-4575-AB2B-9D0E5C5A3157}" name="Table11" displayName="Table11" ref="I1:I5" totalsRowShown="0" headerRowDxfId="295" dataDxfId="294">
  <autoFilter ref="I1:I5" xr:uid="{C76C1956-22FE-4575-AB2B-9D0E5C5A3157}"/>
  <tableColumns count="1">
    <tableColumn id="1" xr3:uid="{CDE5DBBD-F305-4154-A556-E845B7B3D683}" name="Initial Capital" dataDxfId="29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DF8CBA2-B957-4B17-8C4A-4A4F784B4375}" name="Table13" displayName="Table13" ref="J1:J5" totalsRowShown="0" headerRowDxfId="292" dataDxfId="291">
  <autoFilter ref="J1:J5" xr:uid="{6DF8CBA2-B957-4B17-8C4A-4A4F784B4375}"/>
  <tableColumns count="1">
    <tableColumn id="1" xr3:uid="{14017E42-B9CA-4542-B594-BA822768DA9B}" name="Crypto transfers" dataDxfId="29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1831F01-A9C3-4555-97EB-09E95303F063}" name="Table14" displayName="Table14" ref="K1:K21" totalsRowShown="0" headerRowDxfId="289" dataDxfId="288">
  <autoFilter ref="K1:K21" xr:uid="{31831F01-A9C3-4555-97EB-09E95303F063}"/>
  <tableColumns count="1">
    <tableColumn id="1" xr3:uid="{1EB463B8-F455-4C7A-B7E9-232ABA880F71}" name="VFA List" dataDxfId="28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1A0D0AE-F06E-481D-B85B-0272665FAA03}" name="Table15" displayName="Table15" ref="L1:L5" totalsRowShown="0" headerRowDxfId="286" dataDxfId="285">
  <autoFilter ref="L1:L5" xr:uid="{21A0D0AE-F06E-481D-B85B-0272665FAA03}"/>
  <tableColumns count="1">
    <tableColumn id="1" xr3:uid="{94DDD9D2-0D51-4D2D-8FB2-5056B684BC1D}" name="Statements:" dataDxfId="28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ADC2D40-E62D-4117-BBAA-038F911E387B}" name="Table16" displayName="Table16" ref="M1:M7" totalsRowShown="0" headerRowDxfId="283" dataDxfId="282">
  <autoFilter ref="M1:M7" xr:uid="{8ADC2D40-E62D-4117-BBAA-038F911E387B}"/>
  <tableColumns count="1">
    <tableColumn id="1" xr3:uid="{A3385B77-7CA8-4B0A-BF04-A72F2DA01A49}" name="TM Process" dataDxfId="28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2BC1578-624A-4CD4-AD6F-9888C8314840}" name="Table17" displayName="Table17" ref="N1:N6" totalsRowShown="0" headerRowDxfId="280" dataDxfId="279">
  <autoFilter ref="N1:N6" xr:uid="{12BC1578-624A-4CD4-AD6F-9888C8314840}"/>
  <tableColumns count="1">
    <tableColumn id="1" xr3:uid="{23E971D2-4EC3-46E2-9BA4-726C2B8E6647}" name="Nature of Venues" dataDxfId="27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D7FD514-60D9-4F9D-8F6B-6D4BDEC5EC09}" name="Table18" displayName="Table18" ref="O1:O3" totalsRowShown="0" headerRowDxfId="277" dataDxfId="276">
  <autoFilter ref="O1:O3" xr:uid="{CD7FD514-60D9-4F9D-8F6B-6D4BDEC5EC09}"/>
  <tableColumns count="1">
    <tableColumn id="1" xr3:uid="{BEC43B63-0BED-4352-8EB0-B3F09A8CE26B}" name="Type of Agrmt" dataDxfId="27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FEA0391-2F2E-43AD-9974-0BD4701799A0}" name="Table19" displayName="Table19" ref="P1:P7" totalsRowShown="0" headerRowDxfId="274" dataDxfId="273">
  <autoFilter ref="P1:P7" xr:uid="{4FEA0391-2F2E-43AD-9974-0BD4701799A0}"/>
  <tableColumns count="1">
    <tableColumn id="1" xr3:uid="{F1799CCA-E18B-4BFE-B45F-54DB97F587AE}" name="Connection/Link" dataDxfId="27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E48E53-78A4-4C06-959F-B5438E798F75}" name="Table20" displayName="Table20" ref="Q1:Q5" totalsRowShown="0" headerRowDxfId="271" dataDxfId="270">
  <autoFilter ref="Q1:Q5" xr:uid="{06E48E53-78A4-4C06-959F-B5438E798F75}"/>
  <tableColumns count="1">
    <tableColumn id="1" xr3:uid="{2F5605A5-925F-4A4F-A0D1-D0C620532AFC}" name="Core Function" dataDxfId="26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E0FBF95-67FD-4586-AB20-97C320018E6E}" name="Table21" displayName="Table21" ref="R1:R4" totalsRowShown="0" headerRowDxfId="268" dataDxfId="267">
  <autoFilter ref="R1:R4" xr:uid="{6E0FBF95-67FD-4586-AB20-97C320018E6E}"/>
  <tableColumns count="1">
    <tableColumn id="1" xr3:uid="{81E8F8DB-E67B-4FBE-8E2B-353DE22D3E74}" name="CyberSec Tests" dataDxfId="26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0A5482B-E5EF-4EB7-A34B-D50F6A75C015}" name="Table22" displayName="Table22" ref="S1:S7" totalsRowShown="0" headerRowDxfId="265" dataDxfId="264">
  <autoFilter ref="S1:S7" xr:uid="{A0A5482B-E5EF-4EB7-A34B-D50F6A75C015}"/>
  <tableColumns count="1">
    <tableColumn id="1" xr3:uid="{31F8BE9B-1AD2-490D-BA60-3866D82664C7}" name="Nature of Complaint" dataDxfId="26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B20E9F6-B4CD-473D-9B6F-15496D4D51D1}" name="Table23" displayName="Table23" ref="T1:T12" totalsRowShown="0" headerRowDxfId="262" dataDxfId="261">
  <autoFilter ref="T1:T12" xr:uid="{6B20E9F6-B4CD-473D-9B6F-15496D4D51D1}"/>
  <tableColumns count="1">
    <tableColumn id="1" xr3:uid="{2D6FFD82-CFB4-4BDB-ADE3-615646533C9F}" name="Service" dataDxfId="26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5D55F85-05D2-4106-842E-444340F9F541}" name="Table24" displayName="Table24" ref="U1:U4" totalsRowShown="0" headerRowDxfId="259" dataDxfId="258">
  <autoFilter ref="U1:U4" xr:uid="{95D55F85-05D2-4106-842E-444340F9F541}"/>
  <tableColumns count="1">
    <tableColumn id="1" xr3:uid="{A7C166C2-2F7D-44E7-B88F-4B8E69C8B13E}" name="Risk Score" dataDxfId="25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E729D3-8BDB-4A79-83FC-1AACD4A0A1A0}" name="Table25" displayName="Table25" ref="V1:V6" totalsRowShown="0" headerRowDxfId="256" dataDxfId="255">
  <autoFilter ref="V1:V6" xr:uid="{BFE729D3-8BDB-4A79-83FC-1AACD4A0A1A0}"/>
  <tableColumns count="1">
    <tableColumn id="1" xr3:uid="{6D26D0B2-DF50-4437-B906-700B4AB53BB2}" name="Outcome" dataDxfId="25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4274765-43B9-4347-AEF8-171A6737E7B5}" name="Table26" displayName="Table26" ref="W1:W5" totalsRowShown="0" headerRowDxfId="253" dataDxfId="252">
  <autoFilter ref="W1:W5" xr:uid="{94274765-43B9-4347-AEF8-171A6737E7B5}"/>
  <tableColumns count="1">
    <tableColumn id="1" xr3:uid="{E6B16A84-84D4-4C68-85A4-931E94778ED6}" name="Appealing" dataDxfId="25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FB34A0A-C13F-4C6B-B939-29D48C78B245}" name="Table27" displayName="Table27" ref="X1:X8" totalsRowShown="0" headerRowDxfId="250" dataDxfId="249">
  <autoFilter ref="X1:X8" xr:uid="{FFB34A0A-C13F-4C6B-B939-29D48C78B245}"/>
  <tableColumns count="1">
    <tableColumn id="1" xr3:uid="{AABC5EDC-2BC1-4E73-B30D-E1115F5CE1FE}" name="Risk Rating" dataDxfId="24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B1DCC76-5A87-4257-972D-6A8515EAF53E}" name="Table28" displayName="Table28" ref="Y1:Y7" totalsRowShown="0" headerRowDxfId="247" dataDxfId="246">
  <autoFilter ref="Y1:Y7" xr:uid="{BB1DCC76-5A87-4257-972D-6A8515EAF53E}"/>
  <tableColumns count="1">
    <tableColumn id="1" xr3:uid="{5050A155-EDCC-4908-8357-833A59194772}" name="Reconciliation" dataDxfId="24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E4B2EDC-0E31-4FCC-952C-1E3C190A94BD}" name="Table29" displayName="Table29" ref="Z1:Z250" totalsRowShown="0" headerRowDxfId="244" dataDxfId="243">
  <autoFilter ref="Z1:Z250" xr:uid="{2E4B2EDC-0E31-4FCC-952C-1E3C190A94BD}"/>
  <tableColumns count="1">
    <tableColumn id="1" xr3:uid="{6F8C1C5F-5B5E-4D3A-9A77-9F48D4A53B81}" name="Countries" dataDxfId="24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D6758CF-6692-4129-A035-521F567036C0}" name="Table32" displayName="Table32" ref="AC1:AC4" totalsRowShown="0" headerRowDxfId="241" dataDxfId="240">
  <autoFilter ref="AC1:AC4" xr:uid="{BD6758CF-6692-4129-A035-521F567036C0}"/>
  <tableColumns count="1">
    <tableColumn id="1" xr3:uid="{10B6811D-7360-418C-AF90-EBB56ED28D40}" name="Validations Sheet" dataDxfId="239"/>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8FCF010-6FEB-4049-BD6B-3D03BFAFE953}" name="Table33" displayName="Table33" ref="AD1:AD3" totalsRowShown="0" headerRowDxfId="238" dataDxfId="237">
  <autoFilter ref="AD1:AD3" xr:uid="{88FCF010-6FEB-4049-BD6B-3D03BFAFE953}"/>
  <tableColumns count="1">
    <tableColumn id="1" xr3:uid="{2C434B39-0699-40EA-8C75-F277DF7874BD}" name="Arbiter Status" dataDxfId="236"/>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210EB78-9408-4D44-8E05-4EDF4A48846C}" name="Table36" displayName="Table36" ref="E1:E3" totalsRowShown="0" headerRowDxfId="235" dataDxfId="234" tableBorderDxfId="233">
  <autoFilter ref="E1:E3" xr:uid="{F210EB78-9408-4D44-8E05-4EDF4A48846C}"/>
  <tableColumns count="1">
    <tableColumn id="1" xr3:uid="{E25F1B5C-B396-407E-9455-9B4067BB52CD}" name="Y/N" dataDxfId="23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DE55732-09E7-4914-BE42-48A703F40436}" name="Table37" displayName="Table37" ref="AE1:AE3" totalsRowShown="0" headerRowDxfId="231" dataDxfId="230">
  <autoFilter ref="AE1:AE3" xr:uid="{EDE55732-09E7-4914-BE42-48A703F40436}"/>
  <tableColumns count="1">
    <tableColumn id="1" xr3:uid="{48D886C3-C75B-434A-B85F-1F84114DE490}" name="Type of Safeguarding Instituion" dataDxfId="229"/>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5461870-D29D-4EDB-A094-1B57C8337C4D}" name="Table38" displayName="Table38" ref="D1:D4" totalsRowShown="0" headerRowDxfId="228" dataDxfId="227" tableBorderDxfId="226">
  <autoFilter ref="D1:D4" xr:uid="{95461870-D29D-4EDB-A094-1B57C8337C4D}"/>
  <tableColumns count="1">
    <tableColumn id="1" xr3:uid="{17FD1AC3-A63D-4567-AAF4-4F215D6E1419}" name="Y/N/NA" dataDxfId="225"/>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0EB68C-69BE-4C2F-9199-72444AA27C85}" name="Table4" displayName="Table4" ref="AA1:AA30" totalsRowShown="0" headerRowDxfId="224" dataDxfId="223" tableBorderDxfId="222">
  <autoFilter ref="AA1:AA30" xr:uid="{E50EB68C-69BE-4C2F-9199-72444AA27C85}"/>
  <tableColumns count="1">
    <tableColumn id="1" xr3:uid="{2FC04F8A-B656-4710-8A31-A9C0349EBB23}" name="EU/EEA" dataDxfId="221"/>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7A93A2-A425-4766-846C-6F6AB83A0D02}" name="Table6" displayName="Table6" ref="AB1:AB219" totalsRowShown="0" headerRowDxfId="220" dataDxfId="219" tableBorderDxfId="218">
  <autoFilter ref="AB1:AB219" xr:uid="{DE7A93A2-A425-4766-846C-6F6AB83A0D02}"/>
  <tableColumns count="1">
    <tableColumn id="1" xr3:uid="{F3B00825-6C1E-4074-8092-A2056D4BDDEC}" name="RoW" dataDxfId="217"/>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6BC43F-C17C-434E-9676-829BB1F69EC0}" name="Table7" displayName="Table7" ref="AF1:AF6" totalsRowShown="0" headerRowDxfId="216" dataDxfId="215">
  <autoFilter ref="AF1:AF6" xr:uid="{D76BC43F-C17C-434E-9676-829BB1F69EC0}"/>
  <tableColumns count="1">
    <tableColumn id="1" xr3:uid="{EC85151D-0BE9-48D3-B4F5-35C712A459C1}" name="Other Unlicensed Activities" dataDxfId="214"/>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D6D89B-CBDC-48CC-9F87-8DF7180AB2BA}" name="Table12" displayName="Table12" ref="AG1:AG7" totalsRowShown="0" headerRowDxfId="213" dataDxfId="212">
  <autoFilter ref="AG1:AG7" xr:uid="{CED6D89B-CBDC-48CC-9F87-8DF7180AB2BA}"/>
  <tableColumns count="1">
    <tableColumn id="1" xr3:uid="{284F044E-7FC9-40B1-861C-8366EEB55C02}" name="Safekeeping Relationships" dataDxfId="211"/>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617FB21-9F54-4F08-A922-5D2C5A205A1C}" name="Table30" displayName="Table30" ref="AH1:AI13" totalsRowShown="0" headerRowDxfId="210" dataDxfId="209">
  <autoFilter ref="AH1:AI13" xr:uid="{2617FB21-9F54-4F08-A922-5D2C5A205A1C}"/>
  <tableColumns count="2">
    <tableColumn id="1" xr3:uid="{818BA751-7803-41E9-9C19-D0AC148E763C}" name="Months" dataDxfId="208"/>
    <tableColumn id="2" xr3:uid="{2347C0A8-DB62-46F2-AB7F-95C5658BAF59}" name="Location" dataDxfId="207"/>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773487-ADF5-4910-9845-6BE9674D0A98}" name="Table1" displayName="Table1" ref="A1:Q4" totalsRowShown="0">
  <autoFilter ref="A1:Q4" xr:uid="{3F20AB67-7C1C-45DD-AACB-09D3CF79576C}"/>
  <tableColumns count="17">
    <tableColumn id="1" xr3:uid="{E5082E34-1DCE-4676-AA7E-28E8437CCA63}" name="LH Code" dataDxfId="206"/>
    <tableColumn id="2" xr3:uid="{C95ACBFE-C75C-4EEE-B7F8-F423778598FC}" name="FH Code"/>
    <tableColumn id="3" xr3:uid="{0C83E859-3E21-414E-BCB8-50E6A086CB0F}" name="LH Name"/>
    <tableColumn id="4" xr3:uid="{7DB7C0C7-B8AA-4EB0-911E-82341DC2376B}" name="Class"/>
    <tableColumn id="5" xr3:uid="{ED8189AF-D05C-40BC-BB24-F8869A17AF33}" name="MBR Registration Code"/>
    <tableColumn id="6" xr3:uid="{B74C35CB-0FF8-4121-A82A-51C9992E3BD5}" name="Execution"/>
    <tableColumn id="7" xr3:uid="{AF529D38-C56B-4607-9C4C-1B6F5CA02A48}" name="Placing"/>
    <tableColumn id="8" xr3:uid="{69F380CB-EAA5-4B6F-B951-4619CBA8E8B2}" name="Transfers"/>
    <tableColumn id="9" xr3:uid="{4DE43C60-A36A-41FE-A181-83C746F21A60}" name="RTO"/>
    <tableColumn id="10" xr3:uid="{BDCE18C9-E23E-4A77-89D7-0EF0B09E9A0C}" name="Advice"/>
    <tableColumn id="11" xr3:uid="{184D4EE8-948F-46A5-8F93-6567BF03105B}" name="DPM"/>
    <tableColumn id="12" xr3:uid="{1117DF29-47E5-4B5C-AECE-7E6FBDCA18A3}" name="Custody"/>
    <tableColumn id="13" xr3:uid="{60E21700-5A07-4707-99FC-F52FD16FE6B8}" name="Exchange (Fiat &amp; Crypto)"/>
    <tableColumn id="14" xr3:uid="{81B74087-BBF4-4EB4-9F07-2778B5E3C4A7}" name="Trading Platform"/>
    <tableColumn id="15" xr3:uid="{964394CA-399C-449E-ABFA-9B7F148CA986}" name="LEI Codes"/>
    <tableColumn id="16" xr3:uid="{8284A4A0-2E8B-40C1-9CE4-DDA09C9F4B4C}" name="InfoStat Code"/>
    <tableColumn id="17" xr3:uid="{6512F011-B6DF-4E86-B25C-BBD9123464D2}" name="Permanent Minimum Capital"/>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1" dT="2024-10-11T11:59:21.44" personId="{A98685EC-075A-4170-B64F-FD708D27B00E}" id="{1EB112C9-D44F-4249-BE8E-978B5528FC19}">
    <text>Update this list</text>
  </threadedComment>
  <threadedComment ref="T1" dT="2024-10-21T07:01:57.76" personId="{A98685EC-075A-4170-B64F-FD708D27B00E}" id="{7BB64EBF-3D7C-46FB-8836-7EA620A2B569}">
    <text>To be updated</text>
  </threadedComment>
  <threadedComment ref="H5" dT="2024-10-11T11:59:11.90" personId="{A98685EC-075A-4170-B64F-FD708D27B00E}" id="{8426FA81-909E-4B90-B24F-D77C0F57855E}">
    <text>Remove class 4</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cb.europa.eu/stats/policy_and_exchange_rates/euro_reference_exchange_rates/html/index.e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mfsa.mt/wp-content/uploads/2021/07/VFASP-Wallet-Address-Form.csv"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9.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vmlDrawing" Target="../drawings/vmlDrawing1.vml"/><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microsoft.com/office/2017/10/relationships/threadedComment" Target="../threadedComments/threadedComment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comments" Target="../comments1.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 Id="rId3" Type="http://schemas.openxmlformats.org/officeDocument/2006/relationships/table" Target="../tables/table2.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0FA2-76EC-48A9-8936-CCF5B27E8CC9}">
  <sheetPr codeName="Sheet1">
    <tabColor rgb="FF0070C0"/>
  </sheetPr>
  <dimension ref="A1:Q45"/>
  <sheetViews>
    <sheetView tabSelected="1" workbookViewId="0"/>
  </sheetViews>
  <sheetFormatPr defaultColWidth="0" defaultRowHeight="14.5" customHeight="1" zeroHeight="1" x14ac:dyDescent="0.35"/>
  <cols>
    <col min="1" max="1" width="27.453125" style="17" customWidth="1"/>
    <col min="2" max="2" width="39.36328125" style="18" customWidth="1"/>
    <col min="3" max="3" width="12.26953125" style="18" customWidth="1"/>
    <col min="4" max="4" width="18" style="6" customWidth="1"/>
    <col min="5" max="5" width="13.54296875" style="6" customWidth="1"/>
    <col min="6" max="6" width="1.453125" style="6" customWidth="1"/>
    <col min="7" max="7" width="9.54296875" style="6" customWidth="1"/>
    <col min="8" max="8" width="1.453125" style="5" customWidth="1"/>
    <col min="9" max="17" width="0" style="6" hidden="1" customWidth="1"/>
    <col min="18" max="16384" width="8.54296875" style="6" hidden="1"/>
  </cols>
  <sheetData>
    <row r="1" spans="1:17" ht="7.4" customHeight="1" x14ac:dyDescent="0.35">
      <c r="A1" s="2"/>
      <c r="B1" s="3"/>
      <c r="C1" s="3"/>
      <c r="D1" s="4"/>
      <c r="E1" s="4"/>
      <c r="F1" s="4"/>
      <c r="G1" s="4"/>
    </row>
    <row r="2" spans="1:17" ht="15.5" x14ac:dyDescent="0.35">
      <c r="A2" s="424" t="e" vm="1">
        <v>#VALUE!</v>
      </c>
      <c r="B2" s="7"/>
      <c r="C2" s="7"/>
      <c r="D2" s="8"/>
      <c r="E2" s="1"/>
      <c r="F2" s="1"/>
      <c r="G2" s="1"/>
    </row>
    <row r="3" spans="1:17" ht="15.5" x14ac:dyDescent="0.35">
      <c r="A3" s="424"/>
      <c r="B3" s="7"/>
      <c r="C3" s="7"/>
      <c r="D3" s="9"/>
      <c r="E3" s="1"/>
      <c r="F3" s="1"/>
      <c r="G3" s="1"/>
      <c r="K3" s="10"/>
      <c r="N3" s="10"/>
      <c r="Q3" s="10"/>
    </row>
    <row r="4" spans="1:17" ht="18" x14ac:dyDescent="0.35">
      <c r="A4" s="11"/>
      <c r="B4" s="425" t="s">
        <v>0</v>
      </c>
      <c r="C4" s="425"/>
      <c r="D4" s="425"/>
      <c r="E4" s="12"/>
      <c r="F4" s="12"/>
      <c r="G4" s="12"/>
    </row>
    <row r="5" spans="1:17" ht="7.4" customHeight="1" x14ac:dyDescent="0.4">
      <c r="A5" s="13"/>
      <c r="B5" s="3"/>
      <c r="C5" s="3"/>
      <c r="D5" s="1"/>
      <c r="E5" s="14"/>
      <c r="F5" s="14"/>
      <c r="G5" s="14"/>
    </row>
    <row r="6" spans="1:17" ht="18" x14ac:dyDescent="0.4">
      <c r="A6" s="11"/>
      <c r="B6" s="422" t="s">
        <v>1</v>
      </c>
      <c r="C6" s="422"/>
      <c r="D6" s="422"/>
      <c r="E6" s="14"/>
      <c r="F6" s="14"/>
      <c r="G6" s="14"/>
    </row>
    <row r="7" spans="1:17" ht="14.5" customHeight="1" x14ac:dyDescent="0.35">
      <c r="A7" s="15"/>
      <c r="B7" s="423"/>
      <c r="C7" s="423"/>
      <c r="D7" s="423"/>
      <c r="E7" s="16"/>
      <c r="F7" s="16"/>
      <c r="G7" s="15" t="s">
        <v>2</v>
      </c>
    </row>
    <row r="8" spans="1:17" x14ac:dyDescent="0.35"/>
    <row r="9" spans="1:17" x14ac:dyDescent="0.35">
      <c r="A9" s="19" t="s">
        <v>3</v>
      </c>
      <c r="B9" s="19" t="s">
        <v>4</v>
      </c>
      <c r="C9" s="415"/>
      <c r="D9" s="415"/>
      <c r="E9" s="415"/>
      <c r="F9" s="20" t="str">
        <f>IF(C9="","R","G")</f>
        <v>R</v>
      </c>
    </row>
    <row r="10" spans="1:17" x14ac:dyDescent="0.35">
      <c r="A10" s="19"/>
      <c r="B10" s="19"/>
      <c r="C10" s="19"/>
      <c r="F10" s="276"/>
    </row>
    <row r="11" spans="1:17" x14ac:dyDescent="0.35">
      <c r="A11" s="19" t="s">
        <v>6</v>
      </c>
      <c r="B11" s="19" t="s">
        <v>7</v>
      </c>
      <c r="C11" s="415"/>
      <c r="D11" s="415"/>
      <c r="E11" s="415"/>
      <c r="F11" s="20" t="str">
        <f>IF(C11="","R","G")</f>
        <v>R</v>
      </c>
    </row>
    <row r="12" spans="1:17" x14ac:dyDescent="0.35">
      <c r="A12" s="19"/>
      <c r="B12" s="19"/>
      <c r="C12" s="19"/>
      <c r="F12" s="276"/>
    </row>
    <row r="13" spans="1:17" x14ac:dyDescent="0.35">
      <c r="A13" s="19" t="s">
        <v>8</v>
      </c>
      <c r="B13" s="19" t="s">
        <v>9</v>
      </c>
      <c r="C13" s="418" t="str">
        <f>IFERROR(_xlfn.XLOOKUP(C11,LHName,LHCode),"")</f>
        <v/>
      </c>
      <c r="D13" s="418"/>
      <c r="E13" s="418"/>
      <c r="F13" s="276"/>
    </row>
    <row r="14" spans="1:17" x14ac:dyDescent="0.35">
      <c r="A14" s="19"/>
      <c r="B14" s="19"/>
      <c r="C14" s="19"/>
      <c r="D14" s="21"/>
      <c r="E14" s="21"/>
      <c r="F14" s="276"/>
    </row>
    <row r="15" spans="1:17" x14ac:dyDescent="0.35">
      <c r="A15" s="19" t="s">
        <v>10</v>
      </c>
      <c r="B15" s="19" t="s">
        <v>11</v>
      </c>
      <c r="C15" s="418" t="str">
        <f>IFERROR(_xlfn.XLOOKUP(C11,LHName,LHIDCode),"")</f>
        <v/>
      </c>
      <c r="D15" s="418"/>
      <c r="E15" s="418"/>
      <c r="F15" s="276"/>
    </row>
    <row r="16" spans="1:17" x14ac:dyDescent="0.35">
      <c r="A16" s="19"/>
      <c r="B16" s="19"/>
      <c r="C16" s="19"/>
      <c r="F16" s="276"/>
    </row>
    <row r="17" spans="1:6" x14ac:dyDescent="0.35">
      <c r="A17" s="19" t="s">
        <v>12</v>
      </c>
      <c r="B17" s="19" t="s">
        <v>13</v>
      </c>
      <c r="C17" s="418" t="str">
        <f>IFERROR(_xlfn.XLOOKUP(C11,LHName,MBRCode),"")</f>
        <v/>
      </c>
      <c r="D17" s="418"/>
      <c r="E17" s="418"/>
      <c r="F17" s="276"/>
    </row>
    <row r="18" spans="1:6" x14ac:dyDescent="0.35">
      <c r="A18" s="19"/>
      <c r="B18" s="19"/>
      <c r="C18" s="19"/>
      <c r="F18" s="276"/>
    </row>
    <row r="19" spans="1:6" x14ac:dyDescent="0.35">
      <c r="A19" s="19" t="s">
        <v>14</v>
      </c>
      <c r="B19" s="19" t="s">
        <v>15</v>
      </c>
      <c r="C19" s="418" t="str">
        <f>IFERROR(_xlfn.XLOOKUP(C11,LHName,InfoStat_Code),"")</f>
        <v/>
      </c>
      <c r="D19" s="418"/>
      <c r="E19" s="418"/>
      <c r="F19" s="276"/>
    </row>
    <row r="20" spans="1:6" x14ac:dyDescent="0.35">
      <c r="A20" s="19"/>
      <c r="B20" s="19"/>
      <c r="C20" s="19"/>
      <c r="F20" s="276"/>
    </row>
    <row r="21" spans="1:6" x14ac:dyDescent="0.35">
      <c r="A21" s="19" t="s">
        <v>16</v>
      </c>
      <c r="B21" s="19" t="s">
        <v>17</v>
      </c>
      <c r="C21" s="418" t="str">
        <f>IFERROR(_xlfn.XLOOKUP(C11,LHName,LEI_Codes),"")</f>
        <v/>
      </c>
      <c r="D21" s="418"/>
      <c r="E21" s="418"/>
      <c r="F21" s="276"/>
    </row>
    <row r="22" spans="1:6" x14ac:dyDescent="0.35">
      <c r="A22" s="19"/>
      <c r="B22" s="19"/>
      <c r="C22" s="19"/>
      <c r="F22" s="276"/>
    </row>
    <row r="23" spans="1:6" x14ac:dyDescent="0.35">
      <c r="A23" s="19" t="s">
        <v>18</v>
      </c>
      <c r="B23" s="19" t="s">
        <v>19</v>
      </c>
      <c r="C23" s="418" t="str">
        <f>IFERROR(_xlfn.XLOOKUP(C11,LHName,LicClass),"")</f>
        <v/>
      </c>
      <c r="D23" s="418"/>
      <c r="E23" s="418"/>
      <c r="F23" s="276"/>
    </row>
    <row r="24" spans="1:6" x14ac:dyDescent="0.35">
      <c r="A24" s="19"/>
      <c r="B24" s="19"/>
      <c r="C24" s="19"/>
    </row>
    <row r="25" spans="1:6" x14ac:dyDescent="0.35">
      <c r="A25" s="19"/>
      <c r="B25" s="19"/>
      <c r="C25" s="19" t="s">
        <v>4789</v>
      </c>
      <c r="D25" s="19" t="s">
        <v>4790</v>
      </c>
      <c r="E25" s="19" t="s">
        <v>4791</v>
      </c>
    </row>
    <row r="26" spans="1:6" x14ac:dyDescent="0.35">
      <c r="A26" s="19" t="s">
        <v>20</v>
      </c>
      <c r="B26" s="19" t="s">
        <v>21</v>
      </c>
      <c r="C26" s="394"/>
      <c r="D26" s="395"/>
      <c r="E26" s="394"/>
      <c r="F26" s="396" t="str">
        <f>IF(COUNTA(C26:E26)&lt;&gt;3,"R","G")</f>
        <v>R</v>
      </c>
    </row>
    <row r="27" spans="1:6" x14ac:dyDescent="0.35">
      <c r="A27" s="19" t="s">
        <v>22</v>
      </c>
      <c r="B27" s="19" t="s">
        <v>23</v>
      </c>
      <c r="C27" s="394"/>
      <c r="D27" s="395"/>
      <c r="E27" s="394"/>
      <c r="F27" s="396" t="str">
        <f>IF(COUNTA(C27:E27)&lt;&gt;3,"R","G")</f>
        <v>R</v>
      </c>
    </row>
    <row r="28" spans="1:6" hidden="1" x14ac:dyDescent="0.35">
      <c r="A28" s="19" t="s">
        <v>20</v>
      </c>
      <c r="B28" s="19" t="s">
        <v>21</v>
      </c>
      <c r="C28" s="419" t="str">
        <f>IF(COUNTA(C26:E26)&lt;&gt;3,"",(_xlfn.CONCAT(IF(C26&lt;10,"0",""),C26,IF(MONTH(D26&amp;1)&lt;10,"/0","/"),MONTH(D26&amp;1),"/",E26)))</f>
        <v/>
      </c>
      <c r="D28" s="419"/>
      <c r="E28" s="419"/>
    </row>
    <row r="29" spans="1:6" hidden="1" x14ac:dyDescent="0.35">
      <c r="A29" s="19" t="s">
        <v>22</v>
      </c>
      <c r="B29" s="19" t="s">
        <v>23</v>
      </c>
      <c r="C29" s="419" t="str">
        <f>IF(COUNTA(C27:E27)&lt;&gt;3,"",(_xlfn.CONCAT(IF(C27&lt;10,"0",""),C27,IF(MONTH(D27&amp;1)&lt;10,"/0","/"),MONTH(D27&amp;1),"/",E27)))</f>
        <v/>
      </c>
      <c r="D29" s="419"/>
      <c r="E29" s="419"/>
      <c r="F29" s="20"/>
    </row>
    <row r="30" spans="1:6" x14ac:dyDescent="0.35">
      <c r="A30" s="19"/>
      <c r="F30" s="276"/>
    </row>
    <row r="31" spans="1:6" ht="14.5" customHeight="1" x14ac:dyDescent="0.35">
      <c r="A31" s="19" t="s">
        <v>24</v>
      </c>
      <c r="B31" s="22" t="s">
        <v>25</v>
      </c>
      <c r="C31" s="420" t="str">
        <f>IF(C29="","",(YEAR(C29)-YEAR(C28))*12+MONTH(C29)-MONTH(C28)+1)</f>
        <v/>
      </c>
      <c r="D31" s="420"/>
      <c r="E31" s="420"/>
      <c r="F31" s="20" t="str">
        <f>IF(C31="","R",IF(OR(AND(C9="Interim Return",C31=12),AND(OR(C9="Annual Return",C9="Audited Annual Return"),C31&lt;&gt;12)),"Y","G"))</f>
        <v>R</v>
      </c>
    </row>
    <row r="32" spans="1:6" x14ac:dyDescent="0.35">
      <c r="A32" s="19"/>
      <c r="F32" s="276"/>
    </row>
    <row r="33" spans="1:7" x14ac:dyDescent="0.35">
      <c r="A33" s="19" t="s">
        <v>26</v>
      </c>
      <c r="B33" s="18" t="s">
        <v>27</v>
      </c>
      <c r="C33" s="415"/>
      <c r="D33" s="415"/>
      <c r="E33" s="415"/>
      <c r="F33" s="20" t="str">
        <f>IF(C33="","R","G")</f>
        <v>R</v>
      </c>
    </row>
    <row r="34" spans="1:7" x14ac:dyDescent="0.35">
      <c r="A34" s="19"/>
      <c r="F34" s="277"/>
    </row>
    <row r="35" spans="1:7" ht="43.5" customHeight="1" x14ac:dyDescent="0.35">
      <c r="A35" s="19" t="s">
        <v>29</v>
      </c>
      <c r="B35" s="22" t="s">
        <v>30</v>
      </c>
      <c r="C35" s="414"/>
      <c r="D35" s="414"/>
      <c r="E35" s="414"/>
      <c r="F35" s="20" t="str">
        <f>IF(OR(C35="", AND(IF(C33&lt;&gt;"EUR",C35=1)), AND(C33="EUR",C35&lt;&gt;1)),"R","G")</f>
        <v>R</v>
      </c>
    </row>
    <row r="36" spans="1:7" ht="30" customHeight="1" x14ac:dyDescent="0.35">
      <c r="A36" s="19"/>
      <c r="B36" s="421" t="s">
        <v>31</v>
      </c>
      <c r="C36" s="421"/>
      <c r="D36" s="421"/>
      <c r="E36" s="421"/>
      <c r="F36" s="276"/>
    </row>
    <row r="37" spans="1:7" x14ac:dyDescent="0.35">
      <c r="A37" s="19"/>
      <c r="F37" s="277"/>
    </row>
    <row r="38" spans="1:7" x14ac:dyDescent="0.35">
      <c r="A38" s="19" t="s">
        <v>32</v>
      </c>
      <c r="B38" s="18" t="s">
        <v>33</v>
      </c>
      <c r="C38" s="415"/>
      <c r="D38" s="415"/>
      <c r="E38" s="415"/>
      <c r="F38" s="20" t="str">
        <f>IF(C38="","R","G")</f>
        <v>R</v>
      </c>
    </row>
    <row r="39" spans="1:7" ht="7.4" customHeight="1" x14ac:dyDescent="0.35">
      <c r="A39" s="19"/>
      <c r="F39" s="276"/>
    </row>
    <row r="40" spans="1:7" x14ac:dyDescent="0.35">
      <c r="A40" s="19" t="s">
        <v>35</v>
      </c>
      <c r="B40" s="18" t="s">
        <v>36</v>
      </c>
      <c r="C40" s="416"/>
      <c r="D40" s="416"/>
      <c r="E40" s="416"/>
      <c r="F40" s="20" t="str">
        <f>IF(C40="","R","G")</f>
        <v>R</v>
      </c>
    </row>
    <row r="41" spans="1:7" x14ac:dyDescent="0.35">
      <c r="A41" s="19" t="s">
        <v>37</v>
      </c>
      <c r="B41" s="18" t="s">
        <v>38</v>
      </c>
      <c r="C41" s="417"/>
      <c r="D41" s="417"/>
      <c r="E41" s="417"/>
      <c r="F41" s="20" t="str">
        <f>IF(C41="","R","G")</f>
        <v>R</v>
      </c>
    </row>
    <row r="42" spans="1:7" ht="7.4" customHeight="1" x14ac:dyDescent="0.35">
      <c r="A42" s="19"/>
      <c r="D42" s="275"/>
      <c r="E42" s="275"/>
      <c r="F42" s="20"/>
    </row>
    <row r="43" spans="1:7" ht="7.4" customHeight="1" x14ac:dyDescent="0.35">
      <c r="A43" s="19"/>
      <c r="D43" s="275"/>
      <c r="E43" s="275"/>
      <c r="F43" s="20"/>
    </row>
    <row r="44" spans="1:7" ht="7.4" customHeight="1" x14ac:dyDescent="0.35">
      <c r="A44" s="23"/>
      <c r="B44" s="24"/>
      <c r="C44" s="24"/>
      <c r="D44" s="24"/>
      <c r="E44" s="24"/>
      <c r="F44" s="24"/>
      <c r="G44" s="24"/>
    </row>
    <row r="45" spans="1:7" hidden="1" x14ac:dyDescent="0.35">
      <c r="D45" s="25"/>
    </row>
  </sheetData>
  <sheetProtection algorithmName="SHA-512" hashValue="eAybYfOGDWp3uF/ZonkbDaTEJNlTweu6z1Ymt0J9AOT0PFArTT3FV8LvEA652s9SMpAYUn+1ohU5PAULjAVo5w==" saltValue="LZqjuc5hX5Mjio34zXdylQ==" spinCount="100000" sheet="1" objects="1" scenarios="1"/>
  <mergeCells count="21">
    <mergeCell ref="B6:D6"/>
    <mergeCell ref="B7:D7"/>
    <mergeCell ref="C9:E9"/>
    <mergeCell ref="C11:E11"/>
    <mergeCell ref="A2:A3"/>
    <mergeCell ref="B4:D4"/>
    <mergeCell ref="C13:E13"/>
    <mergeCell ref="C15:E15"/>
    <mergeCell ref="C17:E17"/>
    <mergeCell ref="C19:E19"/>
    <mergeCell ref="C21:E21"/>
    <mergeCell ref="C35:E35"/>
    <mergeCell ref="C38:E38"/>
    <mergeCell ref="C40:E40"/>
    <mergeCell ref="C41:E41"/>
    <mergeCell ref="C23:E23"/>
    <mergeCell ref="C28:E28"/>
    <mergeCell ref="C29:E29"/>
    <mergeCell ref="C31:E31"/>
    <mergeCell ref="C33:E33"/>
    <mergeCell ref="B36:E36"/>
  </mergeCells>
  <conditionalFormatting sqref="B7:D7">
    <cfRule type="expression" dxfId="205" priority="433">
      <formula>OR($C$31=3,$C$31=9)</formula>
    </cfRule>
    <cfRule type="expression" dxfId="204" priority="434">
      <formula>OR($C$31&lt;&gt;3,$C$31&lt;&gt;9)</formula>
    </cfRule>
  </conditionalFormatting>
  <conditionalFormatting sqref="D8">
    <cfRule type="expression" dxfId="203" priority="1">
      <formula>ISNUMBER(SEARCH("G",A1))</formula>
    </cfRule>
  </conditionalFormatting>
  <conditionalFormatting sqref="F1:F1048576">
    <cfRule type="cellIs" dxfId="202" priority="2" operator="equal">
      <formula>"Y"</formula>
    </cfRule>
    <cfRule type="cellIs" dxfId="201" priority="5" operator="equal">
      <formula>"R"</formula>
    </cfRule>
    <cfRule type="cellIs" dxfId="200" priority="6" operator="equal">
      <formula>"G"</formula>
    </cfRule>
  </conditionalFormatting>
  <dataValidations count="10">
    <dataValidation type="custom" allowBlank="1" showInputMessage="1" showErrorMessage="1" error="Please ensure that a valid email address has been provided, and that no space has been entered after the email. " sqref="C41 D42:E43" xr:uid="{C6BAB0CB-D8E1-417A-AC34-CBE323D5B963}">
      <formula1>AND(ISERROR(FIND(" ",C41)),LEN(C41)-LEN(SUBSTITUTE(C41,"@",""))=1,IFERROR(SEARCH("@",C41)&lt;SEARCH(".",C41,SEARCH("@",C41)),0),ISERROR(FIND(",",C41)),NOT(IFERROR(SEARCH(".",C41,SEARCH("@",C41))-SEARCH("@",C41),0)=1),LEFT(C41,1)&lt;&gt;".",RIGHT(C41,1)&lt;&gt;".")</formula1>
    </dataValidation>
    <dataValidation type="custom" operator="greaterThan" allowBlank="1" showInputMessage="1" showErrorMessage="1" sqref="C40" xr:uid="{CACF256C-46ED-4BB6-A03C-A6CEE6F8C4A2}">
      <formula1>ISTEXT(C40)</formula1>
    </dataValidation>
    <dataValidation type="list" allowBlank="1" showInputMessage="1" showErrorMessage="1" sqref="C33" xr:uid="{471EF067-7E8B-4E4E-A1DC-EE2188F7813E}">
      <formula1>RepCurrency</formula1>
    </dataValidation>
    <dataValidation type="list" allowBlank="1" showInputMessage="1" showErrorMessage="1" sqref="C38" xr:uid="{A751DE70-525B-4DA6-85E2-47B5110280DC}">
      <formula1>AccFramework</formula1>
    </dataValidation>
    <dataValidation type="list" allowBlank="1" showInputMessage="1" showErrorMessage="1" sqref="C9" xr:uid="{33B1D889-4192-4D79-A131-D8B86B76FD69}">
      <formula1>DocumentType</formula1>
    </dataValidation>
    <dataValidation type="list" allowBlank="1" showInputMessage="1" showErrorMessage="1" sqref="C11" xr:uid="{D2F5B366-81A6-4230-9972-66CD05E80B1F}">
      <formula1>LHName</formula1>
    </dataValidation>
    <dataValidation type="decimal" allowBlank="1" showInputMessage="1" showErrorMessage="1" prompt="The reporting currency should be the base currency, ex: USD/EUR." sqref="C35" xr:uid="{05789FB2-A1EA-4DA1-9FBC-A5376E386F28}">
      <formula1>0</formula1>
      <formula2>100</formula2>
    </dataValidation>
    <dataValidation type="list" allowBlank="1" showInputMessage="1" showErrorMessage="1" sqref="D26:D27" xr:uid="{37E7EDB5-593A-42C4-8577-A95A31A3DB1A}">
      <formula1>Months</formula1>
    </dataValidation>
    <dataValidation type="whole" allowBlank="1" showInputMessage="1" showErrorMessage="1" sqref="C26:C27" xr:uid="{DAE20ADF-86B8-47F2-9288-90CF18248C9E}">
      <formula1>1</formula1>
      <formula2>31</formula2>
    </dataValidation>
    <dataValidation type="whole" allowBlank="1" showInputMessage="1" showErrorMessage="1" sqref="E26:E27" xr:uid="{EE75C5F2-887A-4EF5-8567-F4902BB5ADB9}">
      <formula1>1900</formula1>
      <formula2>2050</formula2>
    </dataValidation>
  </dataValidations>
  <hyperlinks>
    <hyperlink ref="B36:E36" r:id="rId1" display="Please ensure that the exchange rate is quoted from the ECB's website, and the reporting currency is used as a base currency." xr:uid="{92AAE828-E6AC-4326-AF12-5B6F2D7AD71D}"/>
  </hyperlinks>
  <pageMargins left="0.7" right="0.7" top="0.75" bottom="0.75" header="0.3" footer="0.3"/>
  <headerFooter>
    <oddHeader>&amp;R&amp;"Calibri"&amp;10&amp;K000000 MFSA-RESTRICTED&amp;1#_x000D_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F55B-C3F8-4E1D-BD70-82EBC21ACB03}">
  <sheetPr codeName="Sheet2"/>
  <dimension ref="A1:I16"/>
  <sheetViews>
    <sheetView workbookViewId="0">
      <selection activeCell="F10" sqref="F10"/>
    </sheetView>
  </sheetViews>
  <sheetFormatPr defaultRowHeight="14.5" x14ac:dyDescent="0.35"/>
  <cols>
    <col min="8" max="8" width="21.1796875" bestFit="1"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39</v>
      </c>
      <c r="F1" t="s">
        <v>3</v>
      </c>
      <c r="G1" t="s">
        <v>4</v>
      </c>
      <c r="H1">
        <f>CoverSheet!C9</f>
        <v>0</v>
      </c>
      <c r="I1" t="str">
        <f>CoverSheet!F9</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39</v>
      </c>
      <c r="F2" t="s">
        <v>6</v>
      </c>
      <c r="G2" t="s">
        <v>7</v>
      </c>
      <c r="H2">
        <f>CoverSheet!C11</f>
        <v>0</v>
      </c>
      <c r="I2" t="str">
        <f>CoverSheet!F11</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39</v>
      </c>
      <c r="F3" t="s">
        <v>8</v>
      </c>
      <c r="G3" t="s">
        <v>9</v>
      </c>
      <c r="H3" t="str">
        <f>CoverSheet!C13</f>
        <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39</v>
      </c>
      <c r="F4" t="s">
        <v>10</v>
      </c>
      <c r="G4" t="s">
        <v>11</v>
      </c>
      <c r="H4" t="str">
        <f>CoverSheet!C15</f>
        <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39</v>
      </c>
      <c r="F5" t="s">
        <v>12</v>
      </c>
      <c r="G5" t="s">
        <v>13</v>
      </c>
      <c r="H5" t="str">
        <f>CoverSheet!C17</f>
        <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39</v>
      </c>
      <c r="F6" t="s">
        <v>14</v>
      </c>
      <c r="G6" t="s">
        <v>15</v>
      </c>
      <c r="H6" t="str">
        <f>CoverSheet!C19</f>
        <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39</v>
      </c>
      <c r="F7" t="s">
        <v>16</v>
      </c>
      <c r="G7" t="s">
        <v>17</v>
      </c>
      <c r="H7" t="str">
        <f>CoverSheet!C21</f>
        <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39</v>
      </c>
      <c r="F8" t="s">
        <v>18</v>
      </c>
      <c r="G8" t="s">
        <v>19</v>
      </c>
      <c r="H8" t="str">
        <f>CoverSheet!C23</f>
        <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39</v>
      </c>
      <c r="F9" t="s">
        <v>20</v>
      </c>
      <c r="G9" t="s">
        <v>21</v>
      </c>
      <c r="H9" s="257" t="str">
        <f>CoverSheet!C28</f>
        <v/>
      </c>
      <c r="I9" t="str">
        <f>CoverSheet!F26</f>
        <v>R</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39</v>
      </c>
      <c r="F10" t="s">
        <v>22</v>
      </c>
      <c r="G10" t="s">
        <v>23</v>
      </c>
      <c r="H10" s="257" t="str">
        <f>CoverSheet!C29</f>
        <v/>
      </c>
      <c r="I10" t="str">
        <f>CoverSheet!F27</f>
        <v>R</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39</v>
      </c>
      <c r="F11" t="s">
        <v>24</v>
      </c>
      <c r="G11" t="s">
        <v>25</v>
      </c>
      <c r="H11" s="252" t="str">
        <f>CoverSheet!C31</f>
        <v/>
      </c>
      <c r="I11" t="str">
        <f>CoverSheet!F31</f>
        <v>R</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39</v>
      </c>
      <c r="F12" t="s">
        <v>26</v>
      </c>
      <c r="G12" t="s">
        <v>27</v>
      </c>
      <c r="H12">
        <f>CoverSheet!D33</f>
        <v>0</v>
      </c>
      <c r="I12" t="str">
        <f>CoverSheet!F33</f>
        <v>R</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39</v>
      </c>
      <c r="F13" t="s">
        <v>29</v>
      </c>
      <c r="G13" t="s">
        <v>3678</v>
      </c>
      <c r="H13" s="258">
        <f>CoverSheet!C35</f>
        <v>0</v>
      </c>
      <c r="I13" t="str">
        <f>CoverSheet!F35</f>
        <v>R</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39</v>
      </c>
      <c r="F14" t="s">
        <v>32</v>
      </c>
      <c r="G14" t="s">
        <v>33</v>
      </c>
      <c r="H14">
        <f>CoverSheet!D38</f>
        <v>0</v>
      </c>
      <c r="I14" t="str">
        <f>CoverSheet!F38</f>
        <v>R</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39</v>
      </c>
      <c r="F15" t="s">
        <v>35</v>
      </c>
      <c r="G15" t="s">
        <v>36</v>
      </c>
      <c r="H15">
        <f>CoverSheet!D40</f>
        <v>0</v>
      </c>
      <c r="I15" t="str">
        <f>CoverSheet!F40</f>
        <v>R</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39</v>
      </c>
      <c r="F16" t="s">
        <v>37</v>
      </c>
      <c r="G16" t="s">
        <v>38</v>
      </c>
      <c r="H16">
        <f>CoverSheet!D41</f>
        <v>0</v>
      </c>
      <c r="I16" t="str">
        <f>CoverSheet!F41</f>
        <v>R</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B17FD-F0C6-4F23-8130-FA4745223386}">
  <sheetPr codeName="Sheet3">
    <tabColor rgb="FF0070C0"/>
  </sheetPr>
  <dimension ref="A1:Q53"/>
  <sheetViews>
    <sheetView zoomScale="80" zoomScaleNormal="80" workbookViewId="0"/>
  </sheetViews>
  <sheetFormatPr defaultColWidth="0" defaultRowHeight="14.5" zeroHeight="1" x14ac:dyDescent="0.35"/>
  <cols>
    <col min="1" max="1" width="1.453125" style="278" customWidth="1"/>
    <col min="2" max="7" width="8.7265625" style="278" customWidth="1"/>
    <col min="8" max="8" width="2.7265625" style="278" customWidth="1"/>
    <col min="9" max="9" width="11.54296875" style="278" customWidth="1"/>
    <col min="10" max="10" width="1.54296875" style="278" customWidth="1"/>
    <col min="11" max="14" width="11.54296875" style="278" customWidth="1"/>
    <col min="15" max="15" width="14.54296875" style="278" customWidth="1"/>
    <col min="16" max="17" width="1.453125" style="278" customWidth="1"/>
    <col min="18" max="16384" width="0" style="278" hidden="1"/>
  </cols>
  <sheetData>
    <row r="1" spans="1:17" ht="7.4" customHeight="1" x14ac:dyDescent="0.35">
      <c r="A1" s="15"/>
      <c r="B1" s="15"/>
      <c r="C1" s="15"/>
      <c r="D1" s="15"/>
      <c r="E1" s="15"/>
      <c r="F1" s="15"/>
      <c r="G1" s="15"/>
      <c r="H1" s="15"/>
      <c r="I1" s="15"/>
      <c r="J1" s="15"/>
      <c r="K1" s="15"/>
      <c r="L1" s="15"/>
      <c r="M1" s="15"/>
      <c r="N1" s="15"/>
      <c r="O1" s="15"/>
      <c r="P1" s="15"/>
      <c r="Q1" s="5"/>
    </row>
    <row r="2" spans="1:17" ht="14.5" customHeight="1" x14ac:dyDescent="0.35">
      <c r="A2" s="15"/>
      <c r="B2" s="429" t="e" vm="2">
        <v>#VALUE!</v>
      </c>
      <c r="C2" s="429"/>
      <c r="D2" s="429"/>
      <c r="E2" s="266"/>
      <c r="F2" s="266"/>
      <c r="G2" s="266"/>
      <c r="H2" s="266"/>
      <c r="I2" s="266"/>
      <c r="J2" s="266"/>
      <c r="K2" s="266"/>
      <c r="L2" s="266"/>
      <c r="M2" s="266"/>
      <c r="N2" s="15"/>
      <c r="O2" s="15"/>
      <c r="P2" s="15"/>
      <c r="Q2" s="5"/>
    </row>
    <row r="3" spans="1:17" ht="14.5" customHeight="1" x14ac:dyDescent="0.35">
      <c r="A3" s="15"/>
      <c r="B3" s="429"/>
      <c r="C3" s="429"/>
      <c r="D3" s="429"/>
      <c r="E3" s="266" t="s">
        <v>3302</v>
      </c>
      <c r="F3" s="266"/>
      <c r="G3" s="266"/>
      <c r="H3" s="266"/>
      <c r="I3" s="266"/>
      <c r="J3" s="266"/>
      <c r="K3" s="266"/>
      <c r="L3" s="266"/>
      <c r="M3" s="266"/>
      <c r="N3" s="15"/>
      <c r="O3" s="15"/>
      <c r="P3" s="15"/>
      <c r="Q3" s="5"/>
    </row>
    <row r="4" spans="1:17" x14ac:dyDescent="0.35">
      <c r="A4" s="15"/>
      <c r="B4" s="15"/>
      <c r="C4" s="15"/>
      <c r="D4" s="15"/>
      <c r="E4" s="15"/>
      <c r="F4" s="15"/>
      <c r="G4" s="15"/>
      <c r="H4" s="15"/>
      <c r="I4" s="15"/>
      <c r="J4" s="15"/>
      <c r="K4" s="15"/>
      <c r="L4" s="15"/>
      <c r="M4" s="15"/>
      <c r="N4" s="15"/>
      <c r="O4" s="15" t="str">
        <f>CoverSheet!G7</f>
        <v>v:25-01-a</v>
      </c>
      <c r="P4" s="15"/>
      <c r="Q4" s="5"/>
    </row>
    <row r="5" spans="1:17" ht="7.4" customHeight="1" x14ac:dyDescent="0.35">
      <c r="A5" s="15"/>
      <c r="B5" s="15"/>
      <c r="C5" s="15"/>
      <c r="D5" s="15"/>
      <c r="E5" s="15"/>
      <c r="F5" s="15"/>
      <c r="G5" s="15"/>
      <c r="H5" s="15"/>
      <c r="I5" s="15"/>
      <c r="J5" s="15"/>
      <c r="K5" s="15"/>
      <c r="L5" s="15"/>
      <c r="M5" s="15"/>
      <c r="N5" s="15"/>
      <c r="O5" s="15"/>
      <c r="P5" s="15"/>
      <c r="Q5" s="5"/>
    </row>
    <row r="6" spans="1:17" ht="7.4" customHeight="1" x14ac:dyDescent="0.35">
      <c r="A6" s="6"/>
      <c r="B6" s="6"/>
      <c r="C6" s="6"/>
      <c r="D6" s="6"/>
      <c r="E6" s="6"/>
      <c r="F6" s="6"/>
      <c r="G6" s="6"/>
      <c r="H6" s="6"/>
      <c r="I6" s="6"/>
      <c r="J6" s="6"/>
      <c r="K6" s="6"/>
      <c r="L6" s="6"/>
      <c r="M6" s="6"/>
      <c r="N6" s="6"/>
      <c r="O6" s="6"/>
      <c r="P6" s="6"/>
      <c r="Q6" s="5"/>
    </row>
    <row r="7" spans="1:17" ht="24" customHeight="1" x14ac:dyDescent="0.35">
      <c r="A7" s="6"/>
      <c r="B7" s="6"/>
      <c r="C7" s="59" t="s">
        <v>41</v>
      </c>
      <c r="D7" s="60">
        <f>CoverSheet!$C$11</f>
        <v>0</v>
      </c>
      <c r="E7" s="6"/>
      <c r="F7" s="6"/>
      <c r="G7" s="6"/>
      <c r="H7" s="6"/>
      <c r="I7" s="6"/>
      <c r="J7" s="6"/>
      <c r="K7" s="426" t="s">
        <v>3305</v>
      </c>
      <c r="L7" s="426" t="s">
        <v>3306</v>
      </c>
      <c r="M7" s="426" t="s">
        <v>3307</v>
      </c>
      <c r="N7" s="426" t="s">
        <v>3308</v>
      </c>
      <c r="O7" s="6"/>
      <c r="P7" s="6"/>
      <c r="Q7" s="5"/>
    </row>
    <row r="8" spans="1:17" x14ac:dyDescent="0.35">
      <c r="A8" s="6"/>
      <c r="B8" s="6"/>
      <c r="C8" s="59" t="s">
        <v>42</v>
      </c>
      <c r="D8" s="60" t="str">
        <f>IF(OR(CoverSheet!$C$28=0,CoverSheet!$C$29=0),"",(TEXT(CoverSheet!$C$28,"DD/MM/YYYY")&amp;" - "&amp;(TEXT(CoverSheet!$C$29,"dd/mm/yyyy"))))</f>
        <v xml:space="preserve"> - </v>
      </c>
      <c r="E8" s="6"/>
      <c r="F8" s="6"/>
      <c r="G8" s="6"/>
      <c r="H8" s="6"/>
      <c r="I8" s="6"/>
      <c r="J8" s="6"/>
      <c r="K8" s="426"/>
      <c r="L8" s="427"/>
      <c r="M8" s="427"/>
      <c r="N8" s="427"/>
      <c r="O8" s="6"/>
      <c r="P8" s="6"/>
      <c r="Q8" s="5"/>
    </row>
    <row r="9" spans="1:17" ht="7.4" customHeight="1" x14ac:dyDescent="0.35">
      <c r="A9" s="6"/>
      <c r="B9" s="6"/>
      <c r="C9" s="6"/>
      <c r="D9" s="6"/>
      <c r="E9" s="6"/>
      <c r="F9" s="6"/>
      <c r="G9" s="6"/>
      <c r="H9" s="6"/>
      <c r="I9" s="6"/>
      <c r="J9" s="6"/>
      <c r="K9" s="6"/>
      <c r="L9" s="279"/>
      <c r="M9" s="280"/>
      <c r="N9" s="281"/>
      <c r="O9" s="6"/>
      <c r="P9" s="6"/>
      <c r="Q9" s="5"/>
    </row>
    <row r="10" spans="1:17" ht="18.5" thickBot="1" x14ac:dyDescent="0.45">
      <c r="A10" s="6"/>
      <c r="B10" s="145" t="s">
        <v>5117</v>
      </c>
      <c r="C10" s="145"/>
      <c r="D10" s="145"/>
      <c r="E10" s="145"/>
      <c r="F10" s="145"/>
      <c r="G10" s="145"/>
      <c r="H10" s="145"/>
      <c r="I10" s="145"/>
      <c r="J10" s="145"/>
      <c r="K10" s="145"/>
      <c r="L10" s="145"/>
      <c r="M10" s="145"/>
      <c r="N10" s="145"/>
      <c r="O10" s="145"/>
      <c r="P10" s="6"/>
      <c r="Q10" s="5"/>
    </row>
    <row r="11" spans="1:17" ht="7.4" customHeight="1" x14ac:dyDescent="0.35">
      <c r="A11" s="6"/>
      <c r="B11" s="6"/>
      <c r="C11" s="6"/>
      <c r="D11" s="6"/>
      <c r="E11" s="6"/>
      <c r="F11" s="6"/>
      <c r="G11" s="6"/>
      <c r="H11" s="6"/>
      <c r="I11" s="6"/>
      <c r="J11" s="6"/>
      <c r="K11" s="6"/>
      <c r="L11" s="6"/>
      <c r="M11" s="6"/>
      <c r="N11" s="6"/>
      <c r="O11" s="6"/>
      <c r="P11" s="6"/>
      <c r="Q11" s="5"/>
    </row>
    <row r="12" spans="1:17" ht="15.5" x14ac:dyDescent="0.35">
      <c r="A12" s="6"/>
      <c r="B12" s="282"/>
      <c r="C12" s="282" t="s">
        <v>3012</v>
      </c>
      <c r="D12" s="102"/>
      <c r="E12" s="102"/>
      <c r="F12" s="102"/>
      <c r="G12" s="102"/>
      <c r="H12" s="102"/>
      <c r="I12" s="283" t="str">
        <f>IF(L12&gt;0,Lists!$AC$2,IF(AND(L12=0,M12&gt;0),Lists!$AC$3,Lists!$AC$4))</f>
        <v>Error</v>
      </c>
      <c r="J12" s="102" t="str">
        <f t="shared" ref="J12:J17" si="0">IF(I12="error","R",IF(I12="ok","G","Y"))</f>
        <v>R</v>
      </c>
      <c r="K12" s="284">
        <f>COUNTA(CoverSheet!F:F)</f>
        <v>10</v>
      </c>
      <c r="L12" s="284">
        <f>COUNTIF(CoverSheet!$F:$F,"R")</f>
        <v>10</v>
      </c>
      <c r="M12" s="284">
        <f>COUNTIF(CoverSheet!$F:$F,"Y")</f>
        <v>0</v>
      </c>
      <c r="N12" s="284">
        <f>COUNTIF(CoverSheet!$F:$F,"G")</f>
        <v>0</v>
      </c>
      <c r="O12" s="6"/>
      <c r="P12" s="6"/>
      <c r="Q12" s="5"/>
    </row>
    <row r="13" spans="1:17" ht="15.5" x14ac:dyDescent="0.35">
      <c r="A13" s="6"/>
      <c r="B13" s="282"/>
      <c r="C13" s="282" t="s">
        <v>40</v>
      </c>
      <c r="D13" s="102"/>
      <c r="E13" s="102"/>
      <c r="F13" s="102"/>
      <c r="G13" s="102"/>
      <c r="H13" s="102"/>
      <c r="I13" s="283" t="str">
        <f>IF(L13&gt;0,Lists!$AC$2,IF(AND(L13=0,M13&gt;0),Lists!$AC$3,Lists!$AC$4))</f>
        <v>Error</v>
      </c>
      <c r="J13" s="102" t="str">
        <f t="shared" si="0"/>
        <v>R</v>
      </c>
      <c r="K13" s="284">
        <f>COUNTA(Input!Y:Y)</f>
        <v>61</v>
      </c>
      <c r="L13" s="284">
        <f>COUNTIF(Input!$Y:$Y,"R")</f>
        <v>7</v>
      </c>
      <c r="M13" s="284">
        <f>COUNTIF(Input!$Y:$Y,"Y")</f>
        <v>0</v>
      </c>
      <c r="N13" s="284">
        <f>COUNTIF(Input!$Y:$Y,"G")</f>
        <v>54</v>
      </c>
      <c r="O13" s="6"/>
      <c r="P13" s="6"/>
      <c r="Q13" s="5"/>
    </row>
    <row r="14" spans="1:17" ht="15.5" x14ac:dyDescent="0.35">
      <c r="A14" s="6"/>
      <c r="B14" s="282"/>
      <c r="C14" s="282" t="s">
        <v>711</v>
      </c>
      <c r="D14" s="102"/>
      <c r="E14" s="102"/>
      <c r="F14" s="102"/>
      <c r="G14" s="102"/>
      <c r="H14" s="102"/>
      <c r="I14" s="283" t="str">
        <f>IF(L14&gt;0,Lists!$AC$2,IF(AND(L14=0,M14&gt;0),Lists!$AC$3,Lists!$AC$4))</f>
        <v>Check</v>
      </c>
      <c r="J14" s="102" t="str">
        <f t="shared" si="0"/>
        <v>Y</v>
      </c>
      <c r="K14" s="284">
        <f>COUNTA('Income Statement'!J:J)</f>
        <v>1</v>
      </c>
      <c r="L14" s="284">
        <f>COUNTIF('Income Statement'!$J:$J,"R")</f>
        <v>0</v>
      </c>
      <c r="M14" s="284">
        <f>COUNTIF('Income Statement'!$J:$J,"Y")</f>
        <v>1</v>
      </c>
      <c r="N14" s="284">
        <f>COUNTIF('Income Statement'!$J:$J,"G")</f>
        <v>0</v>
      </c>
      <c r="O14" s="6"/>
      <c r="P14" s="6"/>
      <c r="Q14" s="5"/>
    </row>
    <row r="15" spans="1:17" ht="15.5" x14ac:dyDescent="0.35">
      <c r="A15" s="6"/>
      <c r="B15" s="282"/>
      <c r="C15" s="282" t="s">
        <v>767</v>
      </c>
      <c r="D15" s="102"/>
      <c r="E15" s="102"/>
      <c r="F15" s="102"/>
      <c r="G15" s="102"/>
      <c r="H15" s="102"/>
      <c r="I15" s="283" t="str">
        <f>IF(L15&gt;0,Lists!$AC$2,IF(AND(L15=0,M15&gt;0),Lists!$AC$3,Lists!$AC$4))</f>
        <v>OK</v>
      </c>
      <c r="J15" s="102" t="str">
        <f t="shared" si="0"/>
        <v>G</v>
      </c>
      <c r="K15" s="284">
        <f>COUNTA('Balance Sheet'!K:K)</f>
        <v>2</v>
      </c>
      <c r="L15" s="284">
        <f>COUNTIF('Balance Sheet'!$K:$K,"R")</f>
        <v>0</v>
      </c>
      <c r="M15" s="284">
        <f>COUNTIF('Balance Sheet'!$K:$K,"Y")</f>
        <v>0</v>
      </c>
      <c r="N15" s="284">
        <f>COUNTIF('Balance Sheet'!$K:$K,"G")</f>
        <v>2</v>
      </c>
      <c r="O15" s="6"/>
      <c r="P15" s="6"/>
      <c r="Q15" s="5"/>
    </row>
    <row r="16" spans="1:17" ht="15.5" x14ac:dyDescent="0.35">
      <c r="A16" s="6"/>
      <c r="B16" s="282"/>
      <c r="C16" s="282" t="s">
        <v>6133</v>
      </c>
      <c r="D16" s="102"/>
      <c r="E16" s="102"/>
      <c r="F16" s="102"/>
      <c r="G16" s="102"/>
      <c r="H16" s="102"/>
      <c r="I16" s="283" t="str">
        <f>IF(L16&gt;0,Lists!$AC$2,IF(AND(L16=0,M16&gt;0),Lists!$AC$3,Lists!$AC$4))</f>
        <v>OK</v>
      </c>
      <c r="J16" s="102" t="str">
        <f t="shared" si="0"/>
        <v>G</v>
      </c>
      <c r="K16" s="284">
        <f>COUNTA('Supervisory Fee'!J:J)</f>
        <v>1</v>
      </c>
      <c r="L16" s="284">
        <f>COUNTIF('Supervisory Fee'!$J:$J,"R")</f>
        <v>0</v>
      </c>
      <c r="M16" s="284">
        <f>COUNTIF('Supervisory Fee'!$J:$J,"Y")</f>
        <v>0</v>
      </c>
      <c r="N16" s="284">
        <f>COUNTIF('Supervisory Fee'!$J:$J,"G")</f>
        <v>0</v>
      </c>
      <c r="O16" s="6"/>
      <c r="P16" s="6"/>
      <c r="Q16" s="5"/>
    </row>
    <row r="17" spans="1:17" ht="15.5" x14ac:dyDescent="0.35">
      <c r="A17" s="6"/>
      <c r="B17" s="282"/>
      <c r="C17" s="282" t="s">
        <v>3013</v>
      </c>
      <c r="D17" s="102"/>
      <c r="E17" s="102"/>
      <c r="F17" s="102"/>
      <c r="G17" s="102"/>
      <c r="H17" s="102"/>
      <c r="I17" s="283" t="str">
        <f>IF(L17&gt;0,Lists!$AC$2,IF(AND(L17=0,M17&gt;0),Lists!$AC$3,Lists!$AC$4))</f>
        <v>Error</v>
      </c>
      <c r="J17" s="102" t="str">
        <f t="shared" si="0"/>
        <v>R</v>
      </c>
      <c r="K17" s="284">
        <f>COUNTA(Representations!M:M)</f>
        <v>17</v>
      </c>
      <c r="L17" s="284">
        <f>COUNTIF(Representations!$M:$M,"R")</f>
        <v>12</v>
      </c>
      <c r="M17" s="284">
        <f>COUNTIF(Representations!$M:$M,"Y")</f>
        <v>1</v>
      </c>
      <c r="N17" s="284">
        <f>COUNTIF(Representations!$M:$M,"G")</f>
        <v>4</v>
      </c>
      <c r="O17" s="6"/>
      <c r="P17" s="6"/>
      <c r="Q17" s="5"/>
    </row>
    <row r="18" spans="1:17" ht="7.4" customHeight="1" x14ac:dyDescent="0.35">
      <c r="A18" s="6"/>
      <c r="B18" s="6"/>
      <c r="C18" s="6"/>
      <c r="D18" s="6"/>
      <c r="E18" s="6"/>
      <c r="F18" s="6"/>
      <c r="G18" s="6"/>
      <c r="H18" s="6"/>
      <c r="I18" s="6"/>
      <c r="J18" s="6"/>
      <c r="K18" s="285"/>
      <c r="L18" s="285"/>
      <c r="M18" s="285"/>
      <c r="N18" s="285"/>
      <c r="O18" s="6"/>
      <c r="P18" s="6"/>
      <c r="Q18" s="5"/>
    </row>
    <row r="19" spans="1:17" ht="18.5" thickBot="1" x14ac:dyDescent="0.45">
      <c r="A19" s="6"/>
      <c r="B19" s="145" t="s">
        <v>5118</v>
      </c>
      <c r="C19" s="145"/>
      <c r="D19" s="145"/>
      <c r="E19" s="145"/>
      <c r="F19" s="145"/>
      <c r="G19" s="145"/>
      <c r="H19" s="145"/>
      <c r="I19" s="145"/>
      <c r="J19" s="145"/>
      <c r="K19" s="264"/>
      <c r="L19" s="264"/>
      <c r="M19" s="264"/>
      <c r="N19" s="264"/>
      <c r="O19" s="145"/>
      <c r="P19" s="6"/>
      <c r="Q19" s="5"/>
    </row>
    <row r="20" spans="1:17" ht="7.4" customHeight="1" x14ac:dyDescent="0.35">
      <c r="A20" s="6"/>
      <c r="B20" s="6"/>
      <c r="C20" s="6"/>
      <c r="D20" s="6"/>
      <c r="E20" s="6"/>
      <c r="F20" s="6"/>
      <c r="G20" s="6"/>
      <c r="H20" s="6"/>
      <c r="I20" s="6"/>
      <c r="J20" s="6"/>
      <c r="K20" s="285"/>
      <c r="L20" s="285"/>
      <c r="M20" s="285"/>
      <c r="N20" s="285"/>
      <c r="O20" s="6"/>
      <c r="P20" s="6"/>
      <c r="Q20" s="5"/>
    </row>
    <row r="21" spans="1:17" ht="15.5" x14ac:dyDescent="0.35">
      <c r="A21" s="6"/>
      <c r="B21" s="282"/>
      <c r="C21" s="282" t="s">
        <v>2499</v>
      </c>
      <c r="D21" s="102"/>
      <c r="E21" s="102"/>
      <c r="F21" s="102"/>
      <c r="G21" s="102"/>
      <c r="H21" s="102"/>
      <c r="I21" s="283" t="str">
        <f>IF(L21&gt;0,Lists!$AC$2,IF(AND(L21=0,M21&gt;0),Lists!$AC$3,Lists!$AC$4))</f>
        <v>Error</v>
      </c>
      <c r="J21" s="102" t="str">
        <f>IF(I21="error","R",IF(I21="ok","G","Y"))</f>
        <v>R</v>
      </c>
      <c r="K21" s="284">
        <f>COUNTA(PRSafeguards!R:R)</f>
        <v>22</v>
      </c>
      <c r="L21" s="284">
        <f>COUNTIF(PRSafeguards!$R:$R,"R")</f>
        <v>1</v>
      </c>
      <c r="M21" s="284">
        <f>COUNTIF(PRSafeguards!$R:$R,"Y")</f>
        <v>0</v>
      </c>
      <c r="N21" s="284">
        <f>COUNTIF(PRSafeguards!$R:$R,"G")</f>
        <v>21</v>
      </c>
      <c r="O21" s="6"/>
      <c r="P21" s="6"/>
      <c r="Q21" s="5"/>
    </row>
    <row r="22" spans="1:17" ht="15.5" x14ac:dyDescent="0.35">
      <c r="A22" s="6"/>
      <c r="B22" s="282"/>
      <c r="C22" s="282" t="s">
        <v>3303</v>
      </c>
      <c r="D22" s="102"/>
      <c r="E22" s="102"/>
      <c r="F22" s="102"/>
      <c r="G22" s="102"/>
      <c r="H22" s="102"/>
      <c r="I22" s="283" t="str">
        <f>IF(L22&gt;0,Lists!$AC$2,IF(AND(L22=0,M22&gt;0),Lists!$AC$3,Lists!$AC$4))</f>
        <v>Error</v>
      </c>
      <c r="J22" s="102" t="str">
        <f>IF(I22="error","R",IF(I22="ok","G","Y"))</f>
        <v>R</v>
      </c>
      <c r="K22" s="284">
        <f>COUNTA(FORCalc!R:R)</f>
        <v>6</v>
      </c>
      <c r="L22" s="284">
        <f>COUNTIF(FORCalc!$R:$R,"R")</f>
        <v>1</v>
      </c>
      <c r="M22" s="284">
        <f>COUNTIF(FORCalc!$R:$R,"Y")</f>
        <v>0</v>
      </c>
      <c r="N22" s="284">
        <f>COUNTIF(FORCalc!$R:$R,"G")</f>
        <v>5</v>
      </c>
      <c r="O22" s="6"/>
      <c r="P22" s="6"/>
      <c r="Q22" s="5"/>
    </row>
    <row r="23" spans="1:17" ht="15.5" x14ac:dyDescent="0.35">
      <c r="A23" s="6"/>
      <c r="B23" s="282"/>
      <c r="C23" s="282" t="s">
        <v>2594</v>
      </c>
      <c r="D23" s="102"/>
      <c r="E23" s="102"/>
      <c r="F23" s="102"/>
      <c r="G23" s="102"/>
      <c r="H23" s="102"/>
      <c r="I23" s="283" t="str">
        <f>IF(L23&gt;0,Lists!$AC$2,IF(AND(L23=0,M23&gt;0),Lists!$AC$3,Lists!$AC$4))</f>
        <v>OK</v>
      </c>
      <c r="J23" s="102" t="str">
        <f>IF(I23="error","R",IF(I23="ok","G","Y"))</f>
        <v>G</v>
      </c>
      <c r="K23" s="284">
        <f>COUNTA(RegulatoryReq!N:N)</f>
        <v>2</v>
      </c>
      <c r="L23" s="284">
        <f>COUNTIF(RegulatoryReq!$N:$N,"R")</f>
        <v>0</v>
      </c>
      <c r="M23" s="284">
        <f>COUNTIF(RegulatoryReq!$N:$N,"Y")</f>
        <v>0</v>
      </c>
      <c r="N23" s="284">
        <f>COUNTIF(RegulatoryReq!$N:$N,"G")</f>
        <v>1</v>
      </c>
      <c r="O23" s="6"/>
      <c r="P23" s="6"/>
      <c r="Q23" s="5"/>
    </row>
    <row r="24" spans="1:17" ht="7.4" customHeight="1" x14ac:dyDescent="0.35">
      <c r="A24" s="6"/>
      <c r="B24" s="6"/>
      <c r="C24" s="6"/>
      <c r="D24" s="6"/>
      <c r="E24" s="6"/>
      <c r="F24" s="6"/>
      <c r="G24" s="6"/>
      <c r="H24" s="6"/>
      <c r="I24" s="6"/>
      <c r="J24" s="6"/>
      <c r="K24" s="285"/>
      <c r="L24" s="285"/>
      <c r="M24" s="285"/>
      <c r="N24" s="285"/>
      <c r="O24" s="6"/>
      <c r="P24" s="6"/>
      <c r="Q24" s="5"/>
    </row>
    <row r="25" spans="1:17" ht="18.5" thickBot="1" x14ac:dyDescent="0.45">
      <c r="A25" s="6"/>
      <c r="B25" s="145" t="s">
        <v>5119</v>
      </c>
      <c r="C25" s="145"/>
      <c r="D25" s="145"/>
      <c r="E25" s="145"/>
      <c r="F25" s="145"/>
      <c r="G25" s="145"/>
      <c r="H25" s="145"/>
      <c r="I25" s="145"/>
      <c r="J25" s="145"/>
      <c r="K25" s="264"/>
      <c r="L25" s="264"/>
      <c r="M25" s="264"/>
      <c r="N25" s="264"/>
      <c r="O25" s="145"/>
      <c r="P25" s="6"/>
      <c r="Q25" s="5"/>
    </row>
    <row r="26" spans="1:17" ht="7.4" customHeight="1" x14ac:dyDescent="0.35">
      <c r="A26" s="6"/>
      <c r="B26" s="6"/>
      <c r="C26" s="6"/>
      <c r="D26" s="6"/>
      <c r="E26" s="6"/>
      <c r="F26" s="6"/>
      <c r="G26" s="6"/>
      <c r="H26" s="6"/>
      <c r="I26" s="6"/>
      <c r="J26" s="6"/>
      <c r="K26" s="285"/>
      <c r="L26" s="285"/>
      <c r="M26" s="285"/>
      <c r="N26" s="285"/>
      <c r="O26" s="6"/>
      <c r="P26" s="6"/>
      <c r="Q26" s="5"/>
    </row>
    <row r="27" spans="1:17" ht="15.5" x14ac:dyDescent="0.35">
      <c r="A27" s="6"/>
      <c r="B27" s="282"/>
      <c r="C27" s="282" t="s">
        <v>1615</v>
      </c>
      <c r="D27" s="102"/>
      <c r="E27" s="102"/>
      <c r="F27" s="102"/>
      <c r="G27" s="102"/>
      <c r="H27" s="102"/>
      <c r="I27" s="283" t="str">
        <f>IF(L27&gt;0,Lists!$AC$2,IF(AND(L27=0,M27&gt;0),Lists!$AC$3,Lists!$AC$4))</f>
        <v>OK</v>
      </c>
      <c r="J27" s="102" t="str">
        <f t="shared" ref="J27:J35" si="1">IF(I27="error","R",IF(I27="ok","G","Y"))</f>
        <v>G</v>
      </c>
      <c r="K27" s="284">
        <f>COUNTA('General Crypto Services'!L:L)</f>
        <v>13</v>
      </c>
      <c r="L27" s="284">
        <f>COUNTIF('General Crypto Services'!$L:$L,"R")</f>
        <v>0</v>
      </c>
      <c r="M27" s="284">
        <f>COUNTIF('General Crypto Services'!$L:$L,"Y")</f>
        <v>0</v>
      </c>
      <c r="N27" s="284">
        <f>COUNTIF('General Crypto Services'!$L:$L,"G")</f>
        <v>12</v>
      </c>
      <c r="O27" s="6"/>
      <c r="P27" s="6"/>
      <c r="Q27" s="5"/>
    </row>
    <row r="28" spans="1:17" ht="15.5" x14ac:dyDescent="0.35">
      <c r="A28" s="6"/>
      <c r="B28" s="282"/>
      <c r="C28" s="282" t="s">
        <v>830</v>
      </c>
      <c r="D28" s="102"/>
      <c r="E28" s="102"/>
      <c r="F28" s="102"/>
      <c r="G28" s="102"/>
      <c r="H28" s="102"/>
      <c r="I28" s="283" t="str">
        <f>IF(L28&gt;0,Lists!$AC$2,IF(AND(L28=0,M28&gt;0),Lists!$AC$3,Lists!$AC$4))</f>
        <v>Error</v>
      </c>
      <c r="J28" s="102" t="str">
        <f t="shared" si="1"/>
        <v>R</v>
      </c>
      <c r="K28" s="284">
        <f>COUNTA('Crypto Services'!M:M)</f>
        <v>51</v>
      </c>
      <c r="L28" s="284">
        <f>COUNTIF('Crypto Services'!$M:$M,"R")</f>
        <v>10</v>
      </c>
      <c r="M28" s="284">
        <f>COUNTIF('Crypto Services'!$M:$M,"Y")</f>
        <v>0</v>
      </c>
      <c r="N28" s="284">
        <f>COUNTIF('Crypto Services'!$M:$M,"G")</f>
        <v>41</v>
      </c>
      <c r="O28" s="6"/>
      <c r="P28" s="6"/>
      <c r="Q28" s="5"/>
    </row>
    <row r="29" spans="1:17" ht="15.5" x14ac:dyDescent="0.35">
      <c r="A29" s="6"/>
      <c r="B29" s="282"/>
      <c r="C29" s="282" t="s">
        <v>1227</v>
      </c>
      <c r="D29" s="102"/>
      <c r="E29" s="102"/>
      <c r="F29" s="102"/>
      <c r="G29" s="102"/>
      <c r="H29" s="102"/>
      <c r="I29" s="283" t="str">
        <f>IF(L29&gt;0,Lists!$AC$2,IF(AND(L29=0,M29&gt;0),Lists!$AC$3,Lists!$AC$4))</f>
        <v>Error</v>
      </c>
      <c r="J29" s="102" t="str">
        <f t="shared" si="1"/>
        <v>R</v>
      </c>
      <c r="K29" s="284">
        <f>COUNTA(Custody!J:J)</f>
        <v>16</v>
      </c>
      <c r="L29" s="284">
        <f>COUNTIF(Custody!$J:$J,"R")</f>
        <v>2</v>
      </c>
      <c r="M29" s="284">
        <f>COUNTIF(Custody!$J:$J,"Y")</f>
        <v>0</v>
      </c>
      <c r="N29" s="284">
        <f>COUNTIF(Custody!$J:$J,"G")</f>
        <v>14</v>
      </c>
      <c r="O29" s="6"/>
      <c r="P29" s="6"/>
      <c r="Q29" s="5"/>
    </row>
    <row r="30" spans="1:17" ht="15.5" x14ac:dyDescent="0.35">
      <c r="A30" s="6"/>
      <c r="B30" s="282"/>
      <c r="C30" s="282" t="s">
        <v>1419</v>
      </c>
      <c r="D30" s="102"/>
      <c r="E30" s="102"/>
      <c r="F30" s="102"/>
      <c r="G30" s="102"/>
      <c r="H30" s="102"/>
      <c r="I30" s="283" t="str">
        <f>IF(L30&gt;0,Lists!$AC$2,IF(AND(L30=0,M30&gt;0),Lists!$AC$3,Lists!$AC$4))</f>
        <v>Error</v>
      </c>
      <c r="J30" s="102" t="str">
        <f t="shared" si="1"/>
        <v>R</v>
      </c>
      <c r="K30" s="284">
        <f>COUNTA(Safekeeping!K:K)</f>
        <v>12</v>
      </c>
      <c r="L30" s="284">
        <f>COUNTIF(Safekeeping!$K:$K,"R")</f>
        <v>3</v>
      </c>
      <c r="M30" s="284">
        <f>COUNTIF(Safekeeping!$K:$K,"Y")</f>
        <v>0</v>
      </c>
      <c r="N30" s="284">
        <f>COUNTIF(Safekeeping!$K:$K,"G")</f>
        <v>9</v>
      </c>
      <c r="O30" s="6"/>
      <c r="P30" s="6"/>
      <c r="Q30" s="5"/>
    </row>
    <row r="31" spans="1:17" ht="15.5" x14ac:dyDescent="0.35">
      <c r="A31" s="6"/>
      <c r="B31" s="282"/>
      <c r="C31" s="282" t="s">
        <v>2473</v>
      </c>
      <c r="D31" s="102"/>
      <c r="E31" s="102"/>
      <c r="F31" s="102"/>
      <c r="G31" s="102"/>
      <c r="H31" s="102"/>
      <c r="I31" s="283" t="str">
        <f>IF(L31&gt;0,Lists!$AC$2,IF(AND(L31=0,M31&gt;0),Lists!$AC$3,Lists!$AC$4))</f>
        <v>Error</v>
      </c>
      <c r="J31" s="102" t="str">
        <f t="shared" si="1"/>
        <v>R</v>
      </c>
      <c r="K31" s="284">
        <f>COUNTA(Complaints!M:M)</f>
        <v>8</v>
      </c>
      <c r="L31" s="284">
        <f>COUNTIF(Complaints!$M:$M,"R")</f>
        <v>3</v>
      </c>
      <c r="M31" s="284">
        <f>COUNTIF(Complaints!$M:$M,"Y")</f>
        <v>0</v>
      </c>
      <c r="N31" s="284">
        <f>COUNTIF(Complaints!$M:$M,"G")</f>
        <v>5</v>
      </c>
      <c r="O31" s="6"/>
      <c r="P31" s="6"/>
      <c r="Q31" s="5"/>
    </row>
    <row r="32" spans="1:17" ht="15.5" x14ac:dyDescent="0.35">
      <c r="A32" s="6"/>
      <c r="B32" s="282"/>
      <c r="C32" s="282" t="s">
        <v>1893</v>
      </c>
      <c r="D32" s="102"/>
      <c r="E32" s="102"/>
      <c r="F32" s="102"/>
      <c r="G32" s="102"/>
      <c r="H32" s="102"/>
      <c r="I32" s="283" t="str">
        <f>IF(L32&gt;0,Lists!$AC$2,IF(AND(L32=0,M32&gt;0),Lists!$AC$3,Lists!$AC$4))</f>
        <v>Error</v>
      </c>
      <c r="J32" s="102" t="str">
        <f t="shared" si="1"/>
        <v>R</v>
      </c>
      <c r="K32" s="284">
        <f>COUNTA(Clients!K:K)</f>
        <v>18</v>
      </c>
      <c r="L32" s="284">
        <f>COUNTIF(Clients!$K:$K,"R")</f>
        <v>11</v>
      </c>
      <c r="M32" s="284">
        <f>COUNTIF(Clients!$K:$K,"Y")</f>
        <v>0</v>
      </c>
      <c r="N32" s="284">
        <f>COUNTIF(Clients!$K:$K,"G")</f>
        <v>7</v>
      </c>
      <c r="O32" s="6"/>
      <c r="P32" s="6"/>
      <c r="Q32" s="5"/>
    </row>
    <row r="33" spans="1:17" ht="15.5" x14ac:dyDescent="0.35">
      <c r="A33" s="6"/>
      <c r="B33" s="282"/>
      <c r="C33" s="282" t="s">
        <v>1888</v>
      </c>
      <c r="D33" s="102"/>
      <c r="E33" s="102"/>
      <c r="F33" s="102"/>
      <c r="G33" s="102"/>
      <c r="H33" s="102"/>
      <c r="I33" s="283" t="str">
        <f>IF(L33&gt;0,Lists!$AC$2,IF(AND(L33=0,M33&gt;0),Lists!$AC$3,Lists!$AC$4))</f>
        <v>Error</v>
      </c>
      <c r="J33" s="102" t="str">
        <f t="shared" si="1"/>
        <v>R</v>
      </c>
      <c r="K33" s="284">
        <f>COUNTA(Passporting!P:P)</f>
        <v>2</v>
      </c>
      <c r="L33" s="284">
        <f>COUNTIF(Passporting!$P:$P,"R")</f>
        <v>1</v>
      </c>
      <c r="M33" s="284">
        <f>COUNTIF(Passporting!$P:$P,"Y")</f>
        <v>0</v>
      </c>
      <c r="N33" s="284">
        <f>COUNTIF(Passporting!$P:$P,"G")</f>
        <v>1</v>
      </c>
      <c r="O33" s="6"/>
      <c r="P33" s="6"/>
      <c r="Q33" s="5"/>
    </row>
    <row r="34" spans="1:17" ht="15.5" x14ac:dyDescent="0.35">
      <c r="A34" s="6"/>
      <c r="B34" s="282"/>
      <c r="C34" s="282" t="s">
        <v>2229</v>
      </c>
      <c r="D34" s="102"/>
      <c r="E34" s="102"/>
      <c r="F34" s="102"/>
      <c r="G34" s="102"/>
      <c r="H34" s="102"/>
      <c r="I34" s="283" t="str">
        <f>IF(L34&gt;0,Lists!$AC$2,IF(AND(L34=0,M34&gt;0),Lists!$AC$3,Lists!$AC$4))</f>
        <v>Error</v>
      </c>
      <c r="J34" s="102" t="str">
        <f t="shared" si="1"/>
        <v>R</v>
      </c>
      <c r="K34" s="284">
        <f>COUNTA(Outsourcing!U:U)</f>
        <v>5</v>
      </c>
      <c r="L34" s="284">
        <f>COUNTIF(Outsourcing!$U:$U,"R")</f>
        <v>1</v>
      </c>
      <c r="M34" s="284">
        <f>COUNTIF(Outsourcing!$U:$U,"Y")</f>
        <v>0</v>
      </c>
      <c r="N34" s="284">
        <f>COUNTIF(Outsourcing!$U:$U,"G")</f>
        <v>4</v>
      </c>
      <c r="O34" s="6"/>
      <c r="P34" s="6"/>
      <c r="Q34" s="5"/>
    </row>
    <row r="35" spans="1:17" ht="15.5" x14ac:dyDescent="0.35">
      <c r="A35" s="6"/>
      <c r="B35" s="282"/>
      <c r="C35" s="282" t="s">
        <v>3304</v>
      </c>
      <c r="D35" s="102"/>
      <c r="E35" s="102"/>
      <c r="F35" s="102"/>
      <c r="G35" s="102"/>
      <c r="H35" s="102"/>
      <c r="I35" s="283" t="str">
        <f>IF(L35&gt;0,Lists!$AC$2,IF(AND(L35=0,M35&gt;0),Lists!$AC$3,Lists!$AC$4))</f>
        <v>OK</v>
      </c>
      <c r="J35" s="102" t="str">
        <f t="shared" si="1"/>
        <v>G</v>
      </c>
      <c r="K35" s="284">
        <f>COUNTA('Custody Annual Form'!L:L)</f>
        <v>6</v>
      </c>
      <c r="L35" s="284">
        <f>COUNTIF('Custody Annual Form'!$L:$L,"R")</f>
        <v>0</v>
      </c>
      <c r="M35" s="284">
        <f>COUNTIF('Custody Annual Form'!$L:$L,"Y")</f>
        <v>0</v>
      </c>
      <c r="N35" s="284">
        <f>COUNTIF('Custody Annual Form'!$L:$L,"G")</f>
        <v>6</v>
      </c>
      <c r="O35" s="6"/>
      <c r="P35" s="6"/>
      <c r="Q35" s="5"/>
    </row>
    <row r="36" spans="1:17" ht="7.4" customHeight="1" x14ac:dyDescent="0.35">
      <c r="A36" s="6"/>
      <c r="B36" s="67"/>
      <c r="C36" s="67"/>
      <c r="D36" s="67"/>
      <c r="E36" s="67"/>
      <c r="F36" s="67"/>
      <c r="G36" s="67"/>
      <c r="H36" s="67"/>
      <c r="I36" s="67"/>
      <c r="J36" s="67"/>
      <c r="K36" s="286"/>
      <c r="L36" s="286"/>
      <c r="M36" s="286"/>
      <c r="N36" s="286"/>
      <c r="O36" s="67"/>
      <c r="P36" s="6"/>
      <c r="Q36" s="5"/>
    </row>
    <row r="37" spans="1:17" ht="7.4" customHeight="1" x14ac:dyDescent="0.35">
      <c r="A37" s="6"/>
      <c r="B37" s="6"/>
      <c r="C37" s="6"/>
      <c r="D37" s="6"/>
      <c r="E37" s="6"/>
      <c r="F37" s="6"/>
      <c r="G37" s="6"/>
      <c r="H37" s="6"/>
      <c r="I37" s="6"/>
      <c r="J37" s="6"/>
      <c r="K37" s="285"/>
      <c r="L37" s="285"/>
      <c r="M37" s="285"/>
      <c r="N37" s="285"/>
      <c r="O37" s="6"/>
      <c r="P37" s="6"/>
      <c r="Q37" s="5"/>
    </row>
    <row r="38" spans="1:17" ht="7.4" customHeight="1" x14ac:dyDescent="0.35">
      <c r="A38" s="6"/>
      <c r="B38" s="6"/>
      <c r="C38" s="6"/>
      <c r="D38" s="6"/>
      <c r="E38" s="6"/>
      <c r="F38" s="6"/>
      <c r="G38" s="6"/>
      <c r="H38" s="6"/>
      <c r="I38" s="6"/>
      <c r="J38" s="6"/>
      <c r="K38" s="285"/>
      <c r="L38" s="285"/>
      <c r="M38" s="285"/>
      <c r="N38" s="285"/>
      <c r="O38" s="6"/>
      <c r="P38" s="6"/>
      <c r="Q38" s="5"/>
    </row>
    <row r="39" spans="1:17" ht="7.4" customHeight="1" x14ac:dyDescent="0.35">
      <c r="A39" s="6"/>
      <c r="B39" s="6"/>
      <c r="C39" s="6"/>
      <c r="D39" s="6"/>
      <c r="E39" s="6"/>
      <c r="F39" s="6"/>
      <c r="G39" s="6"/>
      <c r="H39" s="6"/>
      <c r="I39" s="6"/>
      <c r="J39" s="6"/>
      <c r="K39" s="285"/>
      <c r="L39" s="285"/>
      <c r="M39" s="285"/>
      <c r="N39" s="285"/>
      <c r="O39" s="6"/>
      <c r="P39" s="6"/>
      <c r="Q39" s="5"/>
    </row>
    <row r="40" spans="1:17" ht="14.5" customHeight="1" x14ac:dyDescent="0.35">
      <c r="A40" s="6"/>
      <c r="B40" s="430" t="s">
        <v>3611</v>
      </c>
      <c r="C40" s="430"/>
      <c r="D40" s="430"/>
      <c r="E40" s="430"/>
      <c r="F40" s="430"/>
      <c r="G40" s="430"/>
      <c r="H40" s="430"/>
      <c r="I40" s="430"/>
      <c r="J40" s="430"/>
      <c r="K40" s="430"/>
      <c r="L40" s="430"/>
      <c r="M40" s="430"/>
      <c r="N40" s="430"/>
      <c r="O40" s="430"/>
      <c r="P40" s="6"/>
      <c r="Q40" s="5"/>
    </row>
    <row r="41" spans="1:17" x14ac:dyDescent="0.35">
      <c r="A41" s="6"/>
      <c r="B41" s="430"/>
      <c r="C41" s="430"/>
      <c r="D41" s="430"/>
      <c r="E41" s="430"/>
      <c r="F41" s="430"/>
      <c r="G41" s="430"/>
      <c r="H41" s="430"/>
      <c r="I41" s="430"/>
      <c r="J41" s="430"/>
      <c r="K41" s="430"/>
      <c r="L41" s="430"/>
      <c r="M41" s="430"/>
      <c r="N41" s="430"/>
      <c r="O41" s="430"/>
      <c r="P41" s="6"/>
      <c r="Q41" s="5"/>
    </row>
    <row r="42" spans="1:17" ht="7.4" customHeight="1" x14ac:dyDescent="0.35">
      <c r="A42" s="6"/>
      <c r="B42" s="6" t="s">
        <v>56</v>
      </c>
      <c r="C42" s="6"/>
      <c r="D42" s="6"/>
      <c r="E42" s="6"/>
      <c r="F42" s="6"/>
      <c r="G42" s="6"/>
      <c r="H42" s="6"/>
      <c r="I42" s="6"/>
      <c r="J42" s="6"/>
      <c r="K42" s="285"/>
      <c r="L42" s="285"/>
      <c r="M42" s="285"/>
      <c r="N42" s="285"/>
      <c r="O42" s="6"/>
      <c r="P42" s="6"/>
      <c r="Q42" s="5"/>
    </row>
    <row r="43" spans="1:17" ht="7.4" customHeight="1" x14ac:dyDescent="0.35">
      <c r="A43" s="6"/>
      <c r="B43" s="6"/>
      <c r="C43" s="6"/>
      <c r="D43" s="6"/>
      <c r="E43" s="6"/>
      <c r="F43" s="6"/>
      <c r="G43" s="6"/>
      <c r="H43" s="6"/>
      <c r="I43" s="6"/>
      <c r="J43" s="6"/>
      <c r="K43" s="285"/>
      <c r="L43" s="285"/>
      <c r="M43" s="285"/>
      <c r="N43" s="285"/>
      <c r="O43" s="6"/>
      <c r="P43" s="6"/>
      <c r="Q43" s="5"/>
    </row>
    <row r="44" spans="1:17" ht="7.4" customHeight="1" x14ac:dyDescent="0.35">
      <c r="A44" s="6"/>
      <c r="B44" s="6"/>
      <c r="C44" s="6"/>
      <c r="D44" s="6"/>
      <c r="E44" s="6"/>
      <c r="F44" s="6"/>
      <c r="G44" s="6"/>
      <c r="H44" s="6"/>
      <c r="I44" s="6"/>
      <c r="J44" s="6"/>
      <c r="K44" s="285"/>
      <c r="L44" s="285"/>
      <c r="M44" s="10"/>
      <c r="N44" s="285"/>
      <c r="O44" s="6"/>
      <c r="P44" s="6"/>
      <c r="Q44" s="5"/>
    </row>
    <row r="45" spans="1:17" x14ac:dyDescent="0.35">
      <c r="A45" s="6"/>
      <c r="B45" s="428" t="s">
        <v>4694</v>
      </c>
      <c r="C45" s="428"/>
      <c r="D45" s="428"/>
      <c r="E45" s="428"/>
      <c r="F45" s="428"/>
      <c r="G45" s="428"/>
      <c r="H45" s="428"/>
      <c r="I45" s="428"/>
      <c r="J45" s="428"/>
      <c r="K45" s="428"/>
      <c r="L45" s="428"/>
      <c r="M45" s="428"/>
      <c r="N45" s="428"/>
      <c r="O45" s="428"/>
      <c r="P45" s="6"/>
      <c r="Q45" s="5"/>
    </row>
    <row r="46" spans="1:17" x14ac:dyDescent="0.35">
      <c r="A46" s="6"/>
      <c r="B46" s="428"/>
      <c r="C46" s="428"/>
      <c r="D46" s="428"/>
      <c r="E46" s="428"/>
      <c r="F46" s="428"/>
      <c r="G46" s="428"/>
      <c r="H46" s="428"/>
      <c r="I46" s="428"/>
      <c r="J46" s="428"/>
      <c r="K46" s="428"/>
      <c r="L46" s="428"/>
      <c r="M46" s="428"/>
      <c r="N46" s="428"/>
      <c r="O46" s="428"/>
      <c r="P46" s="6"/>
      <c r="Q46" s="5"/>
    </row>
    <row r="47" spans="1:17" ht="7.4" customHeight="1" x14ac:dyDescent="0.35">
      <c r="A47" s="6"/>
      <c r="B47" s="6"/>
      <c r="C47" s="6"/>
      <c r="D47" s="6"/>
      <c r="E47" s="6"/>
      <c r="F47" s="6"/>
      <c r="G47" s="6"/>
      <c r="H47" s="6"/>
      <c r="I47" s="6"/>
      <c r="J47" s="6"/>
      <c r="K47" s="285"/>
      <c r="L47" s="285"/>
      <c r="M47" s="285"/>
      <c r="N47" s="285"/>
      <c r="O47" s="6"/>
      <c r="P47" s="6"/>
      <c r="Q47" s="5"/>
    </row>
    <row r="48" spans="1:17" ht="7.4" customHeight="1" x14ac:dyDescent="0.35">
      <c r="A48" s="6"/>
      <c r="B48" s="6"/>
      <c r="C48" s="6"/>
      <c r="D48" s="6"/>
      <c r="E48" s="6"/>
      <c r="F48" s="6"/>
      <c r="G48" s="6"/>
      <c r="H48" s="6"/>
      <c r="I48" s="6"/>
      <c r="J48" s="6"/>
      <c r="K48" s="285"/>
      <c r="L48" s="285"/>
      <c r="M48" s="285"/>
      <c r="N48" s="285"/>
      <c r="O48" s="6"/>
      <c r="P48" s="6"/>
      <c r="Q48" s="5"/>
    </row>
    <row r="49" spans="1:17" ht="7.4" customHeight="1" x14ac:dyDescent="0.35">
      <c r="A49" s="6"/>
      <c r="B49" s="67"/>
      <c r="C49" s="67"/>
      <c r="D49" s="67"/>
      <c r="E49" s="67"/>
      <c r="F49" s="67"/>
      <c r="G49" s="67"/>
      <c r="H49" s="67"/>
      <c r="I49" s="67"/>
      <c r="J49" s="67"/>
      <c r="K49" s="286"/>
      <c r="L49" s="286"/>
      <c r="M49" s="286"/>
      <c r="N49" s="286"/>
      <c r="O49" s="67"/>
      <c r="P49" s="6"/>
      <c r="Q49" s="5"/>
    </row>
    <row r="50" spans="1:17" ht="7.4" customHeight="1" x14ac:dyDescent="0.35">
      <c r="A50" s="6"/>
      <c r="B50" s="6"/>
      <c r="C50" s="6"/>
      <c r="D50" s="6"/>
      <c r="E50" s="6"/>
      <c r="F50" s="6"/>
      <c r="G50" s="6"/>
      <c r="H50" s="6"/>
      <c r="I50" s="6"/>
      <c r="J50" s="6"/>
      <c r="K50" s="285"/>
      <c r="L50" s="285"/>
      <c r="M50" s="285"/>
      <c r="N50" s="285"/>
      <c r="O50" s="6"/>
      <c r="P50" s="6"/>
      <c r="Q50" s="5"/>
    </row>
    <row r="51" spans="1:17" x14ac:dyDescent="0.35">
      <c r="A51" s="6"/>
      <c r="B51" s="265" t="s">
        <v>3309</v>
      </c>
      <c r="C51" s="6"/>
      <c r="D51" s="6"/>
      <c r="E51" s="6"/>
      <c r="F51" s="6"/>
      <c r="G51" s="6"/>
      <c r="H51" s="6"/>
      <c r="I51" s="6"/>
      <c r="J51" s="6"/>
      <c r="K51" s="285"/>
      <c r="L51" s="285"/>
      <c r="M51" s="285"/>
      <c r="N51" s="285"/>
      <c r="O51" s="6"/>
      <c r="P51" s="6"/>
      <c r="Q51" s="5"/>
    </row>
    <row r="52" spans="1:17" ht="7.4" customHeight="1" x14ac:dyDescent="0.35">
      <c r="A52" s="6"/>
      <c r="B52" s="6"/>
      <c r="C52" s="6"/>
      <c r="D52" s="6"/>
      <c r="E52" s="6"/>
      <c r="F52" s="6"/>
      <c r="G52" s="6"/>
      <c r="H52" s="6"/>
      <c r="I52" s="6"/>
      <c r="J52" s="6"/>
      <c r="K52" s="285"/>
      <c r="L52" s="285"/>
      <c r="M52" s="285"/>
      <c r="N52" s="285"/>
      <c r="O52" s="6"/>
      <c r="P52" s="6"/>
      <c r="Q52" s="5"/>
    </row>
    <row r="53" spans="1:17" ht="7.4" customHeight="1" x14ac:dyDescent="0.35">
      <c r="A53" s="24"/>
      <c r="B53" s="24"/>
      <c r="C53" s="24"/>
      <c r="D53" s="24"/>
      <c r="E53" s="24"/>
      <c r="F53" s="24"/>
      <c r="G53" s="24"/>
      <c r="H53" s="24"/>
      <c r="I53" s="24"/>
      <c r="J53" s="24"/>
      <c r="K53" s="24"/>
      <c r="L53" s="24"/>
      <c r="M53" s="24"/>
      <c r="N53" s="24"/>
      <c r="O53" s="24"/>
      <c r="P53" s="24"/>
      <c r="Q53" s="5"/>
    </row>
  </sheetData>
  <sheetProtection algorithmName="SHA-512" hashValue="e+TJM/z3eWwPiUm+PdwqfRhz5eIhhF9WI9NK59CLFw0EbfmRP8PK+7AkXkNljBWVo5eTlIrEdKrVohQETeMMgA==" saltValue="NKzuEys+464aXN4oId7dzw==" spinCount="100000" sheet="1" objects="1" scenarios="1"/>
  <mergeCells count="7">
    <mergeCell ref="M7:M8"/>
    <mergeCell ref="N7:N8"/>
    <mergeCell ref="B45:O46"/>
    <mergeCell ref="B2:D3"/>
    <mergeCell ref="K7:K8"/>
    <mergeCell ref="L7:L8"/>
    <mergeCell ref="B40:O41"/>
  </mergeCells>
  <conditionalFormatting sqref="J1:J1048576">
    <cfRule type="expression" dxfId="199" priority="1">
      <formula>$I1="OK"</formula>
    </cfRule>
    <cfRule type="expression" dxfId="198" priority="2">
      <formula>$I1="check"</formula>
    </cfRule>
    <cfRule type="expression" dxfId="197" priority="3">
      <formula>$I1="error"</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9034-741B-4194-9DCE-807BFFBD1378}">
  <sheetPr codeName="Sheet4"/>
  <dimension ref="A1:H108"/>
  <sheetViews>
    <sheetView topLeftCell="A72" workbookViewId="0">
      <selection activeCell="G80" sqref="G80"/>
    </sheetView>
  </sheetViews>
  <sheetFormatPr defaultRowHeight="14.5" x14ac:dyDescent="0.35"/>
  <cols>
    <col min="7" max="7" width="28.7265625" customWidth="1"/>
  </cols>
  <sheetData>
    <row r="1" spans="1:8"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3310</v>
      </c>
      <c r="F1" t="s">
        <v>3359</v>
      </c>
      <c r="G1" t="s">
        <v>3315</v>
      </c>
      <c r="H1" t="str">
        <f>Index!I12</f>
        <v>Error</v>
      </c>
    </row>
    <row r="2" spans="1:8"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3310</v>
      </c>
      <c r="F2" t="s">
        <v>3360</v>
      </c>
      <c r="G2" t="s">
        <v>3341</v>
      </c>
      <c r="H2" t="str">
        <f>Index!J12</f>
        <v>R</v>
      </c>
    </row>
    <row r="3" spans="1:8"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3310</v>
      </c>
      <c r="F3" t="s">
        <v>3361</v>
      </c>
      <c r="G3" t="s">
        <v>3314</v>
      </c>
      <c r="H3">
        <f>Index!K12</f>
        <v>10</v>
      </c>
    </row>
    <row r="4" spans="1:8"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3310</v>
      </c>
      <c r="F4" t="s">
        <v>3362</v>
      </c>
      <c r="G4" t="s">
        <v>3311</v>
      </c>
      <c r="H4">
        <f>Index!L12</f>
        <v>10</v>
      </c>
    </row>
    <row r="5" spans="1:8"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3310</v>
      </c>
      <c r="F5" t="s">
        <v>3363</v>
      </c>
      <c r="G5" t="s">
        <v>3312</v>
      </c>
      <c r="H5">
        <f>Index!M12</f>
        <v>0</v>
      </c>
    </row>
    <row r="6" spans="1:8"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3310</v>
      </c>
      <c r="F6" t="s">
        <v>3364</v>
      </c>
      <c r="G6" t="s">
        <v>3313</v>
      </c>
      <c r="H6">
        <f>Index!N12</f>
        <v>0</v>
      </c>
    </row>
    <row r="7" spans="1:8"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3310</v>
      </c>
      <c r="F7" t="s">
        <v>3365</v>
      </c>
      <c r="G7" t="s">
        <v>3316</v>
      </c>
      <c r="H7" t="str">
        <f>Index!I13</f>
        <v>Error</v>
      </c>
    </row>
    <row r="8" spans="1:8"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3310</v>
      </c>
      <c r="F8" t="s">
        <v>3366</v>
      </c>
      <c r="G8" t="s">
        <v>3342</v>
      </c>
      <c r="H8" t="str">
        <f>Index!J13</f>
        <v>R</v>
      </c>
    </row>
    <row r="9" spans="1:8"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3310</v>
      </c>
      <c r="F9" t="s">
        <v>3367</v>
      </c>
      <c r="G9" t="s">
        <v>3317</v>
      </c>
      <c r="H9">
        <f>Index!K13</f>
        <v>61</v>
      </c>
    </row>
    <row r="10" spans="1:8"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3310</v>
      </c>
      <c r="F10" t="s">
        <v>3368</v>
      </c>
      <c r="G10" t="s">
        <v>3318</v>
      </c>
      <c r="H10">
        <f>Index!L13</f>
        <v>7</v>
      </c>
    </row>
    <row r="11" spans="1:8"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3310</v>
      </c>
      <c r="F11" t="s">
        <v>3369</v>
      </c>
      <c r="G11" t="s">
        <v>3319</v>
      </c>
      <c r="H11">
        <f>Index!M13</f>
        <v>0</v>
      </c>
    </row>
    <row r="12" spans="1:8"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3310</v>
      </c>
      <c r="F12" t="s">
        <v>3370</v>
      </c>
      <c r="G12" t="s">
        <v>3320</v>
      </c>
      <c r="H12">
        <f>Index!N13</f>
        <v>54</v>
      </c>
    </row>
    <row r="13" spans="1:8"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3310</v>
      </c>
      <c r="F13" t="s">
        <v>3371</v>
      </c>
      <c r="G13" t="s">
        <v>3321</v>
      </c>
      <c r="H13" t="str">
        <f>Index!I14</f>
        <v>Check</v>
      </c>
    </row>
    <row r="14" spans="1:8"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3310</v>
      </c>
      <c r="F14" t="s">
        <v>3372</v>
      </c>
      <c r="G14" t="s">
        <v>3343</v>
      </c>
      <c r="H14" t="str">
        <f>Index!J14</f>
        <v>Y</v>
      </c>
    </row>
    <row r="15" spans="1:8"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3310</v>
      </c>
      <c r="F15" t="s">
        <v>3373</v>
      </c>
      <c r="G15" t="s">
        <v>3322</v>
      </c>
      <c r="H15">
        <f>Index!K14</f>
        <v>1</v>
      </c>
    </row>
    <row r="16" spans="1:8"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3310</v>
      </c>
      <c r="F16" t="s">
        <v>3374</v>
      </c>
      <c r="G16" t="s">
        <v>3323</v>
      </c>
      <c r="H16">
        <f>Index!L14</f>
        <v>0</v>
      </c>
    </row>
    <row r="17" spans="1:8"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3310</v>
      </c>
      <c r="F17" t="s">
        <v>3375</v>
      </c>
      <c r="G17" t="s">
        <v>3324</v>
      </c>
      <c r="H17">
        <f>Index!M14</f>
        <v>1</v>
      </c>
    </row>
    <row r="18" spans="1:8"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3310</v>
      </c>
      <c r="F18" t="s">
        <v>3376</v>
      </c>
      <c r="G18" t="s">
        <v>3325</v>
      </c>
      <c r="H18">
        <f>Index!N14</f>
        <v>0</v>
      </c>
    </row>
    <row r="19" spans="1:8"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3310</v>
      </c>
      <c r="F19" t="s">
        <v>3377</v>
      </c>
      <c r="G19" t="s">
        <v>3326</v>
      </c>
      <c r="H19" t="str">
        <f>Index!I15</f>
        <v>OK</v>
      </c>
    </row>
    <row r="20" spans="1:8"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3310</v>
      </c>
      <c r="F20" t="s">
        <v>3378</v>
      </c>
      <c r="G20" t="s">
        <v>3344</v>
      </c>
      <c r="H20" t="str">
        <f>Index!J15</f>
        <v>G</v>
      </c>
    </row>
    <row r="21" spans="1:8"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3310</v>
      </c>
      <c r="F21" t="s">
        <v>3379</v>
      </c>
      <c r="G21" t="s">
        <v>3327</v>
      </c>
      <c r="H21">
        <f>Index!K15</f>
        <v>2</v>
      </c>
    </row>
    <row r="22" spans="1:8"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3310</v>
      </c>
      <c r="F22" t="s">
        <v>3380</v>
      </c>
      <c r="G22" t="s">
        <v>3328</v>
      </c>
      <c r="H22">
        <f>Index!L15</f>
        <v>0</v>
      </c>
    </row>
    <row r="23" spans="1:8"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3310</v>
      </c>
      <c r="F23" t="s">
        <v>3381</v>
      </c>
      <c r="G23" t="s">
        <v>3329</v>
      </c>
      <c r="H23">
        <f>Index!M15</f>
        <v>0</v>
      </c>
    </row>
    <row r="24" spans="1:8"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3310</v>
      </c>
      <c r="F24" t="s">
        <v>3382</v>
      </c>
      <c r="G24" t="s">
        <v>3330</v>
      </c>
      <c r="H24">
        <f>Index!N15</f>
        <v>2</v>
      </c>
    </row>
    <row r="25" spans="1:8"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3310</v>
      </c>
      <c r="F25" t="s">
        <v>3383</v>
      </c>
      <c r="G25" t="s">
        <v>3331</v>
      </c>
      <c r="H25" t="str">
        <f>Index!I16</f>
        <v>OK</v>
      </c>
    </row>
    <row r="26" spans="1:8"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3310</v>
      </c>
      <c r="F26" t="s">
        <v>3384</v>
      </c>
      <c r="G26" t="s">
        <v>3345</v>
      </c>
      <c r="H26" t="str">
        <f>Index!J16</f>
        <v>G</v>
      </c>
    </row>
    <row r="27" spans="1:8"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3310</v>
      </c>
      <c r="F27" t="s">
        <v>3385</v>
      </c>
      <c r="G27" t="s">
        <v>3332</v>
      </c>
      <c r="H27">
        <f>Index!K16</f>
        <v>1</v>
      </c>
    </row>
    <row r="28" spans="1:8"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3310</v>
      </c>
      <c r="F28" t="s">
        <v>3386</v>
      </c>
      <c r="G28" t="s">
        <v>3333</v>
      </c>
      <c r="H28">
        <f>Index!L16</f>
        <v>0</v>
      </c>
    </row>
    <row r="29" spans="1:8"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3310</v>
      </c>
      <c r="F29" t="s">
        <v>3387</v>
      </c>
      <c r="G29" t="s">
        <v>3334</v>
      </c>
      <c r="H29">
        <f>Index!M16</f>
        <v>0</v>
      </c>
    </row>
    <row r="30" spans="1:8"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3310</v>
      </c>
      <c r="F30" t="s">
        <v>3388</v>
      </c>
      <c r="G30" t="s">
        <v>3335</v>
      </c>
      <c r="H30">
        <f>Index!N16</f>
        <v>0</v>
      </c>
    </row>
    <row r="31" spans="1:8"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3310</v>
      </c>
      <c r="F31" t="s">
        <v>3389</v>
      </c>
      <c r="G31" t="s">
        <v>3336</v>
      </c>
      <c r="H31" t="str">
        <f>Index!I17</f>
        <v>Error</v>
      </c>
    </row>
    <row r="32" spans="1:8"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3310</v>
      </c>
      <c r="F32" t="s">
        <v>3390</v>
      </c>
      <c r="G32" t="s">
        <v>3346</v>
      </c>
      <c r="H32" t="str">
        <f>Index!J17</f>
        <v>R</v>
      </c>
    </row>
    <row r="33" spans="1:8"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3310</v>
      </c>
      <c r="F33" t="s">
        <v>3391</v>
      </c>
      <c r="G33" t="s">
        <v>3337</v>
      </c>
      <c r="H33">
        <f>Index!K17</f>
        <v>17</v>
      </c>
    </row>
    <row r="34" spans="1:8"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3310</v>
      </c>
      <c r="F34" t="s">
        <v>3392</v>
      </c>
      <c r="G34" t="s">
        <v>3338</v>
      </c>
      <c r="H34">
        <f>Index!L17</f>
        <v>12</v>
      </c>
    </row>
    <row r="35" spans="1:8"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3310</v>
      </c>
      <c r="F35" t="s">
        <v>3393</v>
      </c>
      <c r="G35" t="s">
        <v>3339</v>
      </c>
      <c r="H35">
        <f>Index!M17</f>
        <v>1</v>
      </c>
    </row>
    <row r="36" spans="1:8"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3310</v>
      </c>
      <c r="F36" t="s">
        <v>3394</v>
      </c>
      <c r="G36" t="s">
        <v>3340</v>
      </c>
      <c r="H36">
        <f>Index!N17</f>
        <v>4</v>
      </c>
    </row>
    <row r="37" spans="1:8"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3310</v>
      </c>
      <c r="F37" t="s">
        <v>3395</v>
      </c>
      <c r="G37" t="s">
        <v>3347</v>
      </c>
      <c r="H37" t="str">
        <f>Index!I21</f>
        <v>Error</v>
      </c>
    </row>
    <row r="38" spans="1:8"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3310</v>
      </c>
      <c r="F38" t="s">
        <v>3396</v>
      </c>
      <c r="G38" t="s">
        <v>3348</v>
      </c>
      <c r="H38" t="str">
        <f>Index!J21</f>
        <v>R</v>
      </c>
    </row>
    <row r="39" spans="1:8"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3310</v>
      </c>
      <c r="F39" t="s">
        <v>3397</v>
      </c>
      <c r="G39" t="s">
        <v>3349</v>
      </c>
      <c r="H39">
        <f>Index!K21</f>
        <v>22</v>
      </c>
    </row>
    <row r="40" spans="1:8"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3310</v>
      </c>
      <c r="F40" t="s">
        <v>3398</v>
      </c>
      <c r="G40" t="s">
        <v>3350</v>
      </c>
      <c r="H40">
        <f>Index!L21</f>
        <v>1</v>
      </c>
    </row>
    <row r="41" spans="1:8"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3310</v>
      </c>
      <c r="F41" t="s">
        <v>3399</v>
      </c>
      <c r="G41" t="s">
        <v>3351</v>
      </c>
      <c r="H41">
        <f>Index!M21</f>
        <v>0</v>
      </c>
    </row>
    <row r="42" spans="1:8"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3310</v>
      </c>
      <c r="F42" t="s">
        <v>3400</v>
      </c>
      <c r="G42" t="s">
        <v>3352</v>
      </c>
      <c r="H42">
        <f>Index!N21</f>
        <v>21</v>
      </c>
    </row>
    <row r="43" spans="1:8"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3310</v>
      </c>
      <c r="F43" t="s">
        <v>3401</v>
      </c>
      <c r="G43" t="s">
        <v>3353</v>
      </c>
      <c r="H43" t="str">
        <f>Index!I22</f>
        <v>Error</v>
      </c>
    </row>
    <row r="44" spans="1:8"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3310</v>
      </c>
      <c r="F44" t="s">
        <v>3402</v>
      </c>
      <c r="G44" t="s">
        <v>3354</v>
      </c>
      <c r="H44" t="str">
        <f>Index!J22</f>
        <v>R</v>
      </c>
    </row>
    <row r="45" spans="1:8"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3310</v>
      </c>
      <c r="F45" t="s">
        <v>3403</v>
      </c>
      <c r="G45" t="s">
        <v>3355</v>
      </c>
      <c r="H45">
        <f>Index!K22</f>
        <v>6</v>
      </c>
    </row>
    <row r="46" spans="1:8"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3310</v>
      </c>
      <c r="F46" t="s">
        <v>3404</v>
      </c>
      <c r="G46" t="s">
        <v>3356</v>
      </c>
      <c r="H46">
        <f>Index!L22</f>
        <v>1</v>
      </c>
    </row>
    <row r="47" spans="1:8"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3310</v>
      </c>
      <c r="F47" t="s">
        <v>3405</v>
      </c>
      <c r="G47" t="s">
        <v>3357</v>
      </c>
      <c r="H47">
        <f>Index!M22</f>
        <v>0</v>
      </c>
    </row>
    <row r="48" spans="1:8"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3310</v>
      </c>
      <c r="F48" t="s">
        <v>3406</v>
      </c>
      <c r="G48" t="s">
        <v>3358</v>
      </c>
      <c r="H48">
        <f>Index!N22</f>
        <v>5</v>
      </c>
    </row>
    <row r="49" spans="1:8"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3310</v>
      </c>
      <c r="F49" t="s">
        <v>3407</v>
      </c>
      <c r="G49" t="s">
        <v>3437</v>
      </c>
      <c r="H49" t="str">
        <f>Index!I23</f>
        <v>OK</v>
      </c>
    </row>
    <row r="50" spans="1:8"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3310</v>
      </c>
      <c r="F50" t="s">
        <v>3408</v>
      </c>
      <c r="G50" t="s">
        <v>3438</v>
      </c>
      <c r="H50" t="str">
        <f>Index!J23</f>
        <v>G</v>
      </c>
    </row>
    <row r="51" spans="1:8"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3310</v>
      </c>
      <c r="F51" t="s">
        <v>3409</v>
      </c>
      <c r="G51" t="s">
        <v>3439</v>
      </c>
      <c r="H51">
        <f>Index!K23</f>
        <v>2</v>
      </c>
    </row>
    <row r="52" spans="1:8"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3310</v>
      </c>
      <c r="F52" t="s">
        <v>3410</v>
      </c>
      <c r="G52" t="s">
        <v>3440</v>
      </c>
      <c r="H52">
        <f>Index!L23</f>
        <v>0</v>
      </c>
    </row>
    <row r="53" spans="1:8"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3310</v>
      </c>
      <c r="F53" t="s">
        <v>3411</v>
      </c>
      <c r="G53" t="s">
        <v>3441</v>
      </c>
      <c r="H53">
        <f>Index!M23</f>
        <v>0</v>
      </c>
    </row>
    <row r="54" spans="1:8"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3310</v>
      </c>
      <c r="F54" t="s">
        <v>3412</v>
      </c>
      <c r="G54" t="s">
        <v>3442</v>
      </c>
      <c r="H54">
        <f>Index!N23</f>
        <v>1</v>
      </c>
    </row>
    <row r="55" spans="1:8"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3310</v>
      </c>
      <c r="F55" t="s">
        <v>3413</v>
      </c>
      <c r="G55" t="s">
        <v>3467</v>
      </c>
      <c r="H55" t="str">
        <f>Index!I27</f>
        <v>OK</v>
      </c>
    </row>
    <row r="56" spans="1:8"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3310</v>
      </c>
      <c r="F56" t="s">
        <v>3414</v>
      </c>
      <c r="G56" t="s">
        <v>3468</v>
      </c>
      <c r="H56" t="str">
        <f>Index!J27</f>
        <v>G</v>
      </c>
    </row>
    <row r="57" spans="1:8"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3310</v>
      </c>
      <c r="F57" t="s">
        <v>3415</v>
      </c>
      <c r="G57" t="s">
        <v>3469</v>
      </c>
      <c r="H57">
        <f>Index!K27</f>
        <v>13</v>
      </c>
    </row>
    <row r="58" spans="1:8"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3310</v>
      </c>
      <c r="F58" t="s">
        <v>3416</v>
      </c>
      <c r="G58" t="s">
        <v>3470</v>
      </c>
      <c r="H58">
        <f>Index!L27</f>
        <v>0</v>
      </c>
    </row>
    <row r="59" spans="1:8"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3310</v>
      </c>
      <c r="F59" t="s">
        <v>3417</v>
      </c>
      <c r="G59" t="s">
        <v>3471</v>
      </c>
      <c r="H59">
        <f>Index!M27</f>
        <v>0</v>
      </c>
    </row>
    <row r="60" spans="1:8"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3310</v>
      </c>
      <c r="F60" t="s">
        <v>3418</v>
      </c>
      <c r="G60" t="s">
        <v>3472</v>
      </c>
      <c r="H60">
        <f>Index!N27</f>
        <v>12</v>
      </c>
    </row>
    <row r="61" spans="1:8"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3310</v>
      </c>
      <c r="F61" t="s">
        <v>3419</v>
      </c>
      <c r="G61" t="s">
        <v>3473</v>
      </c>
      <c r="H61" t="str">
        <f>Index!I28</f>
        <v>Error</v>
      </c>
    </row>
    <row r="62" spans="1:8"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3310</v>
      </c>
      <c r="F62" t="s">
        <v>3420</v>
      </c>
      <c r="G62" t="s">
        <v>3474</v>
      </c>
      <c r="H62" t="str">
        <f>Index!J28</f>
        <v>R</v>
      </c>
    </row>
    <row r="63" spans="1:8"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3310</v>
      </c>
      <c r="F63" t="s">
        <v>3421</v>
      </c>
      <c r="G63" t="s">
        <v>3475</v>
      </c>
      <c r="H63">
        <f>Index!K28</f>
        <v>51</v>
      </c>
    </row>
    <row r="64" spans="1:8"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3310</v>
      </c>
      <c r="F64" t="s">
        <v>3422</v>
      </c>
      <c r="G64" t="s">
        <v>3476</v>
      </c>
      <c r="H64">
        <f>Index!L28</f>
        <v>10</v>
      </c>
    </row>
    <row r="65" spans="1:8"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3310</v>
      </c>
      <c r="F65" t="s">
        <v>3423</v>
      </c>
      <c r="G65" t="s">
        <v>3477</v>
      </c>
      <c r="H65">
        <f>Index!M28</f>
        <v>0</v>
      </c>
    </row>
    <row r="66" spans="1:8"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3310</v>
      </c>
      <c r="F66" t="s">
        <v>3424</v>
      </c>
      <c r="G66" t="s">
        <v>3478</v>
      </c>
      <c r="H66">
        <f>Index!N28</f>
        <v>41</v>
      </c>
    </row>
    <row r="67" spans="1:8"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3310</v>
      </c>
      <c r="F67" t="s">
        <v>3425</v>
      </c>
      <c r="G67" t="s">
        <v>3479</v>
      </c>
      <c r="H67" t="str">
        <f>Index!I29</f>
        <v>Error</v>
      </c>
    </row>
    <row r="68" spans="1:8"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3310</v>
      </c>
      <c r="F68" t="s">
        <v>3426</v>
      </c>
      <c r="G68" t="s">
        <v>3480</v>
      </c>
      <c r="H68" t="str">
        <f>Index!J29</f>
        <v>R</v>
      </c>
    </row>
    <row r="69" spans="1:8"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3310</v>
      </c>
      <c r="F69" t="s">
        <v>3427</v>
      </c>
      <c r="G69" t="s">
        <v>3481</v>
      </c>
      <c r="H69">
        <f>Index!K29</f>
        <v>16</v>
      </c>
    </row>
    <row r="70" spans="1:8"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3310</v>
      </c>
      <c r="F70" t="s">
        <v>3428</v>
      </c>
      <c r="G70" t="s">
        <v>3482</v>
      </c>
      <c r="H70">
        <f>Index!L29</f>
        <v>2</v>
      </c>
    </row>
    <row r="71" spans="1:8"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3310</v>
      </c>
      <c r="F71" t="s">
        <v>3429</v>
      </c>
      <c r="G71" t="s">
        <v>3483</v>
      </c>
      <c r="H71">
        <f>Index!M29</f>
        <v>0</v>
      </c>
    </row>
    <row r="72" spans="1:8"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3310</v>
      </c>
      <c r="F72" t="s">
        <v>3430</v>
      </c>
      <c r="G72" t="s">
        <v>3484</v>
      </c>
      <c r="H72">
        <f>Index!N29</f>
        <v>14</v>
      </c>
    </row>
    <row r="73" spans="1:8"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3310</v>
      </c>
      <c r="F73" t="s">
        <v>3431</v>
      </c>
      <c r="G73" t="s">
        <v>3485</v>
      </c>
      <c r="H73" t="str">
        <f>Index!I30</f>
        <v>Error</v>
      </c>
    </row>
    <row r="74" spans="1:8"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3310</v>
      </c>
      <c r="F74" t="s">
        <v>3432</v>
      </c>
      <c r="G74" t="s">
        <v>3486</v>
      </c>
      <c r="H74" t="str">
        <f>Index!J30</f>
        <v>R</v>
      </c>
    </row>
    <row r="75" spans="1:8"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3310</v>
      </c>
      <c r="F75" t="s">
        <v>3433</v>
      </c>
      <c r="G75" t="s">
        <v>3487</v>
      </c>
      <c r="H75">
        <f>Index!K30</f>
        <v>12</v>
      </c>
    </row>
    <row r="76" spans="1:8"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3310</v>
      </c>
      <c r="F76" t="s">
        <v>3434</v>
      </c>
      <c r="G76" t="s">
        <v>3488</v>
      </c>
      <c r="H76">
        <f>Index!L30</f>
        <v>3</v>
      </c>
    </row>
    <row r="77" spans="1:8"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3310</v>
      </c>
      <c r="F77" t="s">
        <v>3435</v>
      </c>
      <c r="G77" t="s">
        <v>3489</v>
      </c>
      <c r="H77">
        <f>Index!M30</f>
        <v>0</v>
      </c>
    </row>
    <row r="78" spans="1:8"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3310</v>
      </c>
      <c r="F78" t="s">
        <v>3436</v>
      </c>
      <c r="G78" t="s">
        <v>3490</v>
      </c>
      <c r="H78">
        <f>Index!N30</f>
        <v>9</v>
      </c>
    </row>
    <row r="79" spans="1:8"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3310</v>
      </c>
      <c r="F79" t="s">
        <v>3443</v>
      </c>
      <c r="G79" t="s">
        <v>5088</v>
      </c>
      <c r="H79" t="str">
        <f>Index!I31</f>
        <v>Error</v>
      </c>
    </row>
    <row r="80" spans="1:8"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3310</v>
      </c>
      <c r="F80" t="s">
        <v>3444</v>
      </c>
      <c r="G80" t="s">
        <v>5089</v>
      </c>
      <c r="H80" t="str">
        <f>Index!J31</f>
        <v>R</v>
      </c>
    </row>
    <row r="81" spans="1:8"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3310</v>
      </c>
      <c r="F81" t="s">
        <v>3445</v>
      </c>
      <c r="G81" t="s">
        <v>5090</v>
      </c>
      <c r="H81">
        <f>Index!K31</f>
        <v>8</v>
      </c>
    </row>
    <row r="82" spans="1:8"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3310</v>
      </c>
      <c r="F82" t="s">
        <v>3446</v>
      </c>
      <c r="G82" t="s">
        <v>5091</v>
      </c>
      <c r="H82">
        <f>Index!L31</f>
        <v>3</v>
      </c>
    </row>
    <row r="83" spans="1:8"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3310</v>
      </c>
      <c r="F83" t="s">
        <v>3447</v>
      </c>
      <c r="G83" t="s">
        <v>5092</v>
      </c>
      <c r="H83">
        <f>Index!M31</f>
        <v>0</v>
      </c>
    </row>
    <row r="84" spans="1:8"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3310</v>
      </c>
      <c r="F84" t="s">
        <v>3448</v>
      </c>
      <c r="G84" t="s">
        <v>5093</v>
      </c>
      <c r="H84">
        <f>Index!N31</f>
        <v>5</v>
      </c>
    </row>
    <row r="85" spans="1:8"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3310</v>
      </c>
      <c r="F85" t="s">
        <v>3449</v>
      </c>
      <c r="G85" t="s">
        <v>3491</v>
      </c>
      <c r="H85" t="str">
        <f>Index!I32</f>
        <v>Error</v>
      </c>
    </row>
    <row r="86" spans="1:8"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3310</v>
      </c>
      <c r="F86" t="s">
        <v>3450</v>
      </c>
      <c r="G86" t="s">
        <v>3492</v>
      </c>
      <c r="H86" t="str">
        <f>Index!J32</f>
        <v>R</v>
      </c>
    </row>
    <row r="87" spans="1:8"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3310</v>
      </c>
      <c r="F87" t="s">
        <v>3451</v>
      </c>
      <c r="G87" t="s">
        <v>3493</v>
      </c>
      <c r="H87">
        <f>Index!K32</f>
        <v>18</v>
      </c>
    </row>
    <row r="88" spans="1:8"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3310</v>
      </c>
      <c r="F88" t="s">
        <v>3452</v>
      </c>
      <c r="G88" t="s">
        <v>3494</v>
      </c>
      <c r="H88">
        <f>Index!L32</f>
        <v>11</v>
      </c>
    </row>
    <row r="89" spans="1:8"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3310</v>
      </c>
      <c r="F89" t="s">
        <v>3453</v>
      </c>
      <c r="G89" t="s">
        <v>3495</v>
      </c>
      <c r="H89">
        <f>Index!M32</f>
        <v>0</v>
      </c>
    </row>
    <row r="90" spans="1:8"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3310</v>
      </c>
      <c r="F90" t="s">
        <v>3454</v>
      </c>
      <c r="G90" t="s">
        <v>3496</v>
      </c>
      <c r="H90">
        <f>Index!N32</f>
        <v>7</v>
      </c>
    </row>
    <row r="91" spans="1:8"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3310</v>
      </c>
      <c r="F91" t="s">
        <v>3515</v>
      </c>
      <c r="G91" t="s">
        <v>3497</v>
      </c>
      <c r="H91" t="str">
        <f>Index!I33</f>
        <v>Error</v>
      </c>
    </row>
    <row r="92" spans="1:8"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3310</v>
      </c>
      <c r="F92" t="s">
        <v>3516</v>
      </c>
      <c r="G92" t="s">
        <v>3498</v>
      </c>
      <c r="H92" t="str">
        <f>Index!J33</f>
        <v>R</v>
      </c>
    </row>
    <row r="93" spans="1:8"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3310</v>
      </c>
      <c r="F93" t="s">
        <v>3517</v>
      </c>
      <c r="G93" t="s">
        <v>3499</v>
      </c>
      <c r="H93">
        <f>Index!K33</f>
        <v>2</v>
      </c>
    </row>
    <row r="94" spans="1:8"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3310</v>
      </c>
      <c r="F94" t="s">
        <v>3518</v>
      </c>
      <c r="G94" t="s">
        <v>3500</v>
      </c>
      <c r="H94">
        <f>Index!L33</f>
        <v>1</v>
      </c>
    </row>
    <row r="95" spans="1:8"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3310</v>
      </c>
      <c r="F95" t="s">
        <v>3519</v>
      </c>
      <c r="G95" t="s">
        <v>3501</v>
      </c>
      <c r="H95">
        <f>Index!M33</f>
        <v>0</v>
      </c>
    </row>
    <row r="96" spans="1:8"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3310</v>
      </c>
      <c r="F96" t="s">
        <v>3520</v>
      </c>
      <c r="G96" t="s">
        <v>3502</v>
      </c>
      <c r="H96">
        <f>Index!N33</f>
        <v>1</v>
      </c>
    </row>
    <row r="97" spans="1:8"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3310</v>
      </c>
      <c r="F97" t="s">
        <v>3455</v>
      </c>
      <c r="G97" t="s">
        <v>3503</v>
      </c>
      <c r="H97" t="str">
        <f>Index!I34</f>
        <v>Error</v>
      </c>
    </row>
    <row r="98" spans="1:8"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3310</v>
      </c>
      <c r="F98" t="s">
        <v>3456</v>
      </c>
      <c r="G98" t="s">
        <v>3504</v>
      </c>
      <c r="H98" t="str">
        <f>Index!J34</f>
        <v>R</v>
      </c>
    </row>
    <row r="99" spans="1:8"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3310</v>
      </c>
      <c r="F99" t="s">
        <v>3457</v>
      </c>
      <c r="G99" t="s">
        <v>3505</v>
      </c>
      <c r="H99">
        <f>Index!K34</f>
        <v>5</v>
      </c>
    </row>
    <row r="100" spans="1:8"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3310</v>
      </c>
      <c r="F100" t="s">
        <v>3458</v>
      </c>
      <c r="G100" t="s">
        <v>3506</v>
      </c>
      <c r="H100">
        <f>Index!L34</f>
        <v>1</v>
      </c>
    </row>
    <row r="101" spans="1:8"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3310</v>
      </c>
      <c r="F101" t="s">
        <v>3459</v>
      </c>
      <c r="G101" t="s">
        <v>3507</v>
      </c>
      <c r="H101">
        <f>Index!M34</f>
        <v>0</v>
      </c>
    </row>
    <row r="102" spans="1:8"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3310</v>
      </c>
      <c r="F102" t="s">
        <v>3460</v>
      </c>
      <c r="G102" t="s">
        <v>3508</v>
      </c>
      <c r="H102">
        <f>Index!N34</f>
        <v>4</v>
      </c>
    </row>
    <row r="103" spans="1:8"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3310</v>
      </c>
      <c r="F103" t="s">
        <v>3461</v>
      </c>
      <c r="G103" t="s">
        <v>3509</v>
      </c>
      <c r="H103" t="str">
        <f>Index!I35</f>
        <v>OK</v>
      </c>
    </row>
    <row r="104" spans="1:8"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3310</v>
      </c>
      <c r="F104" t="s">
        <v>3462</v>
      </c>
      <c r="G104" t="s">
        <v>3510</v>
      </c>
      <c r="H104" t="str">
        <f>Index!J35</f>
        <v>G</v>
      </c>
    </row>
    <row r="105" spans="1:8"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3310</v>
      </c>
      <c r="F105" t="s">
        <v>3463</v>
      </c>
      <c r="G105" t="s">
        <v>3511</v>
      </c>
      <c r="H105">
        <f>Index!K35</f>
        <v>6</v>
      </c>
    </row>
    <row r="106" spans="1:8"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3310</v>
      </c>
      <c r="F106" t="s">
        <v>3464</v>
      </c>
      <c r="G106" t="s">
        <v>3512</v>
      </c>
      <c r="H106">
        <f>Index!L35</f>
        <v>0</v>
      </c>
    </row>
    <row r="107" spans="1:8"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3310</v>
      </c>
      <c r="F107" t="s">
        <v>3465</v>
      </c>
      <c r="G107" t="s">
        <v>3513</v>
      </c>
      <c r="H107">
        <f>Index!M35</f>
        <v>0</v>
      </c>
    </row>
    <row r="108" spans="1:8"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3310</v>
      </c>
      <c r="F108" t="s">
        <v>3466</v>
      </c>
      <c r="G108" t="s">
        <v>3514</v>
      </c>
      <c r="H108">
        <f>Index!N35</f>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5FAD-4468-4D5A-A45C-91FF0E37D4A1}">
  <sheetPr codeName="Sheet5">
    <tabColor rgb="FF0070C0"/>
  </sheetPr>
  <dimension ref="A1:Z363"/>
  <sheetViews>
    <sheetView zoomScale="90" zoomScaleNormal="90" workbookViewId="0"/>
  </sheetViews>
  <sheetFormatPr defaultColWidth="0" defaultRowHeight="14.5" zeroHeight="1" x14ac:dyDescent="0.35"/>
  <cols>
    <col min="1" max="1" width="2.453125" style="278" customWidth="1"/>
    <col min="2" max="2" width="11.1796875" style="278" customWidth="1"/>
    <col min="3" max="4" width="8.54296875" style="278" customWidth="1"/>
    <col min="5" max="5" width="0.54296875" style="278" customWidth="1"/>
    <col min="6" max="6" width="8.7265625" style="278" customWidth="1"/>
    <col min="7" max="7" width="12" style="278" customWidth="1"/>
    <col min="8" max="8" width="12.26953125" style="278" customWidth="1"/>
    <col min="9" max="9" width="6.81640625" style="278" customWidth="1"/>
    <col min="10" max="10" width="6.453125" style="278" customWidth="1"/>
    <col min="11" max="11" width="17.7265625" style="278" customWidth="1"/>
    <col min="12" max="14" width="19.1796875" style="278" customWidth="1"/>
    <col min="15" max="15" width="0.54296875" style="278" customWidth="1"/>
    <col min="16" max="16" width="19.1796875" style="278" customWidth="1"/>
    <col min="17" max="17" width="1.54296875" style="278" customWidth="1"/>
    <col min="18" max="23" width="12.1796875" style="278" customWidth="1"/>
    <col min="24" max="26" width="1.453125" style="278" customWidth="1"/>
    <col min="27" max="16384" width="8.7265625" style="278" hidden="1"/>
  </cols>
  <sheetData>
    <row r="1" spans="1:26" ht="7.4" customHeight="1" x14ac:dyDescent="0.35">
      <c r="A1" s="56"/>
      <c r="B1" s="56"/>
      <c r="C1" s="56"/>
      <c r="D1" s="56"/>
      <c r="E1" s="56"/>
      <c r="F1" s="56"/>
      <c r="G1" s="56"/>
      <c r="H1" s="56"/>
      <c r="I1" s="56"/>
      <c r="J1" s="56"/>
      <c r="K1" s="56"/>
      <c r="L1" s="56"/>
      <c r="M1" s="56"/>
      <c r="N1" s="56"/>
      <c r="O1" s="56"/>
      <c r="P1" s="56"/>
      <c r="Q1" s="56"/>
      <c r="R1" s="56"/>
      <c r="S1" s="56"/>
      <c r="T1" s="56"/>
      <c r="U1" s="56"/>
      <c r="V1" s="56"/>
      <c r="W1" s="56"/>
      <c r="X1" s="56"/>
      <c r="Y1" s="56"/>
      <c r="Z1" s="5"/>
    </row>
    <row r="2" spans="1:26" ht="15.5" x14ac:dyDescent="0.35">
      <c r="A2" s="8"/>
      <c r="B2" s="429" t="e" vm="2">
        <v>#VALUE!</v>
      </c>
      <c r="C2" s="429"/>
      <c r="D2" s="429"/>
      <c r="E2" s="56"/>
      <c r="F2" s="56"/>
      <c r="G2" s="56"/>
      <c r="H2" s="56"/>
      <c r="I2" s="56"/>
      <c r="J2" s="56"/>
      <c r="K2" s="56"/>
      <c r="L2" s="56"/>
      <c r="M2" s="56"/>
      <c r="N2" s="56"/>
      <c r="O2" s="26"/>
      <c r="P2" s="27"/>
      <c r="Q2" s="56"/>
      <c r="R2" s="56"/>
      <c r="S2" s="56"/>
      <c r="T2" s="56"/>
      <c r="U2" s="56"/>
      <c r="V2" s="56"/>
      <c r="W2" s="56"/>
      <c r="X2" s="56"/>
      <c r="Y2" s="28"/>
      <c r="Z2" s="5"/>
    </row>
    <row r="3" spans="1:26" ht="18" x14ac:dyDescent="0.35">
      <c r="A3" s="56"/>
      <c r="B3" s="429"/>
      <c r="C3" s="429"/>
      <c r="D3" s="429"/>
      <c r="E3" s="54"/>
      <c r="F3" s="437" t="s">
        <v>40</v>
      </c>
      <c r="G3" s="437"/>
      <c r="H3" s="437"/>
      <c r="I3" s="437"/>
      <c r="J3" s="437"/>
      <c r="K3" s="437"/>
      <c r="L3" s="437"/>
      <c r="M3" s="437"/>
      <c r="N3" s="437"/>
      <c r="O3" s="437"/>
      <c r="P3" s="437"/>
      <c r="Q3" s="437"/>
      <c r="R3" s="437"/>
      <c r="S3" s="437"/>
      <c r="T3" s="437"/>
      <c r="U3" s="54"/>
      <c r="V3" s="54"/>
      <c r="W3" s="56"/>
      <c r="X3" s="56"/>
      <c r="Y3" s="28"/>
      <c r="Z3" s="5"/>
    </row>
    <row r="4" spans="1:26" ht="15.5" x14ac:dyDescent="0.35">
      <c r="A4" s="56"/>
      <c r="B4" s="287"/>
      <c r="C4" s="287"/>
      <c r="D4" s="56"/>
      <c r="E4" s="56"/>
      <c r="F4" s="56"/>
      <c r="G4" s="56"/>
      <c r="H4" s="56"/>
      <c r="I4" s="56"/>
      <c r="J4" s="56"/>
      <c r="K4" s="56"/>
      <c r="L4" s="56"/>
      <c r="M4" s="56"/>
      <c r="N4" s="56"/>
      <c r="O4" s="56"/>
      <c r="P4" s="288"/>
      <c r="Q4" s="56"/>
      <c r="R4" s="56"/>
      <c r="S4" s="56"/>
      <c r="T4" s="56"/>
      <c r="U4" s="56"/>
      <c r="V4" s="29"/>
      <c r="W4" s="29" t="str">
        <f>CoverSheet!G7</f>
        <v>v:25-01-a</v>
      </c>
      <c r="X4" s="56"/>
      <c r="Y4" s="30"/>
      <c r="Z4" s="5"/>
    </row>
    <row r="5" spans="1:26" ht="7.4" customHeight="1" x14ac:dyDescent="0.35">
      <c r="A5" s="6"/>
      <c r="B5" s="124"/>
      <c r="C5" s="6"/>
      <c r="D5" s="6"/>
      <c r="E5" s="6"/>
      <c r="F5" s="6"/>
      <c r="G5" s="6"/>
      <c r="H5" s="6"/>
      <c r="I5" s="6"/>
      <c r="J5" s="6"/>
      <c r="K5" s="6"/>
      <c r="L5" s="6"/>
      <c r="M5" s="6"/>
      <c r="N5" s="6"/>
      <c r="O5" s="6"/>
      <c r="P5" s="191"/>
      <c r="Q5" s="6"/>
      <c r="R5" s="6"/>
      <c r="S5" s="6"/>
      <c r="T5" s="6"/>
      <c r="U5" s="6"/>
      <c r="V5" s="6"/>
      <c r="W5" s="6"/>
      <c r="X5" s="6"/>
      <c r="Y5" s="31"/>
      <c r="Z5" s="5"/>
    </row>
    <row r="6" spans="1:26" x14ac:dyDescent="0.35">
      <c r="A6" s="6"/>
      <c r="B6" s="124"/>
      <c r="C6" s="6"/>
      <c r="D6" s="59" t="s">
        <v>41</v>
      </c>
      <c r="E6" s="6"/>
      <c r="F6" s="60">
        <f>CoverSheet!$C$11</f>
        <v>0</v>
      </c>
      <c r="G6" s="6"/>
      <c r="H6" s="6"/>
      <c r="I6" s="6"/>
      <c r="J6" s="6"/>
      <c r="K6" s="6"/>
      <c r="L6" s="6"/>
      <c r="M6" s="6"/>
      <c r="N6" s="6"/>
      <c r="O6" s="6"/>
      <c r="P6" s="191"/>
      <c r="Q6" s="6"/>
      <c r="R6" s="6"/>
      <c r="S6" s="6"/>
      <c r="T6" s="6"/>
      <c r="U6" s="6"/>
      <c r="V6" s="6"/>
      <c r="W6" s="6"/>
      <c r="X6" s="6"/>
      <c r="Y6" s="31"/>
      <c r="Z6" s="5"/>
    </row>
    <row r="7" spans="1:26" x14ac:dyDescent="0.35">
      <c r="A7" s="6"/>
      <c r="B7" s="124"/>
      <c r="C7" s="6"/>
      <c r="D7" s="59" t="s">
        <v>42</v>
      </c>
      <c r="E7" s="6"/>
      <c r="F7" s="60" t="str">
        <f>IF(OR(CoverSheet!$C$28=0,CoverSheet!$C$29=0),"",(TEXT(CoverSheet!$C$28,"DD/MM/YYYY")&amp;" - "&amp;(TEXT(CoverSheet!$C$29,"dd/mm/yyyy"))))</f>
        <v xml:space="preserve"> - </v>
      </c>
      <c r="G7" s="6"/>
      <c r="H7" s="6"/>
      <c r="I7" s="6"/>
      <c r="J7" s="6"/>
      <c r="K7" s="6"/>
      <c r="L7" s="6"/>
      <c r="M7" s="6"/>
      <c r="N7" s="6"/>
      <c r="O7" s="6"/>
      <c r="P7" s="289" t="s">
        <v>43</v>
      </c>
      <c r="Q7" s="6"/>
      <c r="R7" s="55" t="str">
        <f>CoverSheet!C31</f>
        <v/>
      </c>
      <c r="S7" s="6"/>
      <c r="T7" s="6"/>
      <c r="U7" s="32"/>
      <c r="V7" s="6"/>
      <c r="W7" s="6"/>
      <c r="X7" s="6"/>
      <c r="Y7" s="31"/>
      <c r="Z7" s="5"/>
    </row>
    <row r="8" spans="1:26" ht="7.4" customHeight="1" thickBot="1" x14ac:dyDescent="0.4">
      <c r="A8" s="63"/>
      <c r="B8" s="138"/>
      <c r="C8" s="63"/>
      <c r="D8" s="63"/>
      <c r="E8" s="63"/>
      <c r="F8" s="63"/>
      <c r="G8" s="63"/>
      <c r="H8" s="63"/>
      <c r="I8" s="63"/>
      <c r="J8" s="63"/>
      <c r="K8" s="63"/>
      <c r="L8" s="63"/>
      <c r="M8" s="63"/>
      <c r="N8" s="63"/>
      <c r="O8" s="63"/>
      <c r="P8" s="193"/>
      <c r="Q8" s="63"/>
      <c r="R8" s="63"/>
      <c r="S8" s="63"/>
      <c r="T8" s="63"/>
      <c r="U8" s="63"/>
      <c r="V8" s="63"/>
      <c r="W8" s="63"/>
      <c r="X8" s="63"/>
      <c r="Y8" s="31"/>
      <c r="Z8" s="5"/>
    </row>
    <row r="9" spans="1:26" ht="7.4" customHeight="1" thickTop="1" x14ac:dyDescent="0.35">
      <c r="A9" s="6"/>
      <c r="B9" s="124"/>
      <c r="C9" s="6"/>
      <c r="D9" s="6"/>
      <c r="E9" s="6"/>
      <c r="F9" s="6"/>
      <c r="G9" s="6"/>
      <c r="H9" s="6"/>
      <c r="I9" s="6"/>
      <c r="J9" s="6"/>
      <c r="K9" s="6"/>
      <c r="L9" s="6"/>
      <c r="M9" s="6"/>
      <c r="N9" s="6"/>
      <c r="O9" s="6"/>
      <c r="P9" s="195"/>
      <c r="Q9" s="6"/>
      <c r="R9" s="6"/>
      <c r="S9" s="6"/>
      <c r="T9" s="6"/>
      <c r="U9" s="6"/>
      <c r="V9" s="6"/>
      <c r="W9" s="6"/>
      <c r="X9" s="6"/>
      <c r="Y9" s="31"/>
      <c r="Z9" s="5"/>
    </row>
    <row r="10" spans="1:26" x14ac:dyDescent="0.35">
      <c r="A10" s="6"/>
      <c r="B10" s="290" t="s">
        <v>44</v>
      </c>
      <c r="C10" s="6"/>
      <c r="D10" s="6"/>
      <c r="E10" s="6"/>
      <c r="F10" s="6"/>
      <c r="G10" s="6"/>
      <c r="H10" s="6"/>
      <c r="I10" s="6"/>
      <c r="J10" s="6"/>
      <c r="K10" s="6"/>
      <c r="L10" s="6"/>
      <c r="M10" s="6"/>
      <c r="N10" s="6"/>
      <c r="O10" s="6"/>
      <c r="P10" s="291"/>
      <c r="Q10" s="6"/>
      <c r="R10" s="6"/>
      <c r="S10" s="6"/>
      <c r="T10" s="6"/>
      <c r="U10" s="6"/>
      <c r="V10" s="6"/>
      <c r="W10" s="6"/>
      <c r="X10" s="6"/>
      <c r="Y10" s="31"/>
      <c r="Z10" s="5"/>
    </row>
    <row r="11" spans="1:26" x14ac:dyDescent="0.35">
      <c r="A11" s="6"/>
      <c r="B11" s="292" t="s">
        <v>45</v>
      </c>
      <c r="C11" s="293"/>
      <c r="D11" s="293"/>
      <c r="E11" s="293"/>
      <c r="F11" s="293"/>
      <c r="G11" s="293"/>
      <c r="H11" s="293"/>
      <c r="I11" s="293"/>
      <c r="J11" s="293"/>
      <c r="K11" s="293"/>
      <c r="L11" s="293"/>
      <c r="M11" s="293"/>
      <c r="N11" s="293"/>
      <c r="O11" s="293"/>
      <c r="P11" s="294"/>
      <c r="Q11" s="293"/>
      <c r="R11" s="293"/>
      <c r="S11" s="293"/>
      <c r="T11" s="6"/>
      <c r="U11" s="6"/>
      <c r="V11" s="6"/>
      <c r="W11" s="6"/>
      <c r="X11" s="6"/>
      <c r="Y11" s="31"/>
      <c r="Z11" s="5"/>
    </row>
    <row r="12" spans="1:26" ht="7.4" customHeight="1" x14ac:dyDescent="0.35">
      <c r="A12" s="6"/>
      <c r="B12" s="124"/>
      <c r="C12" s="6"/>
      <c r="D12" s="6"/>
      <c r="E12" s="6"/>
      <c r="F12" s="6"/>
      <c r="G12" s="6"/>
      <c r="H12" s="6"/>
      <c r="I12" s="6"/>
      <c r="J12" s="6"/>
      <c r="K12" s="6"/>
      <c r="L12" s="6"/>
      <c r="M12" s="6"/>
      <c r="N12" s="6"/>
      <c r="O12" s="6"/>
      <c r="P12" s="191"/>
      <c r="Q12" s="6"/>
      <c r="R12" s="6"/>
      <c r="S12" s="6"/>
      <c r="T12" s="6"/>
      <c r="U12" s="6"/>
      <c r="V12" s="6"/>
      <c r="W12" s="6"/>
      <c r="X12" s="6"/>
      <c r="Y12" s="31"/>
      <c r="Z12" s="5"/>
    </row>
    <row r="13" spans="1:26" ht="18.5" thickBot="1" x14ac:dyDescent="0.45">
      <c r="A13" s="295"/>
      <c r="B13" s="296" t="s">
        <v>46</v>
      </c>
      <c r="C13" s="145" t="s">
        <v>4700</v>
      </c>
      <c r="D13" s="295"/>
      <c r="E13" s="295"/>
      <c r="F13" s="295"/>
      <c r="G13" s="295"/>
      <c r="H13" s="295"/>
      <c r="I13" s="295"/>
      <c r="J13" s="295"/>
      <c r="K13" s="295"/>
      <c r="L13" s="295"/>
      <c r="M13" s="295"/>
      <c r="N13" s="295"/>
      <c r="O13" s="295"/>
      <c r="P13" s="297"/>
      <c r="Q13" s="295"/>
      <c r="R13" s="295"/>
      <c r="S13" s="295"/>
      <c r="T13" s="295"/>
      <c r="U13" s="295"/>
      <c r="V13" s="295"/>
      <c r="W13" s="295"/>
      <c r="X13" s="295"/>
      <c r="Y13" s="31"/>
      <c r="Z13" s="5"/>
    </row>
    <row r="14" spans="1:26" ht="7.4" customHeight="1" x14ac:dyDescent="0.35">
      <c r="B14" s="124"/>
      <c r="C14" s="6"/>
      <c r="D14" s="6"/>
      <c r="E14" s="6"/>
      <c r="F14" s="6"/>
      <c r="G14" s="6"/>
      <c r="H14" s="6"/>
      <c r="I14" s="6"/>
      <c r="J14" s="6"/>
      <c r="K14" s="6"/>
      <c r="L14" s="6"/>
      <c r="M14" s="6"/>
      <c r="N14" s="6"/>
      <c r="O14" s="6"/>
      <c r="P14" s="191"/>
      <c r="Q14" s="6"/>
      <c r="R14" s="6"/>
      <c r="S14" s="6"/>
      <c r="T14" s="6"/>
      <c r="U14" s="6"/>
      <c r="V14" s="6"/>
      <c r="W14" s="6"/>
      <c r="X14" s="6"/>
      <c r="Y14" s="31"/>
      <c r="Z14" s="5"/>
    </row>
    <row r="15" spans="1:26" ht="14.5" customHeight="1" x14ac:dyDescent="0.35">
      <c r="A15" s="6"/>
      <c r="B15" s="124" t="s">
        <v>47</v>
      </c>
      <c r="C15" s="6" t="s">
        <v>48</v>
      </c>
      <c r="D15" s="6"/>
      <c r="E15" s="6"/>
      <c r="F15" s="6"/>
      <c r="G15" s="6"/>
      <c r="H15" s="6"/>
      <c r="I15" s="6"/>
      <c r="J15" s="6"/>
      <c r="K15" s="6"/>
      <c r="L15" s="6"/>
      <c r="M15" s="6"/>
      <c r="N15" s="6"/>
      <c r="O15" s="6"/>
      <c r="P15" s="191"/>
      <c r="Q15" s="6"/>
      <c r="R15" s="438" t="s">
        <v>49</v>
      </c>
      <c r="S15" s="438"/>
      <c r="T15" s="438"/>
      <c r="U15" s="438"/>
      <c r="V15" s="438"/>
      <c r="W15" s="438"/>
      <c r="X15" s="6"/>
      <c r="Y15" s="31"/>
      <c r="Z15" s="5"/>
    </row>
    <row r="16" spans="1:26" x14ac:dyDescent="0.35">
      <c r="A16" s="6"/>
      <c r="B16" s="124"/>
      <c r="C16" s="6"/>
      <c r="D16" s="6"/>
      <c r="E16" s="6"/>
      <c r="F16" s="6"/>
      <c r="G16" s="6"/>
      <c r="H16" s="6"/>
      <c r="I16" s="6"/>
      <c r="J16" s="6"/>
      <c r="K16" s="6"/>
      <c r="L16" s="117" t="s">
        <v>50</v>
      </c>
      <c r="M16" s="117" t="s">
        <v>5120</v>
      </c>
      <c r="N16" s="117" t="s">
        <v>51</v>
      </c>
      <c r="O16" s="6"/>
      <c r="P16" s="117" t="s">
        <v>52</v>
      </c>
      <c r="Q16" s="6"/>
      <c r="R16" s="438"/>
      <c r="S16" s="438"/>
      <c r="T16" s="438"/>
      <c r="U16" s="438"/>
      <c r="V16" s="438"/>
      <c r="W16" s="438"/>
      <c r="X16" s="6"/>
      <c r="Y16" s="31"/>
      <c r="Z16" s="5"/>
    </row>
    <row r="17" spans="1:26" x14ac:dyDescent="0.35">
      <c r="A17" s="6"/>
      <c r="B17" s="124"/>
      <c r="C17" s="6"/>
      <c r="D17" s="6"/>
      <c r="E17" s="6"/>
      <c r="F17" s="6"/>
      <c r="G17" s="6"/>
      <c r="H17" s="436" t="s">
        <v>53</v>
      </c>
      <c r="I17" s="436"/>
      <c r="J17" s="436"/>
      <c r="K17" s="436"/>
      <c r="L17" s="35"/>
      <c r="M17" s="35"/>
      <c r="N17" s="35"/>
      <c r="O17" s="298"/>
      <c r="P17" s="36">
        <f>SUM(L17:N17)</f>
        <v>0</v>
      </c>
      <c r="Q17" s="6"/>
      <c r="R17" s="438"/>
      <c r="S17" s="438"/>
      <c r="T17" s="438"/>
      <c r="U17" s="438"/>
      <c r="V17" s="438"/>
      <c r="W17" s="438"/>
      <c r="X17" s="6"/>
      <c r="Y17" s="37" t="str">
        <f>IF(COUNTA(L17:N17)=0,"R","G")</f>
        <v>R</v>
      </c>
      <c r="Z17" s="5"/>
    </row>
    <row r="18" spans="1:26" x14ac:dyDescent="0.35">
      <c r="A18" s="6"/>
      <c r="B18" s="124"/>
      <c r="C18" s="6"/>
      <c r="D18" s="6"/>
      <c r="E18" s="6"/>
      <c r="F18" s="6"/>
      <c r="G18" s="6"/>
      <c r="H18" s="436" t="s">
        <v>54</v>
      </c>
      <c r="I18" s="436"/>
      <c r="J18" s="436"/>
      <c r="K18" s="436"/>
      <c r="L18" s="35"/>
      <c r="M18" s="35"/>
      <c r="N18" s="35"/>
      <c r="O18" s="298"/>
      <c r="P18" s="36">
        <f>SUM(L18:N18)</f>
        <v>0</v>
      </c>
      <c r="Q18" s="6"/>
      <c r="R18" s="439"/>
      <c r="S18" s="440"/>
      <c r="T18" s="440"/>
      <c r="U18" s="440"/>
      <c r="V18" s="440"/>
      <c r="W18" s="441"/>
      <c r="X18" s="6"/>
      <c r="Y18" s="37" t="str">
        <f>IF(COUNTA(L18:N18)=0,"R","G")</f>
        <v>R</v>
      </c>
      <c r="Z18" s="5"/>
    </row>
    <row r="19" spans="1:26" x14ac:dyDescent="0.35">
      <c r="A19" s="6"/>
      <c r="B19" s="124"/>
      <c r="C19" s="6"/>
      <c r="D19" s="6"/>
      <c r="E19" s="6"/>
      <c r="F19" s="6"/>
      <c r="G19" s="6"/>
      <c r="H19" s="436" t="s">
        <v>55</v>
      </c>
      <c r="I19" s="436"/>
      <c r="J19" s="436"/>
      <c r="K19" s="436"/>
      <c r="L19" s="35"/>
      <c r="M19" s="35"/>
      <c r="N19" s="35"/>
      <c r="O19" s="298"/>
      <c r="P19" s="36">
        <f>SUM(L19:N19)</f>
        <v>0</v>
      </c>
      <c r="Q19" s="6"/>
      <c r="R19" s="442"/>
      <c r="S19" s="443"/>
      <c r="T19" s="443"/>
      <c r="U19" s="443"/>
      <c r="V19" s="443"/>
      <c r="W19" s="444"/>
      <c r="X19" s="6"/>
      <c r="Y19" s="37" t="str">
        <f>IF(OR(COUNTA(L19:N19)=0,AND(P19&gt;0,ISBLANK(R18))),"R","G")</f>
        <v>R</v>
      </c>
      <c r="Z19" s="5"/>
    </row>
    <row r="20" spans="1:26" x14ac:dyDescent="0.35">
      <c r="A20" s="6"/>
      <c r="B20" s="124"/>
      <c r="C20" s="6" t="s">
        <v>56</v>
      </c>
      <c r="D20" s="6"/>
      <c r="E20" s="6"/>
      <c r="F20" s="6"/>
      <c r="G20" s="6"/>
      <c r="H20" s="6"/>
      <c r="I20" s="6"/>
      <c r="J20" s="6"/>
      <c r="K20" s="6"/>
      <c r="L20" s="38">
        <f>SUM(L17:L19)</f>
        <v>0</v>
      </c>
      <c r="M20" s="38">
        <f>SUM(M17:M19)</f>
        <v>0</v>
      </c>
      <c r="N20" s="38">
        <f>SUM(N17:N19)</f>
        <v>0</v>
      </c>
      <c r="O20" s="38"/>
      <c r="P20" s="39">
        <f>SUM(P17:P19)</f>
        <v>0</v>
      </c>
      <c r="Q20" s="6"/>
      <c r="R20" s="445"/>
      <c r="S20" s="446"/>
      <c r="T20" s="446"/>
      <c r="U20" s="446"/>
      <c r="V20" s="446"/>
      <c r="W20" s="447"/>
      <c r="X20" s="6"/>
      <c r="Y20" s="31"/>
      <c r="Z20" s="5"/>
    </row>
    <row r="21" spans="1:26" ht="7.4" customHeight="1" x14ac:dyDescent="0.35">
      <c r="A21" s="6"/>
      <c r="B21" s="124"/>
      <c r="C21" s="6"/>
      <c r="D21" s="6"/>
      <c r="E21" s="6"/>
      <c r="F21" s="6"/>
      <c r="G21" s="6"/>
      <c r="H21" s="6"/>
      <c r="I21" s="6"/>
      <c r="J21" s="6"/>
      <c r="K21" s="6"/>
      <c r="L21" s="163"/>
      <c r="M21" s="163"/>
      <c r="N21" s="163"/>
      <c r="O21" s="163"/>
      <c r="P21" s="191"/>
      <c r="Q21" s="6"/>
      <c r="R21" s="6"/>
      <c r="S21" s="6"/>
      <c r="T21" s="6"/>
      <c r="U21" s="6"/>
      <c r="V21" s="6"/>
      <c r="W21" s="6"/>
      <c r="X21" s="6"/>
      <c r="Y21" s="31"/>
      <c r="Z21" s="5"/>
    </row>
    <row r="22" spans="1:26" x14ac:dyDescent="0.35">
      <c r="A22" s="6"/>
      <c r="B22" s="299" t="s">
        <v>57</v>
      </c>
      <c r="C22" s="6" t="s">
        <v>4786</v>
      </c>
      <c r="D22" s="6"/>
      <c r="E22" s="6"/>
      <c r="F22" s="6"/>
      <c r="G22" s="6"/>
      <c r="H22" s="6"/>
      <c r="I22" s="6"/>
      <c r="J22" s="6"/>
      <c r="K22" s="6"/>
      <c r="L22" s="6"/>
      <c r="M22" s="6"/>
      <c r="N22" s="6"/>
      <c r="O22" s="6"/>
      <c r="P22" s="35"/>
      <c r="Q22" s="6"/>
      <c r="R22" s="6"/>
      <c r="S22" s="6"/>
      <c r="T22" s="6"/>
      <c r="U22" s="6"/>
      <c r="V22" s="6"/>
      <c r="W22" s="6"/>
      <c r="X22" s="6"/>
      <c r="Y22" s="37" t="str">
        <f>IF(NOT(ISBLANK(P22)),"G","R")</f>
        <v>R</v>
      </c>
      <c r="Z22" s="5"/>
    </row>
    <row r="23" spans="1:26" ht="7.4" customHeight="1" x14ac:dyDescent="0.35">
      <c r="A23" s="6"/>
      <c r="B23" s="299"/>
      <c r="C23" s="6"/>
      <c r="D23" s="6"/>
      <c r="E23" s="6"/>
      <c r="F23" s="6"/>
      <c r="G23" s="6"/>
      <c r="H23" s="6"/>
      <c r="I23" s="6"/>
      <c r="J23" s="6"/>
      <c r="K23" s="6"/>
      <c r="L23" s="6"/>
      <c r="M23" s="6"/>
      <c r="N23" s="6"/>
      <c r="O23" s="6"/>
      <c r="P23" s="6"/>
      <c r="Q23" s="6"/>
      <c r="R23" s="6"/>
      <c r="S23" s="6"/>
      <c r="T23" s="6"/>
      <c r="U23" s="6"/>
      <c r="V23" s="6"/>
      <c r="W23" s="6"/>
      <c r="X23" s="6"/>
      <c r="Y23" s="31"/>
      <c r="Z23" s="5"/>
    </row>
    <row r="24" spans="1:26" x14ac:dyDescent="0.35">
      <c r="A24" s="6"/>
      <c r="B24" s="299" t="s">
        <v>4783</v>
      </c>
      <c r="C24" s="6" t="s">
        <v>4785</v>
      </c>
      <c r="D24" s="6"/>
      <c r="E24" s="6"/>
      <c r="F24" s="6"/>
      <c r="G24" s="6"/>
      <c r="H24" s="6"/>
      <c r="I24" s="6"/>
      <c r="J24" s="6"/>
      <c r="K24" s="6"/>
      <c r="L24" s="433"/>
      <c r="M24" s="434"/>
      <c r="N24" s="434"/>
      <c r="O24" s="434"/>
      <c r="P24" s="435"/>
      <c r="Q24" s="6"/>
      <c r="R24" s="6"/>
      <c r="S24" s="6"/>
      <c r="T24" s="6"/>
      <c r="U24" s="6"/>
      <c r="V24" s="6"/>
      <c r="W24" s="6"/>
      <c r="X24" s="6"/>
      <c r="Y24" s="37" t="str">
        <f>IF(NOT(ISBLANK(L24)),"G","R")</f>
        <v>R</v>
      </c>
      <c r="Z24" s="5"/>
    </row>
    <row r="25" spans="1:26" ht="7.4" customHeight="1" x14ac:dyDescent="0.35">
      <c r="A25" s="6"/>
      <c r="B25" s="299"/>
      <c r="C25" s="6"/>
      <c r="D25" s="6"/>
      <c r="E25" s="6"/>
      <c r="F25" s="6"/>
      <c r="G25" s="6"/>
      <c r="H25" s="6"/>
      <c r="I25" s="6"/>
      <c r="J25" s="6"/>
      <c r="K25" s="6"/>
      <c r="L25" s="6"/>
      <c r="M25" s="6"/>
      <c r="N25" s="6"/>
      <c r="O25" s="6"/>
      <c r="P25" s="6"/>
      <c r="Q25" s="6"/>
      <c r="R25" s="6"/>
      <c r="S25" s="6"/>
      <c r="T25" s="6"/>
      <c r="U25" s="6"/>
      <c r="V25" s="6"/>
      <c r="W25" s="6"/>
      <c r="X25" s="6"/>
      <c r="Y25" s="31"/>
      <c r="Z25" s="5"/>
    </row>
    <row r="26" spans="1:26" x14ac:dyDescent="0.35">
      <c r="A26" s="6"/>
      <c r="B26" s="299" t="s">
        <v>4784</v>
      </c>
      <c r="C26" s="6" t="s">
        <v>4787</v>
      </c>
      <c r="D26" s="6"/>
      <c r="E26" s="6"/>
      <c r="F26" s="6"/>
      <c r="G26" s="6"/>
      <c r="H26" s="6"/>
      <c r="I26" s="6"/>
      <c r="J26" s="6"/>
      <c r="K26" s="6"/>
      <c r="L26" s="433"/>
      <c r="M26" s="434"/>
      <c r="N26" s="434"/>
      <c r="O26" s="434"/>
      <c r="P26" s="435"/>
      <c r="Q26" s="18"/>
      <c r="R26" s="6"/>
      <c r="S26" s="6"/>
      <c r="T26" s="6"/>
      <c r="U26" s="6"/>
      <c r="V26" s="6"/>
      <c r="W26" s="6"/>
      <c r="X26" s="6"/>
      <c r="Y26" s="31" t="str">
        <f>IF(AND('Crypto Services'!F13="yes",ISBLANK(Input!L26)),"R","G")</f>
        <v>G</v>
      </c>
      <c r="Z26" s="5"/>
    </row>
    <row r="27" spans="1:26" ht="7.4" customHeight="1" x14ac:dyDescent="0.35">
      <c r="A27" s="6"/>
      <c r="B27" s="124"/>
      <c r="C27" s="6"/>
      <c r="D27" s="6"/>
      <c r="E27" s="6"/>
      <c r="F27" s="6"/>
      <c r="G27" s="6"/>
      <c r="H27" s="6"/>
      <c r="I27" s="6"/>
      <c r="J27" s="6"/>
      <c r="K27" s="6"/>
      <c r="L27" s="163"/>
      <c r="M27" s="163"/>
      <c r="N27" s="163"/>
      <c r="O27" s="163"/>
      <c r="P27" s="191"/>
      <c r="Q27" s="6"/>
      <c r="R27" s="6"/>
      <c r="S27" s="6"/>
      <c r="T27" s="6"/>
      <c r="U27" s="6"/>
      <c r="V27" s="6"/>
      <c r="W27" s="6"/>
      <c r="X27" s="6"/>
      <c r="Y27" s="31"/>
      <c r="Z27" s="5"/>
    </row>
    <row r="28" spans="1:26" ht="7.4" customHeight="1" x14ac:dyDescent="0.35">
      <c r="A28" s="80"/>
      <c r="B28" s="152"/>
      <c r="C28" s="80"/>
      <c r="D28" s="80"/>
      <c r="E28" s="80"/>
      <c r="F28" s="80"/>
      <c r="G28" s="80"/>
      <c r="H28" s="80"/>
      <c r="I28" s="80"/>
      <c r="J28" s="80"/>
      <c r="K28" s="80"/>
      <c r="L28" s="80"/>
      <c r="M28" s="80"/>
      <c r="N28" s="80"/>
      <c r="O28" s="80"/>
      <c r="P28" s="300"/>
      <c r="Q28" s="80"/>
      <c r="R28" s="80"/>
      <c r="S28" s="80"/>
      <c r="T28" s="80"/>
      <c r="U28" s="80"/>
      <c r="V28" s="80"/>
      <c r="W28" s="80"/>
      <c r="X28" s="80"/>
      <c r="Y28" s="41"/>
      <c r="Z28" s="5"/>
    </row>
    <row r="29" spans="1:26" ht="7.4" customHeight="1" x14ac:dyDescent="0.35">
      <c r="A29" s="6"/>
      <c r="B29" s="124"/>
      <c r="C29" s="6"/>
      <c r="D29" s="6"/>
      <c r="E29" s="6"/>
      <c r="F29" s="6"/>
      <c r="G29" s="6"/>
      <c r="H29" s="6"/>
      <c r="I29" s="6"/>
      <c r="J29" s="6"/>
      <c r="K29" s="6"/>
      <c r="L29" s="6"/>
      <c r="M29" s="6"/>
      <c r="N29" s="6"/>
      <c r="O29" s="6"/>
      <c r="P29" s="191"/>
      <c r="Q29" s="6"/>
      <c r="R29" s="6"/>
      <c r="S29" s="6"/>
      <c r="T29" s="6"/>
      <c r="U29" s="6"/>
      <c r="V29" s="6"/>
      <c r="W29" s="6"/>
      <c r="X29" s="6"/>
      <c r="Y29" s="31"/>
      <c r="Z29" s="5"/>
    </row>
    <row r="30" spans="1:26" ht="18.5" thickBot="1" x14ac:dyDescent="0.45">
      <c r="A30" s="295"/>
      <c r="B30" s="296" t="s">
        <v>59</v>
      </c>
      <c r="C30" s="145" t="s">
        <v>60</v>
      </c>
      <c r="D30" s="295"/>
      <c r="E30" s="295"/>
      <c r="F30" s="295"/>
      <c r="G30" s="295"/>
      <c r="H30" s="295"/>
      <c r="I30" s="295"/>
      <c r="J30" s="295"/>
      <c r="K30" s="295"/>
      <c r="L30" s="295"/>
      <c r="M30" s="295"/>
      <c r="N30" s="295"/>
      <c r="O30" s="295"/>
      <c r="P30" s="297"/>
      <c r="Q30" s="295"/>
      <c r="R30" s="295"/>
      <c r="S30" s="295"/>
      <c r="T30" s="295"/>
      <c r="U30" s="295"/>
      <c r="V30" s="295"/>
      <c r="W30" s="295"/>
      <c r="X30" s="295"/>
      <c r="Y30" s="31"/>
      <c r="Z30" s="5"/>
    </row>
    <row r="31" spans="1:26" ht="7.4" customHeight="1" x14ac:dyDescent="0.4">
      <c r="A31" s="6"/>
      <c r="B31" s="301"/>
      <c r="C31" s="302"/>
      <c r="D31" s="6"/>
      <c r="E31" s="6"/>
      <c r="F31" s="6"/>
      <c r="G31" s="6"/>
      <c r="H31" s="6"/>
      <c r="I31" s="6"/>
      <c r="J31" s="6"/>
      <c r="K31" s="6"/>
      <c r="L31" s="6"/>
      <c r="M31" s="6"/>
      <c r="N31" s="6"/>
      <c r="O31" s="6"/>
      <c r="P31" s="195"/>
      <c r="Q31" s="6"/>
      <c r="R31" s="6"/>
      <c r="S31" s="6"/>
      <c r="T31" s="6"/>
      <c r="U31" s="6"/>
      <c r="V31" s="6"/>
      <c r="W31" s="6"/>
      <c r="X31" s="6"/>
      <c r="Y31" s="31"/>
      <c r="Z31" s="5"/>
    </row>
    <row r="32" spans="1:26" ht="15.5" x14ac:dyDescent="0.35">
      <c r="A32" s="6"/>
      <c r="B32" s="303" t="s">
        <v>61</v>
      </c>
      <c r="C32" s="6"/>
      <c r="D32" s="6"/>
      <c r="E32" s="6"/>
      <c r="F32" s="6"/>
      <c r="G32" s="6"/>
      <c r="H32" s="6"/>
      <c r="I32" s="6"/>
      <c r="J32" s="6"/>
      <c r="K32" s="6"/>
      <c r="L32" s="117" t="s">
        <v>50</v>
      </c>
      <c r="M32" s="117" t="s">
        <v>5120</v>
      </c>
      <c r="N32" s="117" t="s">
        <v>51</v>
      </c>
      <c r="O32" s="10"/>
      <c r="P32" s="192" t="s">
        <v>52</v>
      </c>
      <c r="Q32" s="6"/>
      <c r="R32" s="6"/>
      <c r="S32" s="6"/>
      <c r="T32" s="6"/>
      <c r="U32" s="6"/>
      <c r="V32" s="6"/>
      <c r="W32" s="6"/>
      <c r="X32" s="6"/>
      <c r="Y32" s="31"/>
      <c r="Z32" s="5"/>
    </row>
    <row r="33" spans="1:26" ht="7.4" customHeight="1" x14ac:dyDescent="0.35">
      <c r="A33" s="6"/>
      <c r="B33" s="303"/>
      <c r="C33" s="6"/>
      <c r="D33" s="6"/>
      <c r="E33" s="6"/>
      <c r="F33" s="6"/>
      <c r="G33" s="6"/>
      <c r="H33" s="6"/>
      <c r="I33" s="6"/>
      <c r="J33" s="6"/>
      <c r="K33" s="6"/>
      <c r="L33" s="117"/>
      <c r="M33" s="117"/>
      <c r="N33" s="117"/>
      <c r="O33" s="10"/>
      <c r="P33" s="192"/>
      <c r="Q33" s="6"/>
      <c r="R33" s="6"/>
      <c r="S33" s="6"/>
      <c r="T33" s="6"/>
      <c r="U33" s="6"/>
      <c r="V33" s="6"/>
      <c r="W33" s="6"/>
      <c r="X33" s="6"/>
      <c r="Y33" s="31"/>
      <c r="Z33" s="5"/>
    </row>
    <row r="34" spans="1:26" x14ac:dyDescent="0.35">
      <c r="A34" s="6"/>
      <c r="B34" s="124" t="s">
        <v>62</v>
      </c>
      <c r="C34" s="42" t="s">
        <v>63</v>
      </c>
      <c r="D34" s="124"/>
      <c r="E34" s="124"/>
      <c r="F34" s="124"/>
      <c r="G34" s="124"/>
      <c r="H34" s="124"/>
      <c r="I34" s="124"/>
      <c r="J34" s="124"/>
      <c r="K34" s="124"/>
      <c r="L34" s="36">
        <f>SUM(L35:L36)</f>
        <v>0</v>
      </c>
      <c r="M34" s="36">
        <f t="shared" ref="M34:N34" si="0">SUM(M35:M36)</f>
        <v>0</v>
      </c>
      <c r="N34" s="36">
        <f t="shared" si="0"/>
        <v>0</v>
      </c>
      <c r="O34" s="298"/>
      <c r="P34" s="36">
        <f t="shared" ref="P34:P36" si="1">SUM(L34:N34)</f>
        <v>0</v>
      </c>
      <c r="Q34" s="6"/>
      <c r="R34" s="6"/>
      <c r="S34" s="6"/>
      <c r="T34" s="6"/>
      <c r="U34" s="6"/>
      <c r="V34" s="6"/>
      <c r="W34" s="6"/>
      <c r="X34" s="6"/>
      <c r="Y34" s="43"/>
      <c r="Z34" s="5"/>
    </row>
    <row r="35" spans="1:26" x14ac:dyDescent="0.35">
      <c r="A35" s="6"/>
      <c r="B35" s="6"/>
      <c r="C35" s="124" t="s">
        <v>64</v>
      </c>
      <c r="D35" s="124"/>
      <c r="E35" s="124"/>
      <c r="F35" s="124"/>
      <c r="G35" s="124"/>
      <c r="H35" s="124"/>
      <c r="I35" s="124"/>
      <c r="J35" s="124"/>
      <c r="K35" s="124"/>
      <c r="L35" s="35"/>
      <c r="M35" s="35"/>
      <c r="N35" s="35"/>
      <c r="O35" s="298"/>
      <c r="P35" s="36">
        <f t="shared" si="1"/>
        <v>0</v>
      </c>
      <c r="Q35" s="6"/>
      <c r="R35" s="18" t="s">
        <v>65</v>
      </c>
      <c r="S35" s="124"/>
      <c r="T35" s="124"/>
      <c r="U35" s="124"/>
      <c r="V35" s="124"/>
      <c r="W35" s="124"/>
      <c r="X35" s="6"/>
      <c r="Y35" s="43"/>
      <c r="Z35" s="5"/>
    </row>
    <row r="36" spans="1:26" x14ac:dyDescent="0.35">
      <c r="A36" s="6"/>
      <c r="B36" s="6"/>
      <c r="C36" s="6" t="s">
        <v>66</v>
      </c>
      <c r="D36" s="124"/>
      <c r="E36" s="124"/>
      <c r="F36" s="124"/>
      <c r="G36" s="124"/>
      <c r="H36" s="124"/>
      <c r="I36" s="124"/>
      <c r="J36" s="124"/>
      <c r="K36" s="124"/>
      <c r="L36" s="35"/>
      <c r="M36" s="35"/>
      <c r="N36" s="35"/>
      <c r="O36" s="298"/>
      <c r="P36" s="36">
        <f t="shared" si="1"/>
        <v>0</v>
      </c>
      <c r="Q36" s="6"/>
      <c r="R36" s="433"/>
      <c r="S36" s="434"/>
      <c r="T36" s="434"/>
      <c r="U36" s="434"/>
      <c r="V36" s="434"/>
      <c r="W36" s="435"/>
      <c r="X36" s="6"/>
      <c r="Y36" s="31" t="str">
        <f>IF(AND(P36&lt;&gt;0,ISBLANK(R36)),"R",IF(AND(P36=0,NOT(ISBLANK(R36))),"Y","G"))</f>
        <v>G</v>
      </c>
      <c r="Z36" s="5"/>
    </row>
    <row r="37" spans="1:26" ht="7.4" customHeight="1" x14ac:dyDescent="0.35">
      <c r="A37" s="124"/>
      <c r="B37" s="124"/>
      <c r="C37" s="124"/>
      <c r="D37" s="124"/>
      <c r="E37" s="124"/>
      <c r="F37" s="124"/>
      <c r="G37" s="124"/>
      <c r="H37" s="124"/>
      <c r="I37" s="124"/>
      <c r="J37" s="124"/>
      <c r="K37" s="124"/>
      <c r="L37" s="124"/>
      <c r="M37" s="124"/>
      <c r="N37" s="124"/>
      <c r="O37" s="124"/>
      <c r="P37" s="124"/>
      <c r="Q37" s="6"/>
      <c r="R37" s="6"/>
      <c r="S37" s="6"/>
      <c r="T37" s="6"/>
      <c r="U37" s="6"/>
      <c r="V37" s="6"/>
      <c r="W37" s="6"/>
      <c r="X37" s="6"/>
      <c r="Y37" s="31"/>
      <c r="Z37" s="5"/>
    </row>
    <row r="38" spans="1:26" x14ac:dyDescent="0.35">
      <c r="A38" s="6"/>
      <c r="B38" s="124" t="s">
        <v>67</v>
      </c>
      <c r="C38" s="304" t="s">
        <v>68</v>
      </c>
      <c r="D38" s="124"/>
      <c r="E38" s="124"/>
      <c r="F38" s="124"/>
      <c r="G38" s="124"/>
      <c r="H38" s="124"/>
      <c r="I38" s="124"/>
      <c r="J38" s="124"/>
      <c r="K38" s="124"/>
      <c r="L38" s="36">
        <f>SUM(L39:L40)</f>
        <v>0</v>
      </c>
      <c r="M38" s="36">
        <f>SUM(M39:M40)</f>
        <v>0</v>
      </c>
      <c r="N38" s="36">
        <f>SUM(N39:N40)</f>
        <v>0</v>
      </c>
      <c r="O38" s="298"/>
      <c r="P38" s="36">
        <f t="shared" ref="P38:P40" si="2">SUM(L38:N38)</f>
        <v>0</v>
      </c>
      <c r="Q38" s="6"/>
      <c r="R38" s="6"/>
      <c r="S38" s="6"/>
      <c r="T38" s="6"/>
      <c r="U38" s="6"/>
      <c r="V38" s="6"/>
      <c r="W38" s="6"/>
      <c r="X38" s="6"/>
      <c r="Y38" s="43"/>
      <c r="Z38" s="5"/>
    </row>
    <row r="39" spans="1:26" x14ac:dyDescent="0.35">
      <c r="A39" s="6"/>
      <c r="B39" s="124"/>
      <c r="C39" s="60" t="s">
        <v>69</v>
      </c>
      <c r="D39" s="124"/>
      <c r="E39" s="124"/>
      <c r="F39" s="124"/>
      <c r="G39" s="124"/>
      <c r="H39" s="124"/>
      <c r="I39" s="124"/>
      <c r="J39" s="124"/>
      <c r="K39" s="124"/>
      <c r="L39" s="35"/>
      <c r="M39" s="35"/>
      <c r="N39" s="35"/>
      <c r="O39" s="298"/>
      <c r="P39" s="36">
        <f t="shared" si="2"/>
        <v>0</v>
      </c>
      <c r="Q39" s="6"/>
      <c r="R39" s="18" t="s">
        <v>70</v>
      </c>
      <c r="S39" s="124"/>
      <c r="T39" s="124"/>
      <c r="U39" s="124"/>
      <c r="V39" s="124"/>
      <c r="W39" s="124"/>
      <c r="X39" s="6"/>
      <c r="Y39" s="43"/>
      <c r="Z39" s="5"/>
    </row>
    <row r="40" spans="1:26" x14ac:dyDescent="0.35">
      <c r="A40" s="6"/>
      <c r="B40" s="124"/>
      <c r="C40" s="60" t="s">
        <v>71</v>
      </c>
      <c r="D40" s="124"/>
      <c r="E40" s="124"/>
      <c r="F40" s="124"/>
      <c r="G40" s="124"/>
      <c r="H40" s="124"/>
      <c r="I40" s="124"/>
      <c r="J40" s="124"/>
      <c r="K40" s="124"/>
      <c r="L40" s="35"/>
      <c r="M40" s="35"/>
      <c r="N40" s="35"/>
      <c r="O40" s="298"/>
      <c r="P40" s="36">
        <f t="shared" si="2"/>
        <v>0</v>
      </c>
      <c r="Q40" s="6"/>
      <c r="R40" s="433"/>
      <c r="S40" s="434"/>
      <c r="T40" s="434"/>
      <c r="U40" s="434"/>
      <c r="V40" s="434"/>
      <c r="W40" s="435"/>
      <c r="X40" s="6"/>
      <c r="Y40" s="31" t="str">
        <f>IF(AND(P40&lt;&gt;0,ISBLANK(R40)),"R",IF(AND(P40=0,NOT(ISBLANK(R40))),"Y","G"))</f>
        <v>G</v>
      </c>
      <c r="Z40" s="5"/>
    </row>
    <row r="41" spans="1:26" ht="7.4" customHeight="1" x14ac:dyDescent="0.35">
      <c r="A41" s="124"/>
      <c r="B41" s="124"/>
      <c r="C41" s="124"/>
      <c r="D41" s="124"/>
      <c r="E41" s="124"/>
      <c r="F41" s="124"/>
      <c r="G41" s="124"/>
      <c r="H41" s="124"/>
      <c r="I41" s="124"/>
      <c r="J41" s="124"/>
      <c r="K41" s="124"/>
      <c r="L41" s="124"/>
      <c r="M41" s="124"/>
      <c r="N41" s="124"/>
      <c r="O41" s="124"/>
      <c r="P41" s="124"/>
      <c r="Q41" s="6"/>
      <c r="R41" s="6"/>
      <c r="S41" s="6"/>
      <c r="T41" s="6"/>
      <c r="U41" s="6"/>
      <c r="V41" s="6"/>
      <c r="W41" s="6"/>
      <c r="X41" s="6"/>
      <c r="Y41" s="31"/>
      <c r="Z41" s="5"/>
    </row>
    <row r="42" spans="1:26" x14ac:dyDescent="0.35">
      <c r="A42" s="6"/>
      <c r="B42" s="124" t="s">
        <v>72</v>
      </c>
      <c r="C42" s="10" t="s">
        <v>73</v>
      </c>
      <c r="D42" s="124"/>
      <c r="E42" s="124"/>
      <c r="F42" s="124"/>
      <c r="G42" s="124"/>
      <c r="H42" s="124"/>
      <c r="I42" s="124"/>
      <c r="J42" s="124"/>
      <c r="K42" s="124"/>
      <c r="L42" s="36">
        <f>SUM(L43:L45)</f>
        <v>0</v>
      </c>
      <c r="M42" s="36">
        <f>SUM(M43:M45)</f>
        <v>0</v>
      </c>
      <c r="N42" s="36">
        <f>SUM(N43:N45)</f>
        <v>0</v>
      </c>
      <c r="O42" s="298"/>
      <c r="P42" s="36">
        <f t="shared" ref="P42:P45" si="3">SUM(L42:N42)</f>
        <v>0</v>
      </c>
      <c r="Q42" s="6"/>
      <c r="R42" s="6"/>
      <c r="S42" s="6"/>
      <c r="T42" s="6"/>
      <c r="U42" s="6"/>
      <c r="V42" s="6"/>
      <c r="W42" s="6"/>
      <c r="X42" s="6"/>
      <c r="Y42" s="43"/>
      <c r="Z42" s="5"/>
    </row>
    <row r="43" spans="1:26" x14ac:dyDescent="0.35">
      <c r="A43" s="6"/>
      <c r="B43" s="124"/>
      <c r="C43" s="60" t="s">
        <v>74</v>
      </c>
      <c r="D43" s="124"/>
      <c r="E43" s="124"/>
      <c r="F43" s="124"/>
      <c r="G43" s="124"/>
      <c r="H43" s="124"/>
      <c r="I43" s="398"/>
      <c r="J43" s="431" t="s">
        <v>75</v>
      </c>
      <c r="K43" s="432"/>
      <c r="L43" s="35"/>
      <c r="M43" s="35"/>
      <c r="N43" s="35"/>
      <c r="O43" s="298"/>
      <c r="P43" s="36">
        <f t="shared" si="3"/>
        <v>0</v>
      </c>
      <c r="Q43" s="6"/>
      <c r="R43" s="6"/>
      <c r="S43" s="6"/>
      <c r="T43" s="6"/>
      <c r="U43" s="6"/>
      <c r="V43" s="6"/>
      <c r="W43" s="6"/>
      <c r="X43" s="6"/>
      <c r="Y43" s="43"/>
      <c r="Z43" s="5"/>
    </row>
    <row r="44" spans="1:26" x14ac:dyDescent="0.35">
      <c r="A44" s="6"/>
      <c r="B44" s="124"/>
      <c r="C44" s="60" t="s">
        <v>76</v>
      </c>
      <c r="D44" s="124"/>
      <c r="E44" s="124"/>
      <c r="F44" s="124"/>
      <c r="G44" s="124"/>
      <c r="H44" s="124"/>
      <c r="I44" s="398"/>
      <c r="J44" s="431"/>
      <c r="K44" s="432"/>
      <c r="L44" s="35"/>
      <c r="M44" s="35"/>
      <c r="N44" s="35"/>
      <c r="O44" s="298"/>
      <c r="P44" s="36">
        <f t="shared" si="3"/>
        <v>0</v>
      </c>
      <c r="Q44" s="6"/>
      <c r="R44" s="18" t="s">
        <v>77</v>
      </c>
      <c r="S44" s="124"/>
      <c r="T44" s="124"/>
      <c r="U44" s="124"/>
      <c r="V44" s="124"/>
      <c r="W44" s="124"/>
      <c r="X44" s="6"/>
      <c r="Y44" s="43"/>
      <c r="Z44" s="5"/>
    </row>
    <row r="45" spans="1:26" x14ac:dyDescent="0.35">
      <c r="A45" s="6"/>
      <c r="B45" s="124"/>
      <c r="C45" s="60" t="s">
        <v>78</v>
      </c>
      <c r="D45" s="124"/>
      <c r="E45" s="124"/>
      <c r="F45" s="124"/>
      <c r="G45" s="124"/>
      <c r="H45" s="124"/>
      <c r="I45" s="124"/>
      <c r="J45" s="431"/>
      <c r="K45" s="432"/>
      <c r="L45" s="35"/>
      <c r="M45" s="35"/>
      <c r="N45" s="35"/>
      <c r="O45" s="298"/>
      <c r="P45" s="36">
        <f t="shared" si="3"/>
        <v>0</v>
      </c>
      <c r="Q45" s="6"/>
      <c r="R45" s="433"/>
      <c r="S45" s="434"/>
      <c r="T45" s="434"/>
      <c r="U45" s="434"/>
      <c r="V45" s="434"/>
      <c r="W45" s="435"/>
      <c r="X45" s="6"/>
      <c r="Y45" s="31" t="str">
        <f>IF(AND(P45&lt;&gt;0,ISBLANK(R45)),"R",IF(AND(P45=0,NOT(ISBLANK(R45))),"Y","G"))</f>
        <v>G</v>
      </c>
      <c r="Z45" s="5"/>
    </row>
    <row r="46" spans="1:26" ht="7.4" customHeight="1" x14ac:dyDescent="0.35">
      <c r="A46" s="124"/>
      <c r="B46" s="124"/>
      <c r="C46" s="124"/>
      <c r="D46" s="124"/>
      <c r="E46" s="124"/>
      <c r="F46" s="124"/>
      <c r="G46" s="124"/>
      <c r="H46" s="124"/>
      <c r="I46" s="124"/>
      <c r="J46" s="124"/>
      <c r="K46" s="124"/>
      <c r="L46" s="124"/>
      <c r="M46" s="124"/>
      <c r="N46" s="124"/>
      <c r="O46" s="124"/>
      <c r="P46" s="124"/>
      <c r="Q46" s="6"/>
      <c r="R46" s="6"/>
      <c r="S46" s="6"/>
      <c r="T46" s="6"/>
      <c r="U46" s="6"/>
      <c r="V46" s="6"/>
      <c r="W46" s="6"/>
      <c r="X46" s="6"/>
      <c r="Y46" s="31"/>
      <c r="Z46" s="5"/>
    </row>
    <row r="47" spans="1:26" x14ac:dyDescent="0.35">
      <c r="A47" s="6"/>
      <c r="B47" s="124" t="s">
        <v>79</v>
      </c>
      <c r="C47" s="304" t="s">
        <v>80</v>
      </c>
      <c r="D47" s="124"/>
      <c r="E47" s="124"/>
      <c r="F47" s="124"/>
      <c r="G47" s="124"/>
      <c r="H47" s="124"/>
      <c r="I47" s="124"/>
      <c r="J47" s="124"/>
      <c r="K47" s="124"/>
      <c r="L47" s="36">
        <f>SUM(L48:L49)</f>
        <v>0</v>
      </c>
      <c r="M47" s="36">
        <f>SUM(M48:M49)</f>
        <v>0</v>
      </c>
      <c r="N47" s="36">
        <f>SUM(N48:N49)</f>
        <v>0</v>
      </c>
      <c r="O47" s="298"/>
      <c r="P47" s="36">
        <f t="shared" ref="P47:P49" si="4">SUM(L47:N47)</f>
        <v>0</v>
      </c>
      <c r="Q47" s="6"/>
      <c r="R47" s="6"/>
      <c r="S47" s="6"/>
      <c r="T47" s="6"/>
      <c r="U47" s="6"/>
      <c r="V47" s="6"/>
      <c r="W47" s="6"/>
      <c r="X47" s="6"/>
      <c r="Y47" s="31"/>
      <c r="Z47" s="5"/>
    </row>
    <row r="48" spans="1:26" x14ac:dyDescent="0.35">
      <c r="A48" s="6"/>
      <c r="B48" s="124"/>
      <c r="C48" s="60" t="s">
        <v>81</v>
      </c>
      <c r="D48" s="124"/>
      <c r="E48" s="124"/>
      <c r="F48" s="124"/>
      <c r="G48" s="124"/>
      <c r="H48" s="124"/>
      <c r="I48" s="124"/>
      <c r="J48" s="124"/>
      <c r="K48" s="124"/>
      <c r="L48" s="35"/>
      <c r="M48" s="35"/>
      <c r="N48" s="35"/>
      <c r="O48" s="298"/>
      <c r="P48" s="36">
        <f t="shared" si="4"/>
        <v>0</v>
      </c>
      <c r="Q48" s="6"/>
      <c r="R48" s="18" t="s">
        <v>82</v>
      </c>
      <c r="S48" s="124"/>
      <c r="T48" s="124"/>
      <c r="U48" s="124"/>
      <c r="V48" s="124"/>
      <c r="W48" s="124"/>
      <c r="X48" s="6"/>
      <c r="Y48" s="31"/>
      <c r="Z48" s="5"/>
    </row>
    <row r="49" spans="1:26" x14ac:dyDescent="0.35">
      <c r="A49" s="6"/>
      <c r="B49" s="124"/>
      <c r="C49" s="60" t="s">
        <v>83</v>
      </c>
      <c r="D49" s="124"/>
      <c r="E49" s="124"/>
      <c r="F49" s="124"/>
      <c r="G49" s="124"/>
      <c r="H49" s="124"/>
      <c r="I49" s="124"/>
      <c r="J49" s="124"/>
      <c r="K49" s="124"/>
      <c r="L49" s="35"/>
      <c r="M49" s="35"/>
      <c r="N49" s="35"/>
      <c r="O49" s="298"/>
      <c r="P49" s="36">
        <f t="shared" si="4"/>
        <v>0</v>
      </c>
      <c r="Q49" s="6"/>
      <c r="R49" s="433"/>
      <c r="S49" s="434"/>
      <c r="T49" s="434"/>
      <c r="U49" s="434"/>
      <c r="V49" s="434"/>
      <c r="W49" s="435"/>
      <c r="X49" s="6"/>
      <c r="Y49" s="31" t="str">
        <f>IF(AND(P49&lt;&gt;0,ISBLANK(R49)),"R",IF(AND(P49=0,NOT(ISBLANK(R49))),"Y","G"))</f>
        <v>G</v>
      </c>
      <c r="Z49" s="5"/>
    </row>
    <row r="50" spans="1:26" ht="7.4" customHeight="1" x14ac:dyDescent="0.35">
      <c r="A50" s="124"/>
      <c r="B50" s="124"/>
      <c r="C50" s="124"/>
      <c r="D50" s="124"/>
      <c r="E50" s="124"/>
      <c r="F50" s="124"/>
      <c r="G50" s="124"/>
      <c r="H50" s="124"/>
      <c r="I50" s="124"/>
      <c r="J50" s="124"/>
      <c r="K50" s="124"/>
      <c r="L50" s="124"/>
      <c r="M50" s="124"/>
      <c r="N50" s="124"/>
      <c r="O50" s="124"/>
      <c r="P50" s="124"/>
      <c r="Q50" s="6"/>
      <c r="R50" s="6"/>
      <c r="S50" s="6"/>
      <c r="T50" s="6"/>
      <c r="U50" s="6"/>
      <c r="V50" s="6"/>
      <c r="W50" s="6"/>
      <c r="X50" s="6"/>
      <c r="Y50" s="31"/>
      <c r="Z50" s="5"/>
    </row>
    <row r="51" spans="1:26" x14ac:dyDescent="0.35">
      <c r="A51" s="6"/>
      <c r="B51" s="124" t="s">
        <v>84</v>
      </c>
      <c r="C51" s="304" t="s">
        <v>85</v>
      </c>
      <c r="D51" s="124"/>
      <c r="E51" s="124"/>
      <c r="F51" s="124"/>
      <c r="G51" s="124"/>
      <c r="H51" s="124"/>
      <c r="I51" s="124"/>
      <c r="J51" s="124"/>
      <c r="K51" s="124"/>
      <c r="L51" s="36">
        <f>SUM(L52:L53)</f>
        <v>0</v>
      </c>
      <c r="M51" s="36">
        <f>SUM(M52:M53)</f>
        <v>0</v>
      </c>
      <c r="N51" s="36">
        <f>SUM(N52:N53)</f>
        <v>0</v>
      </c>
      <c r="O51" s="298"/>
      <c r="P51" s="36">
        <f t="shared" ref="P51:P53" si="5">SUM(L51:N51)</f>
        <v>0</v>
      </c>
      <c r="Q51" s="6"/>
      <c r="R51" s="6"/>
      <c r="S51" s="6"/>
      <c r="T51" s="6"/>
      <c r="U51" s="6"/>
      <c r="V51" s="6"/>
      <c r="W51" s="6"/>
      <c r="X51" s="6"/>
      <c r="Y51" s="31"/>
      <c r="Z51" s="5"/>
    </row>
    <row r="52" spans="1:26" x14ac:dyDescent="0.35">
      <c r="A52" s="6"/>
      <c r="B52" s="124"/>
      <c r="C52" s="60" t="s">
        <v>86</v>
      </c>
      <c r="D52" s="124"/>
      <c r="E52" s="124"/>
      <c r="F52" s="124"/>
      <c r="G52" s="124"/>
      <c r="H52" s="124"/>
      <c r="I52" s="124"/>
      <c r="J52" s="124"/>
      <c r="K52" s="124"/>
      <c r="L52" s="35"/>
      <c r="M52" s="35"/>
      <c r="N52" s="35"/>
      <c r="O52" s="298"/>
      <c r="P52" s="36">
        <f t="shared" si="5"/>
        <v>0</v>
      </c>
      <c r="Q52" s="6"/>
      <c r="R52" s="18" t="s">
        <v>87</v>
      </c>
      <c r="S52" s="124"/>
      <c r="T52" s="124"/>
      <c r="U52" s="124"/>
      <c r="V52" s="124"/>
      <c r="W52" s="124"/>
      <c r="X52" s="6"/>
      <c r="Y52" s="31"/>
      <c r="Z52" s="5"/>
    </row>
    <row r="53" spans="1:26" x14ac:dyDescent="0.35">
      <c r="A53" s="6"/>
      <c r="B53" s="124"/>
      <c r="C53" s="60" t="s">
        <v>88</v>
      </c>
      <c r="D53" s="124"/>
      <c r="E53" s="124"/>
      <c r="F53" s="124"/>
      <c r="G53" s="124"/>
      <c r="H53" s="124"/>
      <c r="I53" s="124"/>
      <c r="J53" s="124"/>
      <c r="K53" s="124"/>
      <c r="L53" s="35"/>
      <c r="M53" s="35"/>
      <c r="N53" s="35"/>
      <c r="O53" s="298"/>
      <c r="P53" s="36">
        <f t="shared" si="5"/>
        <v>0</v>
      </c>
      <c r="Q53" s="6"/>
      <c r="R53" s="433"/>
      <c r="S53" s="434"/>
      <c r="T53" s="434"/>
      <c r="U53" s="434"/>
      <c r="V53" s="434"/>
      <c r="W53" s="435"/>
      <c r="X53" s="6"/>
      <c r="Y53" s="31" t="str">
        <f>IF(AND(P53&lt;&gt;0,ISBLANK(R53)),"R",IF(AND(P53=0,NOT(ISBLANK(R53))),"Y","G"))</f>
        <v>G</v>
      </c>
      <c r="Z53" s="5"/>
    </row>
    <row r="54" spans="1:26" ht="7.4" customHeight="1" x14ac:dyDescent="0.35">
      <c r="A54" s="124"/>
      <c r="B54" s="124"/>
      <c r="C54" s="124"/>
      <c r="D54" s="124"/>
      <c r="E54" s="124"/>
      <c r="F54" s="124"/>
      <c r="G54" s="124"/>
      <c r="H54" s="124"/>
      <c r="I54" s="124"/>
      <c r="J54" s="124"/>
      <c r="K54" s="124"/>
      <c r="L54" s="124"/>
      <c r="M54" s="124"/>
      <c r="N54" s="124"/>
      <c r="O54" s="124"/>
      <c r="P54" s="124"/>
      <c r="Q54" s="6"/>
      <c r="R54" s="6"/>
      <c r="S54" s="6"/>
      <c r="T54" s="6"/>
      <c r="U54" s="6"/>
      <c r="V54" s="6"/>
      <c r="W54" s="6"/>
      <c r="X54" s="6"/>
      <c r="Y54" s="31"/>
      <c r="Z54" s="5"/>
    </row>
    <row r="55" spans="1:26" x14ac:dyDescent="0.35">
      <c r="A55" s="6"/>
      <c r="B55" s="124" t="s">
        <v>89</v>
      </c>
      <c r="C55" s="304" t="s">
        <v>90</v>
      </c>
      <c r="D55" s="124"/>
      <c r="E55" s="124"/>
      <c r="F55" s="124"/>
      <c r="G55" s="124"/>
      <c r="H55" s="124"/>
      <c r="I55" s="124"/>
      <c r="J55" s="124"/>
      <c r="K55" s="124"/>
      <c r="L55" s="36">
        <f>SUM(L56:L57)</f>
        <v>0</v>
      </c>
      <c r="M55" s="36">
        <f>SUM(M56:M57)</f>
        <v>0</v>
      </c>
      <c r="N55" s="36">
        <f>SUM(N56:N57)</f>
        <v>0</v>
      </c>
      <c r="O55" s="298"/>
      <c r="P55" s="36">
        <f t="shared" ref="P55:P57" si="6">SUM(L55:N55)</f>
        <v>0</v>
      </c>
      <c r="Q55" s="6"/>
      <c r="R55" s="124"/>
      <c r="S55" s="124"/>
      <c r="T55" s="124"/>
      <c r="U55" s="124"/>
      <c r="V55" s="124"/>
      <c r="W55" s="124"/>
      <c r="X55" s="6"/>
      <c r="Y55" s="43"/>
      <c r="Z55" s="5"/>
    </row>
    <row r="56" spans="1:26" x14ac:dyDescent="0.35">
      <c r="A56" s="6"/>
      <c r="B56" s="124"/>
      <c r="C56" s="305" t="s">
        <v>91</v>
      </c>
      <c r="D56" s="299"/>
      <c r="E56" s="299"/>
      <c r="F56" s="299"/>
      <c r="G56" s="299"/>
      <c r="H56" s="299"/>
      <c r="I56" s="124"/>
      <c r="J56" s="124"/>
      <c r="K56" s="124"/>
      <c r="L56" s="35"/>
      <c r="M56" s="35"/>
      <c r="N56" s="35"/>
      <c r="O56" s="298"/>
      <c r="P56" s="36">
        <f t="shared" si="6"/>
        <v>0</v>
      </c>
      <c r="Q56" s="6"/>
      <c r="R56" s="18" t="s">
        <v>92</v>
      </c>
      <c r="S56" s="124"/>
      <c r="T56" s="124"/>
      <c r="U56" s="124"/>
      <c r="V56" s="124"/>
      <c r="W56" s="124"/>
      <c r="X56" s="6"/>
      <c r="Y56" s="43"/>
      <c r="Z56" s="5"/>
    </row>
    <row r="57" spans="1:26" x14ac:dyDescent="0.35">
      <c r="A57" s="6"/>
      <c r="B57" s="124"/>
      <c r="C57" s="60" t="s">
        <v>93</v>
      </c>
      <c r="D57" s="124"/>
      <c r="E57" s="124"/>
      <c r="F57" s="124"/>
      <c r="G57" s="124"/>
      <c r="H57" s="124"/>
      <c r="I57" s="124"/>
      <c r="J57" s="124"/>
      <c r="K57" s="124"/>
      <c r="L57" s="35"/>
      <c r="M57" s="35"/>
      <c r="N57" s="35"/>
      <c r="O57" s="298"/>
      <c r="P57" s="36">
        <f t="shared" si="6"/>
        <v>0</v>
      </c>
      <c r="Q57" s="6"/>
      <c r="R57" s="433"/>
      <c r="S57" s="434"/>
      <c r="T57" s="434"/>
      <c r="U57" s="434"/>
      <c r="V57" s="434"/>
      <c r="W57" s="435"/>
      <c r="X57" s="6"/>
      <c r="Y57" s="31" t="str">
        <f>IF(AND(P57&lt;&gt;0,ISBLANK(R57)),"R",IF(AND(P57=0,NOT(ISBLANK(R57))),"Y","G"))</f>
        <v>G</v>
      </c>
      <c r="Z57" s="5"/>
    </row>
    <row r="58" spans="1:26" ht="7.4" customHeight="1" x14ac:dyDescent="0.35">
      <c r="A58" s="124"/>
      <c r="B58" s="124"/>
      <c r="C58" s="124"/>
      <c r="D58" s="124"/>
      <c r="E58" s="124"/>
      <c r="F58" s="124"/>
      <c r="G58" s="124"/>
      <c r="H58" s="124"/>
      <c r="I58" s="124"/>
      <c r="J58" s="124"/>
      <c r="K58" s="124"/>
      <c r="L58" s="124"/>
      <c r="M58" s="124"/>
      <c r="N58" s="124"/>
      <c r="O58" s="124"/>
      <c r="P58" s="124"/>
      <c r="Q58" s="6"/>
      <c r="R58" s="6"/>
      <c r="S58" s="6"/>
      <c r="T58" s="6"/>
      <c r="U58" s="6"/>
      <c r="V58" s="6"/>
      <c r="W58" s="6"/>
      <c r="X58" s="6"/>
      <c r="Y58" s="31"/>
      <c r="Z58" s="5"/>
    </row>
    <row r="59" spans="1:26" x14ac:dyDescent="0.35">
      <c r="A59" s="6"/>
      <c r="B59" s="299" t="s">
        <v>94</v>
      </c>
      <c r="C59" s="42" t="s">
        <v>95</v>
      </c>
      <c r="D59" s="124"/>
      <c r="E59" s="124"/>
      <c r="F59" s="124"/>
      <c r="G59" s="124"/>
      <c r="H59" s="124"/>
      <c r="I59" s="124"/>
      <c r="J59" s="124"/>
      <c r="K59" s="124"/>
      <c r="L59" s="36">
        <f>SUM(L60:L61)</f>
        <v>0</v>
      </c>
      <c r="M59" s="36">
        <f>SUM(M60:M61)</f>
        <v>0</v>
      </c>
      <c r="N59" s="36">
        <f>SUM(N60:N61)</f>
        <v>0</v>
      </c>
      <c r="O59" s="298"/>
      <c r="P59" s="36">
        <f t="shared" ref="P59:P61" si="7">SUM(L59:N59)</f>
        <v>0</v>
      </c>
      <c r="Q59" s="6"/>
      <c r="R59" s="124"/>
      <c r="S59" s="124"/>
      <c r="T59" s="124"/>
      <c r="U59" s="124"/>
      <c r="V59" s="124"/>
      <c r="W59" s="124"/>
      <c r="X59" s="6"/>
      <c r="Y59" s="43"/>
      <c r="Z59" s="5"/>
    </row>
    <row r="60" spans="1:26" x14ac:dyDescent="0.35">
      <c r="A60" s="6"/>
      <c r="B60" s="124"/>
      <c r="C60" s="60" t="s">
        <v>96</v>
      </c>
      <c r="D60" s="124"/>
      <c r="E60" s="124"/>
      <c r="F60" s="124"/>
      <c r="G60" s="124"/>
      <c r="H60" s="124"/>
      <c r="I60" s="124"/>
      <c r="J60" s="124"/>
      <c r="K60" s="124"/>
      <c r="L60" s="35"/>
      <c r="M60" s="35"/>
      <c r="N60" s="35"/>
      <c r="O60" s="298"/>
      <c r="P60" s="36">
        <f t="shared" si="7"/>
        <v>0</v>
      </c>
      <c r="Q60" s="6"/>
      <c r="R60" s="18" t="s">
        <v>97</v>
      </c>
      <c r="S60" s="124"/>
      <c r="T60" s="124"/>
      <c r="U60" s="124"/>
      <c r="V60" s="124"/>
      <c r="W60" s="124"/>
      <c r="X60" s="18"/>
      <c r="Y60" s="43"/>
      <c r="Z60" s="5"/>
    </row>
    <row r="61" spans="1:26" x14ac:dyDescent="0.35">
      <c r="A61" s="6"/>
      <c r="B61" s="124"/>
      <c r="C61" s="305" t="s">
        <v>98</v>
      </c>
      <c r="D61" s="299"/>
      <c r="E61" s="299"/>
      <c r="F61" s="299"/>
      <c r="G61" s="299"/>
      <c r="H61" s="299"/>
      <c r="I61" s="124"/>
      <c r="J61" s="124"/>
      <c r="K61" s="124"/>
      <c r="L61" s="35"/>
      <c r="M61" s="35"/>
      <c r="N61" s="35"/>
      <c r="O61" s="298"/>
      <c r="P61" s="36">
        <f t="shared" si="7"/>
        <v>0</v>
      </c>
      <c r="Q61" s="6"/>
      <c r="R61" s="433"/>
      <c r="S61" s="434"/>
      <c r="T61" s="434"/>
      <c r="U61" s="434"/>
      <c r="V61" s="434"/>
      <c r="W61" s="435"/>
      <c r="X61" s="6"/>
      <c r="Y61" s="31" t="str">
        <f>IF(AND(P61&lt;&gt;0,ISBLANK(R61)),"R",IF(AND(P61=0,NOT(ISBLANK(R61))),"Y","G"))</f>
        <v>G</v>
      </c>
      <c r="Z61" s="5"/>
    </row>
    <row r="62" spans="1:26" ht="7.4" customHeight="1" x14ac:dyDescent="0.35">
      <c r="A62" s="6"/>
      <c r="B62" s="124"/>
      <c r="C62" s="60"/>
      <c r="D62" s="124"/>
      <c r="E62" s="124"/>
      <c r="F62" s="124"/>
      <c r="G62" s="124"/>
      <c r="H62" s="124"/>
      <c r="I62" s="124"/>
      <c r="J62" s="124"/>
      <c r="K62" s="6"/>
      <c r="L62" s="6"/>
      <c r="M62" s="6"/>
      <c r="N62" s="6"/>
      <c r="P62" s="6"/>
      <c r="Q62" s="6"/>
      <c r="R62" s="6"/>
      <c r="S62" s="6"/>
      <c r="T62" s="6"/>
      <c r="U62" s="6"/>
      <c r="V62" s="6"/>
      <c r="W62" s="6"/>
      <c r="X62" s="6"/>
      <c r="Y62" s="43"/>
      <c r="Z62" s="5"/>
    </row>
    <row r="63" spans="1:26" x14ac:dyDescent="0.35">
      <c r="A63" s="6"/>
      <c r="B63" s="124" t="s">
        <v>99</v>
      </c>
      <c r="C63" s="42" t="s">
        <v>100</v>
      </c>
      <c r="D63" s="124"/>
      <c r="E63" s="124"/>
      <c r="F63" s="124"/>
      <c r="G63" s="124"/>
      <c r="H63" s="124"/>
      <c r="I63" s="124"/>
      <c r="J63" s="124"/>
      <c r="K63" s="124"/>
      <c r="L63" s="36">
        <f>SUM(L64:L65)</f>
        <v>0</v>
      </c>
      <c r="M63" s="36">
        <f>SUM(M64:M65)</f>
        <v>0</v>
      </c>
      <c r="N63" s="36">
        <f>SUM(N64:N65)</f>
        <v>0</v>
      </c>
      <c r="O63" s="298"/>
      <c r="P63" s="36">
        <f t="shared" ref="P63:P65" si="8">SUM(L63:N63)</f>
        <v>0</v>
      </c>
      <c r="Q63" s="6"/>
      <c r="R63" s="124"/>
      <c r="S63" s="124"/>
      <c r="T63" s="124"/>
      <c r="U63" s="124"/>
      <c r="V63" s="124"/>
      <c r="W63" s="124"/>
      <c r="X63" s="6"/>
      <c r="Y63" s="43"/>
      <c r="Z63" s="5"/>
    </row>
    <row r="64" spans="1:26" x14ac:dyDescent="0.35">
      <c r="A64" s="6"/>
      <c r="B64" s="124"/>
      <c r="C64" s="60" t="s">
        <v>101</v>
      </c>
      <c r="D64" s="124"/>
      <c r="E64" s="124"/>
      <c r="F64" s="124"/>
      <c r="G64" s="124"/>
      <c r="H64" s="124"/>
      <c r="I64" s="124"/>
      <c r="J64" s="124"/>
      <c r="K64" s="124"/>
      <c r="L64" s="35"/>
      <c r="M64" s="35"/>
      <c r="N64" s="35"/>
      <c r="O64" s="298"/>
      <c r="P64" s="36">
        <f t="shared" si="8"/>
        <v>0</v>
      </c>
      <c r="Q64" s="6"/>
      <c r="R64" s="18" t="s">
        <v>102</v>
      </c>
      <c r="S64" s="124"/>
      <c r="T64" s="124"/>
      <c r="U64" s="124"/>
      <c r="V64" s="124"/>
      <c r="W64" s="124"/>
      <c r="X64" s="6"/>
      <c r="Y64" s="43"/>
      <c r="Z64" s="5"/>
    </row>
    <row r="65" spans="1:26" x14ac:dyDescent="0.35">
      <c r="A65" s="6"/>
      <c r="B65" s="124"/>
      <c r="C65" s="60" t="s">
        <v>103</v>
      </c>
      <c r="D65" s="124"/>
      <c r="E65" s="124"/>
      <c r="F65" s="124"/>
      <c r="G65" s="124"/>
      <c r="H65" s="124"/>
      <c r="I65" s="124"/>
      <c r="J65" s="124"/>
      <c r="K65" s="124"/>
      <c r="L65" s="35"/>
      <c r="M65" s="35"/>
      <c r="N65" s="35"/>
      <c r="O65" s="298"/>
      <c r="P65" s="36">
        <f t="shared" si="8"/>
        <v>0</v>
      </c>
      <c r="Q65" s="6"/>
      <c r="R65" s="433"/>
      <c r="S65" s="434"/>
      <c r="T65" s="434"/>
      <c r="U65" s="434"/>
      <c r="V65" s="434"/>
      <c r="W65" s="435"/>
      <c r="X65" s="6"/>
      <c r="Y65" s="31" t="str">
        <f>IF(AND(P65&lt;&gt;0,ISBLANK(R65)),"R",IF(AND(P65=0,NOT(ISBLANK(R65))),"Y","G"))</f>
        <v>G</v>
      </c>
      <c r="Z65" s="5"/>
    </row>
    <row r="66" spans="1:26" ht="7.4" customHeight="1" x14ac:dyDescent="0.35">
      <c r="A66" s="6"/>
      <c r="B66" s="124"/>
      <c r="C66" s="60"/>
      <c r="D66" s="124"/>
      <c r="E66" s="124"/>
      <c r="F66" s="124"/>
      <c r="G66" s="124"/>
      <c r="H66" s="124"/>
      <c r="I66" s="124"/>
      <c r="J66" s="124"/>
      <c r="K66" s="6"/>
      <c r="L66" s="6"/>
      <c r="M66" s="6"/>
      <c r="N66" s="6"/>
      <c r="P66" s="6"/>
      <c r="Q66" s="6"/>
      <c r="R66" s="6"/>
      <c r="S66" s="6"/>
      <c r="T66" s="6"/>
      <c r="U66" s="6"/>
      <c r="V66" s="6"/>
      <c r="W66" s="6"/>
      <c r="X66" s="6"/>
      <c r="Y66" s="43"/>
      <c r="Z66" s="5"/>
    </row>
    <row r="67" spans="1:26" x14ac:dyDescent="0.35">
      <c r="A67" s="6"/>
      <c r="B67" s="124" t="s">
        <v>104</v>
      </c>
      <c r="C67" s="304" t="s">
        <v>105</v>
      </c>
      <c r="D67" s="124"/>
      <c r="E67" s="124"/>
      <c r="F67" s="124"/>
      <c r="G67" s="124"/>
      <c r="H67" s="124"/>
      <c r="I67" s="124"/>
      <c r="J67" s="124"/>
      <c r="K67" s="124"/>
      <c r="L67" s="36">
        <f>SUM(L68:L69)</f>
        <v>0</v>
      </c>
      <c r="M67" s="36">
        <f>SUM(M68:M69)</f>
        <v>0</v>
      </c>
      <c r="N67" s="36">
        <f>SUM(N68:N69)</f>
        <v>0</v>
      </c>
      <c r="O67" s="298"/>
      <c r="P67" s="36">
        <f t="shared" ref="P67:P69" si="9">SUM(L67:N67)</f>
        <v>0</v>
      </c>
      <c r="Q67" s="6"/>
      <c r="R67" s="6"/>
      <c r="S67" s="6"/>
      <c r="T67" s="6"/>
      <c r="U67" s="6"/>
      <c r="V67" s="6"/>
      <c r="W67" s="6"/>
      <c r="X67" s="6"/>
      <c r="Y67" s="31"/>
      <c r="Z67" s="5"/>
    </row>
    <row r="68" spans="1:26" x14ac:dyDescent="0.35">
      <c r="A68" s="6"/>
      <c r="B68" s="124"/>
      <c r="C68" s="60" t="s">
        <v>106</v>
      </c>
      <c r="D68" s="124"/>
      <c r="E68" s="124"/>
      <c r="F68" s="124"/>
      <c r="G68" s="124"/>
      <c r="H68" s="124"/>
      <c r="I68" s="124"/>
      <c r="J68" s="124"/>
      <c r="K68" s="124"/>
      <c r="L68" s="35"/>
      <c r="M68" s="35"/>
      <c r="N68" s="35"/>
      <c r="O68" s="298"/>
      <c r="P68" s="36">
        <f t="shared" si="9"/>
        <v>0</v>
      </c>
      <c r="Q68" s="6"/>
      <c r="R68" s="18" t="s">
        <v>107</v>
      </c>
      <c r="S68" s="124"/>
      <c r="T68" s="124"/>
      <c r="U68" s="124"/>
      <c r="V68" s="124"/>
      <c r="W68" s="124"/>
      <c r="X68" s="6"/>
      <c r="Y68" s="31"/>
      <c r="Z68" s="5"/>
    </row>
    <row r="69" spans="1:26" x14ac:dyDescent="0.35">
      <c r="A69" s="6"/>
      <c r="B69" s="124"/>
      <c r="C69" s="60" t="s">
        <v>108</v>
      </c>
      <c r="D69" s="124"/>
      <c r="E69" s="124"/>
      <c r="F69" s="124"/>
      <c r="G69" s="124"/>
      <c r="H69" s="124"/>
      <c r="I69" s="124"/>
      <c r="J69" s="124"/>
      <c r="K69" s="124"/>
      <c r="L69" s="35"/>
      <c r="M69" s="35"/>
      <c r="N69" s="35"/>
      <c r="O69" s="298"/>
      <c r="P69" s="36">
        <f t="shared" si="9"/>
        <v>0</v>
      </c>
      <c r="Q69" s="6"/>
      <c r="R69" s="433"/>
      <c r="S69" s="434"/>
      <c r="T69" s="434"/>
      <c r="U69" s="434"/>
      <c r="V69" s="434"/>
      <c r="W69" s="435"/>
      <c r="X69" s="6"/>
      <c r="Y69" s="31" t="str">
        <f>IF(AND(P69&lt;&gt;0,ISBLANK(R69)),"R",IF(AND(P69=0,NOT(ISBLANK(R69))),"Y","G"))</f>
        <v>G</v>
      </c>
      <c r="Z69" s="5"/>
    </row>
    <row r="70" spans="1:26" ht="7.4" customHeight="1" x14ac:dyDescent="0.35">
      <c r="A70" s="6"/>
      <c r="B70" s="124"/>
      <c r="C70" s="60"/>
      <c r="D70" s="124"/>
      <c r="E70" s="124"/>
      <c r="F70" s="124"/>
      <c r="G70" s="124"/>
      <c r="H70" s="124"/>
      <c r="I70" s="124"/>
      <c r="J70" s="124"/>
      <c r="K70" s="6"/>
      <c r="L70" s="6"/>
      <c r="M70" s="6"/>
      <c r="N70" s="6"/>
      <c r="P70" s="6"/>
      <c r="Q70" s="6"/>
      <c r="R70" s="6"/>
      <c r="S70" s="6"/>
      <c r="T70" s="6"/>
      <c r="U70" s="6"/>
      <c r="V70" s="6"/>
      <c r="W70" s="6"/>
      <c r="X70" s="6"/>
      <c r="Y70" s="43"/>
      <c r="Z70" s="5"/>
    </row>
    <row r="71" spans="1:26" ht="14.5" customHeight="1" x14ac:dyDescent="0.35">
      <c r="A71" s="6"/>
      <c r="B71" s="124"/>
      <c r="C71" s="60"/>
      <c r="D71" s="124"/>
      <c r="E71" s="124"/>
      <c r="F71" s="124"/>
      <c r="G71" s="124"/>
      <c r="H71" s="124"/>
      <c r="I71" s="124"/>
      <c r="J71" s="124"/>
      <c r="K71" s="6"/>
      <c r="L71" s="6"/>
      <c r="M71" s="6"/>
      <c r="N71" s="6"/>
      <c r="P71" s="6"/>
      <c r="Q71" s="6"/>
      <c r="R71" s="18" t="s">
        <v>3617</v>
      </c>
      <c r="S71" s="124"/>
      <c r="T71" s="124"/>
      <c r="U71" s="124"/>
      <c r="V71" s="124"/>
      <c r="W71" s="124"/>
      <c r="X71" s="6"/>
      <c r="Y71" s="31"/>
      <c r="Z71" s="5"/>
    </row>
    <row r="72" spans="1:26" ht="14.5" customHeight="1" x14ac:dyDescent="0.35">
      <c r="A72" s="6"/>
      <c r="B72" s="299" t="s">
        <v>111</v>
      </c>
      <c r="C72" s="378" t="s">
        <v>3616</v>
      </c>
      <c r="D72" s="124"/>
      <c r="E72" s="124"/>
      <c r="F72" s="124"/>
      <c r="G72" s="124"/>
      <c r="H72" s="124"/>
      <c r="I72" s="124"/>
      <c r="J72" s="124"/>
      <c r="K72" s="6"/>
      <c r="L72" s="35"/>
      <c r="M72" s="35"/>
      <c r="N72" s="35"/>
      <c r="O72" s="298"/>
      <c r="P72" s="36">
        <f t="shared" ref="P72" si="10">SUM(L72:N72)</f>
        <v>0</v>
      </c>
      <c r="Q72" s="6"/>
      <c r="R72" s="433"/>
      <c r="S72" s="434"/>
      <c r="T72" s="434"/>
      <c r="U72" s="434"/>
      <c r="V72" s="434"/>
      <c r="W72" s="435"/>
      <c r="X72" s="6"/>
      <c r="Y72" s="31" t="str">
        <f>IF(AND(P72&lt;&gt;0,ISBLANK(R72)),"R",IF(AND(P72=0,NOT(ISBLANK(R72))),"Y","G"))</f>
        <v>G</v>
      </c>
      <c r="Z72" s="5"/>
    </row>
    <row r="73" spans="1:26" ht="7.4" customHeight="1" x14ac:dyDescent="0.35">
      <c r="A73" s="6"/>
      <c r="B73" s="124"/>
      <c r="C73" s="60"/>
      <c r="D73" s="124"/>
      <c r="E73" s="124"/>
      <c r="F73" s="124"/>
      <c r="G73" s="124"/>
      <c r="H73" s="124"/>
      <c r="I73" s="124"/>
      <c r="J73" s="124"/>
      <c r="K73" s="6"/>
      <c r="L73" s="6"/>
      <c r="M73" s="6"/>
      <c r="N73" s="6"/>
      <c r="P73" s="6"/>
      <c r="Q73" s="6"/>
      <c r="R73" s="6"/>
      <c r="S73" s="6"/>
      <c r="T73" s="6"/>
      <c r="U73" s="6"/>
      <c r="V73" s="6"/>
      <c r="W73" s="6"/>
      <c r="X73" s="6"/>
      <c r="Y73" s="43"/>
      <c r="Z73" s="5"/>
    </row>
    <row r="74" spans="1:26" ht="15.5" x14ac:dyDescent="0.35">
      <c r="A74" s="6"/>
      <c r="B74" s="303" t="s">
        <v>109</v>
      </c>
      <c r="C74" s="60"/>
      <c r="D74" s="124"/>
      <c r="E74" s="124"/>
      <c r="F74" s="124"/>
      <c r="G74" s="124"/>
      <c r="H74" s="124"/>
      <c r="I74" s="124"/>
      <c r="J74" s="124"/>
      <c r="K74" s="6"/>
      <c r="L74" s="6"/>
      <c r="M74" s="6"/>
      <c r="N74" s="6"/>
      <c r="P74" s="306">
        <f>SUM(P75:P80)</f>
        <v>0</v>
      </c>
      <c r="Q74" s="6"/>
      <c r="R74" s="18" t="s">
        <v>110</v>
      </c>
      <c r="S74" s="124"/>
      <c r="T74" s="124"/>
      <c r="U74" s="124"/>
      <c r="V74" s="124"/>
      <c r="W74" s="124"/>
      <c r="X74" s="6"/>
      <c r="Y74" s="43"/>
      <c r="Z74" s="5"/>
    </row>
    <row r="75" spans="1:26" x14ac:dyDescent="0.35">
      <c r="A75" s="6"/>
      <c r="B75" s="299" t="s">
        <v>113</v>
      </c>
      <c r="C75" s="124" t="s">
        <v>112</v>
      </c>
      <c r="D75" s="124"/>
      <c r="E75" s="124"/>
      <c r="F75" s="124"/>
      <c r="G75" s="124"/>
      <c r="H75" s="124"/>
      <c r="I75" s="124"/>
      <c r="J75" s="124"/>
      <c r="K75" s="6"/>
      <c r="L75" s="6"/>
      <c r="M75" s="6"/>
      <c r="N75" s="6"/>
      <c r="O75" s="6"/>
      <c r="P75" s="35"/>
      <c r="Q75" s="6"/>
      <c r="R75" s="433"/>
      <c r="S75" s="434"/>
      <c r="T75" s="434"/>
      <c r="U75" s="434"/>
      <c r="V75" s="434"/>
      <c r="W75" s="435"/>
      <c r="X75" s="6"/>
      <c r="Y75" s="31" t="str">
        <f>IF(AND(P75&lt;&gt;0,ISBLANK(R75)),"R",IF(AND(P75=0,NOT(ISBLANK(R75))),"Y","G"))</f>
        <v>G</v>
      </c>
      <c r="Z75" s="5"/>
    </row>
    <row r="76" spans="1:26" x14ac:dyDescent="0.35">
      <c r="A76" s="6"/>
      <c r="B76" s="299" t="s">
        <v>115</v>
      </c>
      <c r="C76" s="124" t="s">
        <v>114</v>
      </c>
      <c r="D76" s="124"/>
      <c r="E76" s="124"/>
      <c r="F76" s="124"/>
      <c r="G76" s="124"/>
      <c r="H76" s="124"/>
      <c r="I76" s="124"/>
      <c r="J76" s="124"/>
      <c r="K76" s="6"/>
      <c r="L76" s="6"/>
      <c r="M76" s="6"/>
      <c r="N76" s="6"/>
      <c r="O76" s="6"/>
      <c r="P76" s="35"/>
      <c r="Q76" s="6"/>
      <c r="R76" s="6"/>
      <c r="S76" s="6"/>
      <c r="T76" s="6"/>
      <c r="U76" s="6"/>
      <c r="V76" s="6"/>
      <c r="W76" s="6"/>
      <c r="X76" s="6"/>
      <c r="Y76" s="43"/>
      <c r="Z76" s="5"/>
    </row>
    <row r="77" spans="1:26" x14ac:dyDescent="0.35">
      <c r="A77" s="6"/>
      <c r="B77" s="299" t="s">
        <v>117</v>
      </c>
      <c r="C77" s="124" t="s">
        <v>116</v>
      </c>
      <c r="D77" s="124"/>
      <c r="E77" s="124"/>
      <c r="F77" s="124"/>
      <c r="G77" s="124"/>
      <c r="H77" s="124"/>
      <c r="I77" s="124"/>
      <c r="J77" s="124"/>
      <c r="K77" s="6"/>
      <c r="L77" s="6"/>
      <c r="M77" s="6"/>
      <c r="N77" s="6"/>
      <c r="O77" s="6"/>
      <c r="P77" s="35"/>
      <c r="Q77" s="6"/>
      <c r="R77" s="6"/>
      <c r="S77" s="6"/>
      <c r="T77" s="6"/>
      <c r="U77" s="6"/>
      <c r="V77" s="6"/>
      <c r="W77" s="6"/>
      <c r="X77" s="6"/>
      <c r="Y77" s="43"/>
      <c r="Z77" s="5"/>
    </row>
    <row r="78" spans="1:26" x14ac:dyDescent="0.35">
      <c r="A78" s="6"/>
      <c r="B78" s="299" t="s">
        <v>119</v>
      </c>
      <c r="C78" s="124" t="s">
        <v>118</v>
      </c>
      <c r="D78" s="124"/>
      <c r="E78" s="124"/>
      <c r="F78" s="124"/>
      <c r="G78" s="124"/>
      <c r="H78" s="124"/>
      <c r="I78" s="124"/>
      <c r="J78" s="124"/>
      <c r="K78" s="6"/>
      <c r="L78" s="6"/>
      <c r="M78" s="6"/>
      <c r="N78" s="6"/>
      <c r="O78" s="6"/>
      <c r="P78" s="35"/>
      <c r="Q78" s="6"/>
      <c r="R78" s="6"/>
      <c r="S78" s="6"/>
      <c r="T78" s="6"/>
      <c r="U78" s="6"/>
      <c r="V78" s="6"/>
      <c r="W78" s="6"/>
      <c r="X78" s="6"/>
      <c r="Y78" s="43"/>
      <c r="Z78" s="5"/>
    </row>
    <row r="79" spans="1:26" x14ac:dyDescent="0.35">
      <c r="A79" s="6"/>
      <c r="B79" s="299" t="s">
        <v>122</v>
      </c>
      <c r="C79" s="124" t="s">
        <v>120</v>
      </c>
      <c r="D79" s="124"/>
      <c r="E79" s="124"/>
      <c r="F79" s="124"/>
      <c r="G79" s="124"/>
      <c r="H79" s="124"/>
      <c r="I79" s="124"/>
      <c r="J79" s="124"/>
      <c r="K79" s="6"/>
      <c r="L79" s="6"/>
      <c r="M79" s="6"/>
      <c r="N79" s="6"/>
      <c r="O79" s="6"/>
      <c r="P79" s="35"/>
      <c r="Q79" s="6"/>
      <c r="R79" s="18" t="s">
        <v>121</v>
      </c>
      <c r="S79" s="124"/>
      <c r="T79" s="124"/>
      <c r="U79" s="124"/>
      <c r="V79" s="124"/>
      <c r="W79" s="124"/>
      <c r="X79" s="6"/>
      <c r="Y79" s="43"/>
      <c r="Z79" s="5"/>
    </row>
    <row r="80" spans="1:26" x14ac:dyDescent="0.35">
      <c r="A80" s="6"/>
      <c r="B80" s="299" t="s">
        <v>124</v>
      </c>
      <c r="C80" s="124" t="s">
        <v>109</v>
      </c>
      <c r="D80" s="124"/>
      <c r="E80" s="124"/>
      <c r="F80" s="124"/>
      <c r="G80" s="124"/>
      <c r="H80" s="124"/>
      <c r="I80" s="124"/>
      <c r="J80" s="124"/>
      <c r="K80" s="6"/>
      <c r="L80" s="6"/>
      <c r="M80" s="6"/>
      <c r="N80" s="6"/>
      <c r="O80" s="6"/>
      <c r="P80" s="35"/>
      <c r="Q80" s="6"/>
      <c r="R80" s="433"/>
      <c r="S80" s="434"/>
      <c r="T80" s="434"/>
      <c r="U80" s="434"/>
      <c r="V80" s="434"/>
      <c r="W80" s="435"/>
      <c r="X80" s="6"/>
      <c r="Y80" s="31" t="str">
        <f>IF(AND(P80&lt;&gt;0,ISBLANK(R80)),"R",IF(AND(P80=0,NOT(ISBLANK(R80))),"Y","G"))</f>
        <v>G</v>
      </c>
      <c r="Z80" s="5"/>
    </row>
    <row r="81" spans="1:26" ht="7.4" customHeight="1" x14ac:dyDescent="0.35">
      <c r="A81" s="6"/>
      <c r="B81" s="124"/>
      <c r="C81" s="124"/>
      <c r="D81" s="124"/>
      <c r="E81" s="124"/>
      <c r="F81" s="124"/>
      <c r="G81" s="124"/>
      <c r="H81" s="124"/>
      <c r="I81" s="124"/>
      <c r="J81" s="124"/>
      <c r="K81" s="6"/>
      <c r="L81" s="6"/>
      <c r="M81" s="6"/>
      <c r="N81" s="6"/>
      <c r="O81" s="6"/>
      <c r="Q81" s="6"/>
      <c r="R81" s="6"/>
      <c r="S81" s="6"/>
      <c r="T81" s="6"/>
      <c r="U81" s="6"/>
      <c r="V81" s="6"/>
      <c r="W81" s="6"/>
      <c r="X81" s="6"/>
      <c r="Y81" s="43"/>
      <c r="Z81" s="5"/>
    </row>
    <row r="82" spans="1:26" ht="15.5" x14ac:dyDescent="0.35">
      <c r="A82" s="6"/>
      <c r="B82" s="303" t="s">
        <v>123</v>
      </c>
      <c r="C82" s="124"/>
      <c r="D82" s="124"/>
      <c r="E82" s="124"/>
      <c r="F82" s="124"/>
      <c r="G82" s="124"/>
      <c r="H82" s="124"/>
      <c r="I82" s="124"/>
      <c r="J82" s="124"/>
      <c r="K82" s="6"/>
      <c r="L82" s="6"/>
      <c r="M82" s="6"/>
      <c r="N82" s="6"/>
      <c r="O82" s="6"/>
      <c r="P82" s="306">
        <f>SUM(P83:P95)</f>
        <v>0</v>
      </c>
      <c r="Q82" s="6"/>
      <c r="R82" s="6"/>
      <c r="S82" s="6"/>
      <c r="T82" s="6"/>
      <c r="U82" s="6"/>
      <c r="V82" s="6"/>
      <c r="W82" s="6"/>
      <c r="X82" s="6"/>
      <c r="Y82" s="43"/>
      <c r="Z82" s="5"/>
    </row>
    <row r="83" spans="1:26" x14ac:dyDescent="0.35">
      <c r="A83" s="6"/>
      <c r="B83" s="299" t="s">
        <v>126</v>
      </c>
      <c r="C83" s="6" t="s">
        <v>125</v>
      </c>
      <c r="D83" s="124"/>
      <c r="E83" s="124"/>
      <c r="F83" s="124"/>
      <c r="G83" s="124"/>
      <c r="H83" s="124"/>
      <c r="I83" s="124"/>
      <c r="J83" s="124"/>
      <c r="K83" s="6"/>
      <c r="L83" s="6"/>
      <c r="M83" s="6"/>
      <c r="N83" s="6"/>
      <c r="O83" s="6"/>
      <c r="P83" s="35"/>
      <c r="Q83" s="6"/>
      <c r="R83" s="6"/>
      <c r="S83" s="6"/>
      <c r="T83" s="6"/>
      <c r="U83" s="6"/>
      <c r="V83" s="6"/>
      <c r="W83" s="6"/>
      <c r="X83" s="6"/>
      <c r="Y83" s="43"/>
      <c r="Z83" s="5"/>
    </row>
    <row r="84" spans="1:26" x14ac:dyDescent="0.35">
      <c r="A84" s="6"/>
      <c r="B84" s="299" t="s">
        <v>128</v>
      </c>
      <c r="C84" s="6" t="s">
        <v>127</v>
      </c>
      <c r="D84" s="124"/>
      <c r="E84" s="124"/>
      <c r="F84" s="124"/>
      <c r="G84" s="124"/>
      <c r="H84" s="124"/>
      <c r="I84" s="124"/>
      <c r="J84" s="124"/>
      <c r="K84" s="6"/>
      <c r="L84" s="6"/>
      <c r="M84" s="6"/>
      <c r="N84" s="6"/>
      <c r="O84" s="6"/>
      <c r="P84" s="35"/>
      <c r="Q84" s="6"/>
      <c r="R84" s="6"/>
      <c r="S84" s="6"/>
      <c r="T84" s="6"/>
      <c r="U84" s="6"/>
      <c r="V84" s="6"/>
      <c r="W84" s="6"/>
      <c r="X84" s="6"/>
      <c r="Y84" s="43"/>
      <c r="Z84" s="5"/>
    </row>
    <row r="85" spans="1:26" x14ac:dyDescent="0.35">
      <c r="A85" s="6"/>
      <c r="B85" s="299" t="s">
        <v>130</v>
      </c>
      <c r="C85" s="6" t="s">
        <v>129</v>
      </c>
      <c r="D85" s="124"/>
      <c r="E85" s="124"/>
      <c r="F85" s="124"/>
      <c r="G85" s="124"/>
      <c r="H85" s="124"/>
      <c r="I85" s="124"/>
      <c r="J85" s="124"/>
      <c r="K85" s="6"/>
      <c r="L85" s="6"/>
      <c r="M85" s="6"/>
      <c r="N85" s="6"/>
      <c r="O85" s="6"/>
      <c r="P85" s="35"/>
      <c r="Q85" s="6"/>
      <c r="R85" s="6"/>
      <c r="S85" s="6"/>
      <c r="T85" s="6"/>
      <c r="U85" s="6"/>
      <c r="V85" s="6"/>
      <c r="W85" s="6"/>
      <c r="X85" s="6"/>
      <c r="Y85" s="43"/>
      <c r="Z85" s="5"/>
    </row>
    <row r="86" spans="1:26" x14ac:dyDescent="0.35">
      <c r="A86" s="6"/>
      <c r="B86" s="299" t="s">
        <v>132</v>
      </c>
      <c r="C86" s="6" t="s">
        <v>131</v>
      </c>
      <c r="D86" s="124"/>
      <c r="E86" s="124"/>
      <c r="F86" s="124"/>
      <c r="G86" s="124"/>
      <c r="H86" s="124"/>
      <c r="I86" s="124"/>
      <c r="J86" s="124"/>
      <c r="K86" s="6"/>
      <c r="L86" s="6"/>
      <c r="M86" s="6"/>
      <c r="N86" s="6"/>
      <c r="O86" s="6"/>
      <c r="P86" s="35"/>
      <c r="Q86" s="6"/>
      <c r="R86" s="6"/>
      <c r="S86" s="6"/>
      <c r="T86" s="6"/>
      <c r="U86" s="6"/>
      <c r="V86" s="6"/>
      <c r="W86" s="6"/>
      <c r="X86" s="6"/>
      <c r="Y86" s="43"/>
      <c r="Z86" s="5"/>
    </row>
    <row r="87" spans="1:26" x14ac:dyDescent="0.35">
      <c r="A87" s="6"/>
      <c r="B87" s="299" t="s">
        <v>134</v>
      </c>
      <c r="C87" s="413" t="s">
        <v>6190</v>
      </c>
      <c r="D87" s="299"/>
      <c r="E87" s="124"/>
      <c r="F87" s="124"/>
      <c r="G87" s="124"/>
      <c r="H87" s="124"/>
      <c r="I87" s="124"/>
      <c r="J87" s="124"/>
      <c r="K87" s="6"/>
      <c r="L87" s="6"/>
      <c r="M87" s="6"/>
      <c r="N87" s="6"/>
      <c r="O87" s="6"/>
      <c r="P87" s="35"/>
      <c r="Q87" s="6"/>
      <c r="R87" s="6"/>
      <c r="S87" s="6"/>
      <c r="T87" s="6"/>
      <c r="U87" s="6"/>
      <c r="V87" s="6"/>
      <c r="W87" s="6"/>
      <c r="X87" s="6"/>
      <c r="Y87" s="43"/>
      <c r="Z87" s="5"/>
    </row>
    <row r="88" spans="1:26" x14ac:dyDescent="0.35">
      <c r="A88" s="6"/>
      <c r="B88" s="299" t="s">
        <v>136</v>
      </c>
      <c r="C88" s="413" t="s">
        <v>6191</v>
      </c>
      <c r="D88" s="299"/>
      <c r="E88" s="124"/>
      <c r="F88" s="124"/>
      <c r="G88" s="124"/>
      <c r="H88" s="124"/>
      <c r="I88" s="124"/>
      <c r="J88" s="124"/>
      <c r="K88" s="6"/>
      <c r="L88" s="6"/>
      <c r="M88" s="6"/>
      <c r="N88" s="6"/>
      <c r="O88" s="6"/>
      <c r="P88" s="35"/>
      <c r="Q88" s="6"/>
      <c r="R88" s="6"/>
      <c r="S88" s="6"/>
      <c r="T88" s="6"/>
      <c r="U88" s="6"/>
      <c r="V88" s="6"/>
      <c r="W88" s="6"/>
      <c r="X88" s="6"/>
      <c r="Y88" s="43"/>
      <c r="Z88" s="5"/>
    </row>
    <row r="89" spans="1:26" x14ac:dyDescent="0.35">
      <c r="A89" s="6"/>
      <c r="B89" s="299" t="s">
        <v>138</v>
      </c>
      <c r="C89" s="6" t="s">
        <v>133</v>
      </c>
      <c r="D89" s="124"/>
      <c r="E89" s="124"/>
      <c r="F89" s="124"/>
      <c r="G89" s="124"/>
      <c r="H89" s="124"/>
      <c r="I89" s="124"/>
      <c r="J89" s="124"/>
      <c r="K89" s="6"/>
      <c r="L89" s="6"/>
      <c r="M89" s="6"/>
      <c r="N89" s="6"/>
      <c r="O89" s="6"/>
      <c r="P89" s="35"/>
      <c r="Q89" s="6"/>
      <c r="R89" s="6"/>
      <c r="S89" s="6"/>
      <c r="T89" s="6"/>
      <c r="U89" s="6"/>
      <c r="V89" s="6"/>
      <c r="W89" s="6"/>
      <c r="X89" s="6"/>
      <c r="Y89" s="43"/>
      <c r="Z89" s="5"/>
    </row>
    <row r="90" spans="1:26" x14ac:dyDescent="0.35">
      <c r="A90" s="6"/>
      <c r="B90" s="299" t="s">
        <v>140</v>
      </c>
      <c r="C90" s="6" t="s">
        <v>135</v>
      </c>
      <c r="D90" s="124"/>
      <c r="E90" s="124"/>
      <c r="F90" s="124"/>
      <c r="G90" s="124"/>
      <c r="H90" s="124"/>
      <c r="I90" s="124"/>
      <c r="J90" s="124"/>
      <c r="K90" s="6"/>
      <c r="L90" s="6"/>
      <c r="M90" s="6"/>
      <c r="N90" s="6"/>
      <c r="O90" s="6"/>
      <c r="P90" s="35"/>
      <c r="Q90" s="6"/>
      <c r="R90" s="6"/>
      <c r="S90" s="6"/>
      <c r="T90" s="6"/>
      <c r="U90" s="6"/>
      <c r="V90" s="6"/>
      <c r="W90" s="6"/>
      <c r="X90" s="6"/>
      <c r="Y90" s="43"/>
      <c r="Z90" s="5"/>
    </row>
    <row r="91" spans="1:26" x14ac:dyDescent="0.35">
      <c r="A91" s="6"/>
      <c r="B91" s="299" t="s">
        <v>142</v>
      </c>
      <c r="C91" s="6" t="s">
        <v>137</v>
      </c>
      <c r="D91" s="124"/>
      <c r="E91" s="124"/>
      <c r="F91" s="124"/>
      <c r="G91" s="124"/>
      <c r="H91" s="124"/>
      <c r="I91" s="124"/>
      <c r="J91" s="124"/>
      <c r="K91" s="6"/>
      <c r="L91" s="6"/>
      <c r="M91" s="6"/>
      <c r="N91" s="6"/>
      <c r="O91" s="6"/>
      <c r="P91" s="35"/>
      <c r="Q91" s="6"/>
      <c r="R91" s="18" t="s">
        <v>6194</v>
      </c>
      <c r="S91" s="124"/>
      <c r="T91" s="124"/>
      <c r="U91" s="124"/>
      <c r="V91" s="124"/>
      <c r="W91" s="124"/>
      <c r="X91" s="6"/>
      <c r="Y91" s="43"/>
      <c r="Z91" s="5"/>
    </row>
    <row r="92" spans="1:26" x14ac:dyDescent="0.35">
      <c r="A92" s="6"/>
      <c r="B92" s="299" t="s">
        <v>144</v>
      </c>
      <c r="C92" s="307" t="s">
        <v>139</v>
      </c>
      <c r="D92" s="124"/>
      <c r="E92" s="124"/>
      <c r="F92" s="124"/>
      <c r="G92" s="124"/>
      <c r="H92" s="124"/>
      <c r="I92" s="124"/>
      <c r="J92" s="124"/>
      <c r="K92" s="6"/>
      <c r="L92" s="6"/>
      <c r="M92" s="6"/>
      <c r="N92" s="6"/>
      <c r="O92" s="6"/>
      <c r="P92" s="35"/>
      <c r="Q92" s="6"/>
      <c r="R92" s="433"/>
      <c r="S92" s="434"/>
      <c r="T92" s="434"/>
      <c r="U92" s="434"/>
      <c r="V92" s="434"/>
      <c r="W92" s="435"/>
      <c r="X92" s="6"/>
      <c r="Y92" s="31" t="str">
        <f>IF(AND(P92&lt;&gt;0,ISBLANK(R92)),"R",IF(AND(P92=0,NOT(ISBLANK(R92))),"Y","G"))</f>
        <v>G</v>
      </c>
      <c r="Z92" s="5"/>
    </row>
    <row r="93" spans="1:26" x14ac:dyDescent="0.35">
      <c r="A93" s="6"/>
      <c r="B93" s="299" t="s">
        <v>3612</v>
      </c>
      <c r="C93" s="307" t="s">
        <v>141</v>
      </c>
      <c r="D93" s="299"/>
      <c r="E93" s="299"/>
      <c r="F93" s="299"/>
      <c r="G93" s="299"/>
      <c r="H93" s="299"/>
      <c r="I93" s="299"/>
      <c r="J93" s="299"/>
      <c r="K93" s="307"/>
      <c r="L93" s="6"/>
      <c r="M93" s="6"/>
      <c r="N93" s="6"/>
      <c r="O93" s="6"/>
      <c r="P93" s="35"/>
      <c r="Q93" s="6"/>
      <c r="R93" s="18" t="s">
        <v>6195</v>
      </c>
      <c r="S93" s="6"/>
      <c r="T93" s="6"/>
      <c r="U93" s="6"/>
      <c r="V93" s="6"/>
      <c r="W93" s="6"/>
      <c r="X93" s="6"/>
      <c r="Y93" s="31"/>
      <c r="Z93" s="5"/>
    </row>
    <row r="94" spans="1:26" x14ac:dyDescent="0.35">
      <c r="A94" s="6"/>
      <c r="B94" s="299" t="s">
        <v>6188</v>
      </c>
      <c r="C94" s="307" t="s">
        <v>143</v>
      </c>
      <c r="D94" s="299"/>
      <c r="E94" s="299"/>
      <c r="F94" s="299"/>
      <c r="G94" s="299"/>
      <c r="H94" s="299"/>
      <c r="I94" s="299"/>
      <c r="J94" s="299"/>
      <c r="K94" s="307"/>
      <c r="L94" s="6"/>
      <c r="M94" s="6"/>
      <c r="N94" s="6"/>
      <c r="O94" s="6"/>
      <c r="P94" s="35"/>
      <c r="Q94" s="6"/>
      <c r="R94" s="433"/>
      <c r="S94" s="434"/>
      <c r="T94" s="434"/>
      <c r="U94" s="434"/>
      <c r="V94" s="434"/>
      <c r="W94" s="435"/>
      <c r="X94" s="6"/>
      <c r="Y94" s="31" t="str">
        <f>IF(AND(P94&lt;&gt;0,ISBLANK(R94)),"R",IF(AND(P94=0,NOT(ISBLANK(R94))),"Y","G"))</f>
        <v>G</v>
      </c>
      <c r="Z94" s="5"/>
    </row>
    <row r="95" spans="1:26" x14ac:dyDescent="0.35">
      <c r="A95" s="6"/>
      <c r="B95" s="299" t="s">
        <v>6189</v>
      </c>
      <c r="C95" s="6" t="s">
        <v>145</v>
      </c>
      <c r="D95" s="124"/>
      <c r="E95" s="124"/>
      <c r="F95" s="124"/>
      <c r="G95" s="124"/>
      <c r="H95" s="124"/>
      <c r="I95" s="124"/>
      <c r="J95" s="124"/>
      <c r="K95" s="6"/>
      <c r="L95" s="6"/>
      <c r="M95" s="6"/>
      <c r="N95" s="6"/>
      <c r="O95" s="6"/>
      <c r="P95" s="35"/>
      <c r="Q95" s="6"/>
      <c r="R95" s="433"/>
      <c r="S95" s="434"/>
      <c r="T95" s="434"/>
      <c r="U95" s="434"/>
      <c r="V95" s="434"/>
      <c r="W95" s="435"/>
      <c r="X95" s="6"/>
      <c r="Y95" s="31" t="str">
        <f>IF(AND(P95&lt;&gt;0,ISBLANK(R95)),"R",IF(AND(P95=0,NOT(ISBLANK(R95))),"Y","G"))</f>
        <v>G</v>
      </c>
      <c r="Z95" s="5"/>
    </row>
    <row r="96" spans="1:26" ht="7.4" customHeight="1" x14ac:dyDescent="0.35">
      <c r="A96" s="6"/>
      <c r="B96" s="124"/>
      <c r="C96" s="6"/>
      <c r="D96" s="6"/>
      <c r="E96" s="6"/>
      <c r="F96" s="6"/>
      <c r="G96" s="6"/>
      <c r="H96" s="6"/>
      <c r="I96" s="6"/>
      <c r="J96" s="6"/>
      <c r="K96" s="6"/>
      <c r="L96" s="6"/>
      <c r="M96" s="6"/>
      <c r="N96" s="6"/>
      <c r="O96" s="6"/>
      <c r="P96" s="191"/>
      <c r="Q96" s="6"/>
      <c r="R96" s="6"/>
      <c r="S96" s="6"/>
      <c r="T96" s="6"/>
      <c r="U96" s="6"/>
      <c r="V96" s="6"/>
      <c r="W96" s="6"/>
      <c r="X96" s="6"/>
      <c r="Y96" s="43"/>
      <c r="Z96" s="5"/>
    </row>
    <row r="97" spans="1:26" ht="7.4" customHeight="1" x14ac:dyDescent="0.35">
      <c r="A97" s="80"/>
      <c r="B97" s="152"/>
      <c r="C97" s="80"/>
      <c r="D97" s="80"/>
      <c r="E97" s="80"/>
      <c r="F97" s="80"/>
      <c r="G97" s="80"/>
      <c r="H97" s="80"/>
      <c r="I97" s="80"/>
      <c r="J97" s="80"/>
      <c r="K97" s="80"/>
      <c r="L97" s="80"/>
      <c r="M97" s="80"/>
      <c r="N97" s="80"/>
      <c r="O97" s="80"/>
      <c r="P97" s="300"/>
      <c r="Q97" s="80"/>
      <c r="R97" s="80"/>
      <c r="S97" s="80"/>
      <c r="T97" s="80"/>
      <c r="U97" s="80"/>
      <c r="V97" s="80"/>
      <c r="W97" s="80"/>
      <c r="X97" s="80"/>
      <c r="Y97" s="41"/>
      <c r="Z97" s="5"/>
    </row>
    <row r="98" spans="1:26" ht="18.5" thickBot="1" x14ac:dyDescent="0.45">
      <c r="A98" s="295"/>
      <c r="B98" s="296" t="s">
        <v>146</v>
      </c>
      <c r="C98" s="145" t="s">
        <v>147</v>
      </c>
      <c r="D98" s="295"/>
      <c r="E98" s="295"/>
      <c r="F98" s="295"/>
      <c r="G98" s="295"/>
      <c r="H98" s="295"/>
      <c r="I98" s="295"/>
      <c r="J98" s="295"/>
      <c r="K98" s="295"/>
      <c r="L98" s="295"/>
      <c r="M98" s="295"/>
      <c r="N98" s="295"/>
      <c r="O98" s="295"/>
      <c r="P98" s="297"/>
      <c r="Q98" s="295"/>
      <c r="R98" s="295"/>
      <c r="S98" s="295"/>
      <c r="T98" s="295"/>
      <c r="U98" s="295"/>
      <c r="V98" s="295"/>
      <c r="W98" s="295"/>
      <c r="X98" s="295"/>
      <c r="Y98" s="43"/>
      <c r="Z98" s="5"/>
    </row>
    <row r="99" spans="1:26" ht="7.4" customHeight="1" x14ac:dyDescent="0.35">
      <c r="A99" s="6"/>
      <c r="B99" s="124"/>
      <c r="C99" s="6"/>
      <c r="D99" s="6"/>
      <c r="E99" s="6"/>
      <c r="F99" s="6"/>
      <c r="G99" s="6"/>
      <c r="H99" s="6"/>
      <c r="I99" s="6"/>
      <c r="J99" s="6"/>
      <c r="K99" s="6"/>
      <c r="L99" s="6"/>
      <c r="M99" s="6"/>
      <c r="N99" s="6"/>
      <c r="O99" s="6"/>
      <c r="P99" s="191"/>
      <c r="Q99" s="6"/>
      <c r="R99" s="6"/>
      <c r="S99" s="6"/>
      <c r="T99" s="6"/>
      <c r="U99" s="6"/>
      <c r="V99" s="6"/>
      <c r="W99" s="6"/>
      <c r="X99" s="6"/>
      <c r="Y99" s="43"/>
      <c r="Z99" s="5"/>
    </row>
    <row r="100" spans="1:26" ht="15.5" x14ac:dyDescent="0.35">
      <c r="A100" s="6"/>
      <c r="B100" s="303" t="s">
        <v>148</v>
      </c>
      <c r="C100" s="6"/>
      <c r="D100" s="6"/>
      <c r="E100" s="6"/>
      <c r="F100" s="6"/>
      <c r="G100" s="6"/>
      <c r="H100" s="6"/>
      <c r="I100" s="6"/>
      <c r="J100" s="6"/>
      <c r="K100" s="6"/>
      <c r="L100" s="6"/>
      <c r="M100" s="6"/>
      <c r="N100" s="6"/>
      <c r="O100" s="6"/>
      <c r="P100" s="36">
        <f>SUM(P101:P103)</f>
        <v>0</v>
      </c>
      <c r="Q100" s="6"/>
      <c r="R100" s="6"/>
      <c r="S100" s="6"/>
      <c r="T100" s="6"/>
      <c r="U100" s="6"/>
      <c r="V100" s="6"/>
      <c r="W100" s="6"/>
      <c r="X100" s="6"/>
      <c r="Y100" s="43"/>
      <c r="Z100" s="5"/>
    </row>
    <row r="101" spans="1:26" ht="14.5" customHeight="1" x14ac:dyDescent="0.35">
      <c r="A101" s="6"/>
      <c r="B101" s="124" t="s">
        <v>149</v>
      </c>
      <c r="C101" s="430" t="s">
        <v>150</v>
      </c>
      <c r="D101" s="430"/>
      <c r="E101" s="430"/>
      <c r="F101" s="430"/>
      <c r="G101" s="430"/>
      <c r="H101" s="430"/>
      <c r="I101" s="430"/>
      <c r="J101" s="430"/>
      <c r="K101" s="430"/>
      <c r="L101" s="430"/>
      <c r="M101" s="430"/>
      <c r="N101" s="6"/>
      <c r="O101" s="6"/>
      <c r="P101" s="35"/>
      <c r="Q101" s="6"/>
      <c r="R101" s="6"/>
      <c r="S101" s="6"/>
      <c r="T101" s="6"/>
      <c r="U101" s="6"/>
      <c r="V101" s="6"/>
      <c r="W101" s="6"/>
      <c r="X101" s="6"/>
      <c r="Y101" s="43"/>
      <c r="Z101" s="5"/>
    </row>
    <row r="102" spans="1:26" ht="14.5" customHeight="1" x14ac:dyDescent="0.35">
      <c r="A102" s="6"/>
      <c r="B102" s="299" t="s">
        <v>152</v>
      </c>
      <c r="C102" s="299" t="s">
        <v>3661</v>
      </c>
      <c r="D102" s="90"/>
      <c r="E102" s="90"/>
      <c r="F102" s="90"/>
      <c r="G102" s="90"/>
      <c r="H102" s="90"/>
      <c r="I102" s="90"/>
      <c r="J102" s="90"/>
      <c r="K102" s="90"/>
      <c r="L102" s="90"/>
      <c r="M102" s="90"/>
      <c r="O102" s="6"/>
      <c r="P102" s="35"/>
      <c r="Q102" s="6"/>
      <c r="R102" s="18" t="s">
        <v>151</v>
      </c>
      <c r="S102" s="124"/>
      <c r="T102" s="124"/>
      <c r="U102" s="124"/>
      <c r="V102" s="124"/>
      <c r="W102" s="124"/>
      <c r="X102" s="6"/>
      <c r="Y102" s="44"/>
      <c r="Z102" s="5"/>
    </row>
    <row r="103" spans="1:26" ht="14.5" customHeight="1" x14ac:dyDescent="0.35">
      <c r="A103" s="6"/>
      <c r="B103" s="124" t="s">
        <v>154</v>
      </c>
      <c r="C103" s="6" t="s">
        <v>3663</v>
      </c>
      <c r="D103" s="90"/>
      <c r="E103" s="90"/>
      <c r="F103" s="90"/>
      <c r="G103" s="90"/>
      <c r="H103" s="90"/>
      <c r="I103" s="90"/>
      <c r="J103" s="90"/>
      <c r="K103" s="90"/>
      <c r="L103" s="90"/>
      <c r="M103" s="90"/>
      <c r="N103" s="90"/>
      <c r="O103" s="6"/>
      <c r="P103" s="35"/>
      <c r="Q103" s="6"/>
      <c r="R103" s="433"/>
      <c r="S103" s="434"/>
      <c r="T103" s="434"/>
      <c r="U103" s="434"/>
      <c r="V103" s="434"/>
      <c r="W103" s="435"/>
      <c r="X103" s="6"/>
      <c r="Y103" s="31" t="str">
        <f>IF(AND(P103&lt;&gt;0,ISBLANK(R103)),"R",IF(AND(P103=0,NOT(ISBLANK(R103))),"Y","G"))</f>
        <v>G</v>
      </c>
      <c r="Z103" s="5"/>
    </row>
    <row r="104" spans="1:26" ht="7.4" customHeight="1" x14ac:dyDescent="0.35">
      <c r="A104" s="6"/>
      <c r="B104" s="124"/>
      <c r="C104" s="268"/>
      <c r="D104" s="268"/>
      <c r="E104" s="268"/>
      <c r="F104" s="268"/>
      <c r="G104" s="268"/>
      <c r="H104" s="268"/>
      <c r="I104" s="268"/>
      <c r="J104" s="268"/>
      <c r="K104" s="268"/>
      <c r="L104" s="268"/>
      <c r="M104" s="268"/>
      <c r="N104" s="268"/>
      <c r="O104" s="6"/>
      <c r="P104" s="268"/>
      <c r="Q104" s="6"/>
      <c r="R104" s="6"/>
      <c r="S104" s="6"/>
      <c r="T104" s="6"/>
      <c r="U104" s="6"/>
      <c r="V104" s="6"/>
      <c r="W104" s="6"/>
      <c r="X104" s="6"/>
      <c r="Y104" s="43"/>
      <c r="Z104" s="5"/>
    </row>
    <row r="105" spans="1:26" ht="15.5" x14ac:dyDescent="0.35">
      <c r="A105" s="6"/>
      <c r="B105" s="303" t="s">
        <v>153</v>
      </c>
      <c r="C105" s="268"/>
      <c r="D105" s="268"/>
      <c r="E105" s="268"/>
      <c r="F105" s="268"/>
      <c r="G105" s="268"/>
      <c r="H105" s="268"/>
      <c r="I105" s="268"/>
      <c r="J105" s="268"/>
      <c r="K105" s="6"/>
      <c r="L105" s="6"/>
      <c r="M105" s="268"/>
      <c r="N105" s="268"/>
      <c r="O105" s="6"/>
      <c r="P105" s="308">
        <f>SUM(P106:P133)</f>
        <v>0</v>
      </c>
      <c r="Q105" s="6"/>
      <c r="R105" s="6"/>
      <c r="S105" s="6"/>
      <c r="T105" s="6"/>
      <c r="U105" s="6"/>
      <c r="V105" s="6"/>
      <c r="W105" s="6"/>
      <c r="X105" s="6"/>
      <c r="Y105" s="43"/>
      <c r="Z105" s="5"/>
    </row>
    <row r="106" spans="1:26" x14ac:dyDescent="0.35">
      <c r="A106" s="6"/>
      <c r="B106" s="124" t="s">
        <v>156</v>
      </c>
      <c r="C106" s="6" t="s">
        <v>155</v>
      </c>
      <c r="D106" s="6"/>
      <c r="E106" s="6"/>
      <c r="F106" s="6"/>
      <c r="G106" s="6"/>
      <c r="H106" s="6"/>
      <c r="I106" s="6"/>
      <c r="J106" s="6"/>
      <c r="K106" s="6"/>
      <c r="L106" s="6"/>
      <c r="M106" s="6"/>
      <c r="N106" s="6"/>
      <c r="O106" s="6"/>
      <c r="P106" s="35"/>
      <c r="Q106" s="6"/>
      <c r="R106" s="6"/>
      <c r="S106" s="6"/>
      <c r="T106" s="6"/>
      <c r="U106" s="6"/>
      <c r="V106" s="6"/>
      <c r="W106" s="6"/>
      <c r="X106" s="6"/>
      <c r="Y106" s="43"/>
      <c r="Z106" s="5"/>
    </row>
    <row r="107" spans="1:26" x14ac:dyDescent="0.35">
      <c r="A107" s="6"/>
      <c r="B107" s="124" t="s">
        <v>158</v>
      </c>
      <c r="C107" s="6" t="s">
        <v>157</v>
      </c>
      <c r="D107" s="6"/>
      <c r="E107" s="6"/>
      <c r="F107" s="6"/>
      <c r="G107" s="6"/>
      <c r="H107" s="6"/>
      <c r="I107" s="6"/>
      <c r="J107" s="6"/>
      <c r="K107" s="268"/>
      <c r="L107" s="268"/>
      <c r="M107" s="6"/>
      <c r="N107" s="6"/>
      <c r="O107" s="6"/>
      <c r="P107" s="35"/>
      <c r="Q107" s="6"/>
      <c r="R107" s="6"/>
      <c r="S107" s="6"/>
      <c r="T107" s="6"/>
      <c r="U107" s="6"/>
      <c r="V107" s="6"/>
      <c r="W107" s="6"/>
      <c r="X107" s="6"/>
      <c r="Y107" s="43"/>
      <c r="Z107" s="5"/>
    </row>
    <row r="108" spans="1:26" x14ac:dyDescent="0.35">
      <c r="A108" s="6"/>
      <c r="B108" s="124" t="s">
        <v>160</v>
      </c>
      <c r="C108" s="6" t="s">
        <v>159</v>
      </c>
      <c r="D108" s="6"/>
      <c r="E108" s="6"/>
      <c r="F108" s="6"/>
      <c r="G108" s="6"/>
      <c r="H108" s="6"/>
      <c r="I108" s="6"/>
      <c r="J108" s="6"/>
      <c r="K108" s="6"/>
      <c r="L108" s="6"/>
      <c r="M108" s="6"/>
      <c r="N108" s="6"/>
      <c r="O108" s="6"/>
      <c r="P108" s="35"/>
      <c r="Q108" s="6"/>
      <c r="R108" s="6"/>
      <c r="S108" s="6"/>
      <c r="T108" s="6"/>
      <c r="U108" s="6"/>
      <c r="V108" s="6"/>
      <c r="W108" s="6"/>
      <c r="X108" s="6"/>
      <c r="Y108" s="43"/>
      <c r="Z108" s="5"/>
    </row>
    <row r="109" spans="1:26" x14ac:dyDescent="0.35">
      <c r="A109" s="6"/>
      <c r="B109" s="124" t="s">
        <v>162</v>
      </c>
      <c r="C109" s="6" t="s">
        <v>161</v>
      </c>
      <c r="D109" s="6"/>
      <c r="E109" s="6"/>
      <c r="F109" s="6"/>
      <c r="G109" s="6"/>
      <c r="H109" s="6"/>
      <c r="I109" s="6"/>
      <c r="J109" s="6"/>
      <c r="K109" s="6"/>
      <c r="L109" s="6"/>
      <c r="M109" s="6"/>
      <c r="N109" s="6"/>
      <c r="O109" s="6"/>
      <c r="P109" s="35"/>
      <c r="Q109" s="6"/>
      <c r="R109" s="6"/>
      <c r="S109" s="6"/>
      <c r="T109" s="6"/>
      <c r="U109" s="6"/>
      <c r="V109" s="6"/>
      <c r="W109" s="6"/>
      <c r="X109" s="6"/>
      <c r="Y109" s="43"/>
      <c r="Z109" s="5"/>
    </row>
    <row r="110" spans="1:26" x14ac:dyDescent="0.35">
      <c r="A110" s="6"/>
      <c r="B110" s="124" t="s">
        <v>164</v>
      </c>
      <c r="C110" s="6" t="s">
        <v>163</v>
      </c>
      <c r="D110" s="6"/>
      <c r="E110" s="6"/>
      <c r="F110" s="6"/>
      <c r="G110" s="6"/>
      <c r="H110" s="6"/>
      <c r="I110" s="6"/>
      <c r="J110" s="6"/>
      <c r="K110" s="6"/>
      <c r="L110" s="6"/>
      <c r="M110" s="6"/>
      <c r="N110" s="6"/>
      <c r="O110" s="6"/>
      <c r="P110" s="35"/>
      <c r="Q110" s="6"/>
      <c r="R110" s="6"/>
      <c r="S110" s="6"/>
      <c r="T110" s="6"/>
      <c r="U110" s="6"/>
      <c r="V110" s="6"/>
      <c r="W110" s="6"/>
      <c r="X110" s="6"/>
      <c r="Y110" s="43"/>
      <c r="Z110" s="5"/>
    </row>
    <row r="111" spans="1:26" x14ac:dyDescent="0.35">
      <c r="A111" s="6"/>
      <c r="B111" s="124" t="s">
        <v>166</v>
      </c>
      <c r="C111" s="124" t="s">
        <v>165</v>
      </c>
      <c r="D111" s="124"/>
      <c r="E111" s="124"/>
      <c r="F111" s="124"/>
      <c r="G111" s="124"/>
      <c r="H111" s="124"/>
      <c r="I111" s="124"/>
      <c r="J111" s="124"/>
      <c r="K111" s="6"/>
      <c r="L111" s="6"/>
      <c r="M111" s="6"/>
      <c r="N111" s="6"/>
      <c r="O111" s="6"/>
      <c r="P111" s="35"/>
      <c r="Q111" s="6"/>
      <c r="R111" s="6"/>
      <c r="S111" s="6"/>
      <c r="T111" s="6"/>
      <c r="U111" s="6"/>
      <c r="V111" s="6"/>
      <c r="W111" s="6"/>
      <c r="X111" s="6"/>
      <c r="Y111" s="43"/>
      <c r="Z111" s="5"/>
    </row>
    <row r="112" spans="1:26" x14ac:dyDescent="0.35">
      <c r="A112" s="6"/>
      <c r="B112" s="124" t="s">
        <v>168</v>
      </c>
      <c r="C112" s="6" t="s">
        <v>167</v>
      </c>
      <c r="D112" s="6"/>
      <c r="E112" s="6"/>
      <c r="F112" s="6"/>
      <c r="G112" s="6"/>
      <c r="H112" s="6"/>
      <c r="I112" s="6"/>
      <c r="J112" s="6"/>
      <c r="K112" s="6"/>
      <c r="L112" s="6"/>
      <c r="M112" s="6"/>
      <c r="N112" s="6"/>
      <c r="O112" s="6"/>
      <c r="P112" s="35"/>
      <c r="Q112" s="6"/>
      <c r="R112" s="6"/>
      <c r="S112" s="6"/>
      <c r="T112" s="6"/>
      <c r="U112" s="6"/>
      <c r="V112" s="6"/>
      <c r="W112" s="6"/>
      <c r="X112" s="6"/>
      <c r="Y112" s="43"/>
      <c r="Z112" s="5"/>
    </row>
    <row r="113" spans="1:26" x14ac:dyDescent="0.35">
      <c r="A113" s="6"/>
      <c r="B113" s="124" t="s">
        <v>170</v>
      </c>
      <c r="C113" s="6" t="s">
        <v>169</v>
      </c>
      <c r="D113" s="6"/>
      <c r="E113" s="6"/>
      <c r="F113" s="6"/>
      <c r="G113" s="6"/>
      <c r="H113" s="6"/>
      <c r="I113" s="6"/>
      <c r="J113" s="6"/>
      <c r="K113" s="124"/>
      <c r="L113" s="6"/>
      <c r="M113" s="6"/>
      <c r="N113" s="6"/>
      <c r="O113" s="6"/>
      <c r="P113" s="35"/>
      <c r="Q113" s="6"/>
      <c r="R113" s="6"/>
      <c r="S113" s="6"/>
      <c r="T113" s="6"/>
      <c r="U113" s="6"/>
      <c r="V113" s="6"/>
      <c r="W113" s="6"/>
      <c r="X113" s="6"/>
      <c r="Y113" s="43"/>
      <c r="Z113" s="5"/>
    </row>
    <row r="114" spans="1:26" x14ac:dyDescent="0.35">
      <c r="A114" s="6"/>
      <c r="B114" s="124" t="s">
        <v>172</v>
      </c>
      <c r="C114" s="6" t="s">
        <v>171</v>
      </c>
      <c r="D114" s="6"/>
      <c r="E114" s="6"/>
      <c r="F114" s="6"/>
      <c r="G114" s="6"/>
      <c r="H114" s="6"/>
      <c r="I114" s="6"/>
      <c r="J114" s="6"/>
      <c r="K114" s="6"/>
      <c r="L114" s="6"/>
      <c r="M114" s="6"/>
      <c r="N114" s="6"/>
      <c r="O114" s="6"/>
      <c r="P114" s="35"/>
      <c r="Q114" s="6"/>
      <c r="R114" s="6"/>
      <c r="S114" s="6"/>
      <c r="T114" s="6"/>
      <c r="U114" s="6"/>
      <c r="V114" s="6"/>
      <c r="W114" s="6"/>
      <c r="X114" s="6"/>
      <c r="Y114" s="43"/>
      <c r="Z114" s="5"/>
    </row>
    <row r="115" spans="1:26" x14ac:dyDescent="0.35">
      <c r="A115" s="6"/>
      <c r="B115" s="124" t="s">
        <v>174</v>
      </c>
      <c r="C115" s="124" t="s">
        <v>173</v>
      </c>
      <c r="D115" s="124"/>
      <c r="E115" s="124"/>
      <c r="F115" s="124"/>
      <c r="G115" s="124"/>
      <c r="H115" s="124"/>
      <c r="I115" s="124"/>
      <c r="J115" s="124"/>
      <c r="K115" s="6"/>
      <c r="L115" s="6"/>
      <c r="M115" s="6"/>
      <c r="N115" s="6"/>
      <c r="O115" s="6"/>
      <c r="P115" s="35"/>
      <c r="Q115" s="6"/>
      <c r="R115" s="6"/>
      <c r="S115" s="6"/>
      <c r="T115" s="6"/>
      <c r="U115" s="6"/>
      <c r="V115" s="6"/>
      <c r="W115" s="6"/>
      <c r="X115" s="6"/>
      <c r="Y115" s="43"/>
      <c r="Z115" s="5"/>
    </row>
    <row r="116" spans="1:26" x14ac:dyDescent="0.35">
      <c r="A116" s="6"/>
      <c r="B116" s="124" t="s">
        <v>176</v>
      </c>
      <c r="C116" s="6" t="s">
        <v>175</v>
      </c>
      <c r="D116" s="6"/>
      <c r="E116" s="6"/>
      <c r="F116" s="6"/>
      <c r="G116" s="6"/>
      <c r="H116" s="6"/>
      <c r="I116" s="6"/>
      <c r="J116" s="6"/>
      <c r="K116" s="6"/>
      <c r="L116" s="6"/>
      <c r="M116" s="6"/>
      <c r="N116" s="6"/>
      <c r="O116" s="6"/>
      <c r="P116" s="35"/>
      <c r="Q116" s="6"/>
      <c r="R116" s="6"/>
      <c r="S116" s="6"/>
      <c r="T116" s="6"/>
      <c r="U116" s="6"/>
      <c r="V116" s="6"/>
      <c r="W116" s="6"/>
      <c r="X116" s="6"/>
      <c r="Y116" s="43"/>
      <c r="Z116" s="5"/>
    </row>
    <row r="117" spans="1:26" x14ac:dyDescent="0.35">
      <c r="A117" s="6"/>
      <c r="B117" s="307" t="s">
        <v>177</v>
      </c>
      <c r="C117" s="307" t="s">
        <v>3613</v>
      </c>
      <c r="D117" s="6"/>
      <c r="E117" s="6"/>
      <c r="F117" s="6"/>
      <c r="G117" s="6"/>
      <c r="H117" s="6"/>
      <c r="I117" s="6"/>
      <c r="J117" s="6"/>
      <c r="K117" s="124"/>
      <c r="L117" s="6"/>
      <c r="M117" s="6"/>
      <c r="N117" s="6"/>
      <c r="O117" s="6"/>
      <c r="P117" s="35"/>
      <c r="Q117" s="6"/>
      <c r="R117" s="6"/>
      <c r="S117" s="6"/>
      <c r="T117" s="6"/>
      <c r="U117" s="6"/>
      <c r="V117" s="6"/>
      <c r="W117" s="6"/>
      <c r="X117" s="6"/>
      <c r="Y117" s="43"/>
      <c r="Z117" s="5"/>
    </row>
    <row r="118" spans="1:26" x14ac:dyDescent="0.35">
      <c r="A118" s="6"/>
      <c r="B118" s="307" t="s">
        <v>179</v>
      </c>
      <c r="C118" s="307" t="s">
        <v>3614</v>
      </c>
      <c r="D118" s="6"/>
      <c r="E118" s="6"/>
      <c r="F118" s="6"/>
      <c r="G118" s="6"/>
      <c r="H118" s="6"/>
      <c r="I118" s="6"/>
      <c r="J118" s="6"/>
      <c r="K118" s="124"/>
      <c r="L118" s="6"/>
      <c r="M118" s="6"/>
      <c r="N118" s="6"/>
      <c r="O118" s="6"/>
      <c r="P118" s="35"/>
      <c r="Q118" s="6"/>
      <c r="R118" s="6"/>
      <c r="S118" s="6"/>
      <c r="T118" s="6"/>
      <c r="U118" s="6"/>
      <c r="V118" s="6"/>
      <c r="W118" s="6"/>
      <c r="X118" s="6"/>
      <c r="Y118" s="43"/>
      <c r="Z118" s="5"/>
    </row>
    <row r="119" spans="1:26" x14ac:dyDescent="0.35">
      <c r="A119" s="6"/>
      <c r="B119" s="124" t="s">
        <v>181</v>
      </c>
      <c r="C119" s="6" t="s">
        <v>178</v>
      </c>
      <c r="D119" s="6"/>
      <c r="E119" s="6"/>
      <c r="F119" s="6"/>
      <c r="G119" s="6"/>
      <c r="H119" s="6"/>
      <c r="I119" s="6"/>
      <c r="J119" s="6"/>
      <c r="K119" s="6"/>
      <c r="L119" s="6"/>
      <c r="M119" s="6"/>
      <c r="N119" s="6"/>
      <c r="O119" s="6"/>
      <c r="P119" s="35"/>
      <c r="Q119" s="6"/>
      <c r="R119" s="6"/>
      <c r="S119" s="6"/>
      <c r="T119" s="6"/>
      <c r="U119" s="6"/>
      <c r="V119" s="6"/>
      <c r="W119" s="6"/>
      <c r="X119" s="6"/>
      <c r="Y119" s="43"/>
      <c r="Z119" s="5"/>
    </row>
    <row r="120" spans="1:26" x14ac:dyDescent="0.35">
      <c r="A120" s="6"/>
      <c r="B120" s="124" t="s">
        <v>183</v>
      </c>
      <c r="C120" s="6" t="s">
        <v>180</v>
      </c>
      <c r="D120" s="6"/>
      <c r="E120" s="6"/>
      <c r="F120" s="6"/>
      <c r="G120" s="6"/>
      <c r="H120" s="6"/>
      <c r="I120" s="6"/>
      <c r="J120" s="6"/>
      <c r="K120" s="6"/>
      <c r="L120" s="6"/>
      <c r="M120" s="6"/>
      <c r="N120" s="6"/>
      <c r="O120" s="6"/>
      <c r="P120" s="35"/>
      <c r="Q120" s="6"/>
      <c r="R120" s="6"/>
      <c r="S120" s="6"/>
      <c r="T120" s="6"/>
      <c r="U120" s="6"/>
      <c r="V120" s="6"/>
      <c r="W120" s="6"/>
      <c r="X120" s="6"/>
      <c r="Y120" s="43"/>
      <c r="Z120" s="5"/>
    </row>
    <row r="121" spans="1:26" x14ac:dyDescent="0.35">
      <c r="A121" s="6"/>
      <c r="B121" s="124" t="s">
        <v>185</v>
      </c>
      <c r="C121" s="124" t="s">
        <v>182</v>
      </c>
      <c r="D121" s="124"/>
      <c r="E121" s="124"/>
      <c r="F121" s="124"/>
      <c r="G121" s="124"/>
      <c r="H121" s="124"/>
      <c r="I121" s="124"/>
      <c r="J121" s="124"/>
      <c r="K121" s="124"/>
      <c r="L121" s="6"/>
      <c r="M121" s="6"/>
      <c r="N121" s="6"/>
      <c r="O121" s="6"/>
      <c r="P121" s="35"/>
      <c r="Q121" s="6"/>
      <c r="R121" s="6"/>
      <c r="S121" s="6"/>
      <c r="T121" s="6"/>
      <c r="U121" s="6"/>
      <c r="V121" s="6"/>
      <c r="W121" s="6"/>
      <c r="X121" s="6"/>
      <c r="Y121" s="43"/>
      <c r="Z121" s="5"/>
    </row>
    <row r="122" spans="1:26" x14ac:dyDescent="0.35">
      <c r="A122" s="6"/>
      <c r="B122" s="124" t="s">
        <v>187</v>
      </c>
      <c r="C122" s="6" t="s">
        <v>184</v>
      </c>
      <c r="D122" s="6"/>
      <c r="E122" s="6"/>
      <c r="F122" s="6"/>
      <c r="G122" s="6"/>
      <c r="H122" s="6"/>
      <c r="I122" s="6"/>
      <c r="J122" s="6"/>
      <c r="K122" s="6"/>
      <c r="L122" s="6"/>
      <c r="M122" s="6"/>
      <c r="N122" s="6"/>
      <c r="O122" s="6"/>
      <c r="P122" s="35"/>
      <c r="Q122" s="6"/>
      <c r="R122" s="6"/>
      <c r="S122" s="6"/>
      <c r="T122" s="6"/>
      <c r="U122" s="6"/>
      <c r="V122" s="6"/>
      <c r="W122" s="6"/>
      <c r="X122" s="6"/>
      <c r="Y122" s="43"/>
      <c r="Z122" s="5"/>
    </row>
    <row r="123" spans="1:26" x14ac:dyDescent="0.35">
      <c r="A123" s="6"/>
      <c r="B123" s="124" t="s">
        <v>189</v>
      </c>
      <c r="C123" s="124" t="s">
        <v>186</v>
      </c>
      <c r="D123" s="124"/>
      <c r="E123" s="124"/>
      <c r="F123" s="124"/>
      <c r="G123" s="124"/>
      <c r="H123" s="124"/>
      <c r="I123" s="124"/>
      <c r="J123" s="124"/>
      <c r="K123" s="124"/>
      <c r="L123" s="6"/>
      <c r="M123" s="6"/>
      <c r="N123" s="6"/>
      <c r="O123" s="6"/>
      <c r="P123" s="35"/>
      <c r="Q123" s="6"/>
      <c r="R123" s="6"/>
      <c r="S123" s="6"/>
      <c r="T123" s="6"/>
      <c r="U123" s="6"/>
      <c r="V123" s="6"/>
      <c r="W123" s="6"/>
      <c r="X123" s="6"/>
      <c r="Y123" s="43"/>
      <c r="Z123" s="5"/>
    </row>
    <row r="124" spans="1:26" x14ac:dyDescent="0.35">
      <c r="A124" s="6"/>
      <c r="B124" s="124" t="s">
        <v>191</v>
      </c>
      <c r="C124" s="6" t="s">
        <v>188</v>
      </c>
      <c r="D124" s="6"/>
      <c r="E124" s="6"/>
      <c r="F124" s="6"/>
      <c r="G124" s="6"/>
      <c r="H124" s="6"/>
      <c r="I124" s="6"/>
      <c r="J124" s="6"/>
      <c r="K124" s="6"/>
      <c r="L124" s="6"/>
      <c r="M124" s="6"/>
      <c r="N124" s="6"/>
      <c r="O124" s="6"/>
      <c r="P124" s="35"/>
      <c r="Q124" s="6"/>
      <c r="R124" s="6"/>
      <c r="S124" s="6"/>
      <c r="T124" s="6"/>
      <c r="U124" s="6"/>
      <c r="V124" s="6"/>
      <c r="W124" s="6"/>
      <c r="X124" s="6"/>
      <c r="Y124" s="43"/>
      <c r="Z124" s="5"/>
    </row>
    <row r="125" spans="1:26" x14ac:dyDescent="0.35">
      <c r="A125" s="6"/>
      <c r="B125" s="124" t="s">
        <v>193</v>
      </c>
      <c r="C125" s="6" t="s">
        <v>190</v>
      </c>
      <c r="D125" s="6"/>
      <c r="E125" s="6"/>
      <c r="F125" s="6"/>
      <c r="G125" s="6"/>
      <c r="H125" s="6"/>
      <c r="I125" s="6"/>
      <c r="J125" s="6"/>
      <c r="K125" s="6"/>
      <c r="L125" s="6"/>
      <c r="M125" s="6"/>
      <c r="N125" s="6"/>
      <c r="O125" s="6"/>
      <c r="P125" s="35"/>
      <c r="Q125" s="6"/>
      <c r="R125" s="6"/>
      <c r="S125" s="6"/>
      <c r="T125" s="6"/>
      <c r="U125" s="6"/>
      <c r="V125" s="6"/>
      <c r="W125" s="6"/>
      <c r="X125" s="6"/>
      <c r="Y125" s="43"/>
      <c r="Z125" s="5"/>
    </row>
    <row r="126" spans="1:26" x14ac:dyDescent="0.35">
      <c r="A126" s="6"/>
      <c r="B126" s="124" t="s">
        <v>195</v>
      </c>
      <c r="C126" s="6" t="s">
        <v>192</v>
      </c>
      <c r="D126" s="6"/>
      <c r="E126" s="6"/>
      <c r="F126" s="6"/>
      <c r="G126" s="6"/>
      <c r="H126" s="6"/>
      <c r="I126" s="6"/>
      <c r="J126" s="6"/>
      <c r="K126" s="6"/>
      <c r="L126" s="6"/>
      <c r="M126" s="6"/>
      <c r="N126" s="6"/>
      <c r="O126" s="6"/>
      <c r="P126" s="35"/>
      <c r="Q126" s="6"/>
      <c r="R126" s="6"/>
      <c r="S126" s="6"/>
      <c r="T126" s="6"/>
      <c r="U126" s="6"/>
      <c r="V126" s="6"/>
      <c r="W126" s="6"/>
      <c r="X126" s="6"/>
      <c r="Y126" s="43"/>
      <c r="Z126" s="5"/>
    </row>
    <row r="127" spans="1:26" x14ac:dyDescent="0.35">
      <c r="A127" s="6"/>
      <c r="B127" s="124" t="s">
        <v>197</v>
      </c>
      <c r="C127" s="6" t="s">
        <v>194</v>
      </c>
      <c r="D127" s="6"/>
      <c r="E127" s="6"/>
      <c r="F127" s="6"/>
      <c r="G127" s="6"/>
      <c r="H127" s="6"/>
      <c r="I127" s="6"/>
      <c r="J127" s="6"/>
      <c r="K127" s="6"/>
      <c r="L127" s="6"/>
      <c r="M127" s="6"/>
      <c r="N127" s="6"/>
      <c r="O127" s="6"/>
      <c r="P127" s="35"/>
      <c r="Q127" s="6"/>
      <c r="R127" s="6"/>
      <c r="S127" s="6"/>
      <c r="T127" s="6"/>
      <c r="U127" s="6"/>
      <c r="V127" s="6"/>
      <c r="W127" s="6"/>
      <c r="X127" s="6"/>
      <c r="Y127" s="43"/>
      <c r="Z127" s="5"/>
    </row>
    <row r="128" spans="1:26" x14ac:dyDescent="0.35">
      <c r="A128" s="6"/>
      <c r="B128" s="124" t="s">
        <v>199</v>
      </c>
      <c r="C128" s="6" t="s">
        <v>196</v>
      </c>
      <c r="D128" s="6"/>
      <c r="E128" s="6"/>
      <c r="F128" s="6"/>
      <c r="G128" s="6"/>
      <c r="H128" s="6"/>
      <c r="I128" s="6"/>
      <c r="J128" s="6"/>
      <c r="K128" s="6"/>
      <c r="L128" s="6"/>
      <c r="M128" s="6"/>
      <c r="N128" s="6"/>
      <c r="O128" s="6"/>
      <c r="P128" s="35"/>
      <c r="Q128" s="6"/>
      <c r="R128" s="6"/>
      <c r="S128" s="6"/>
      <c r="T128" s="6"/>
      <c r="U128" s="6"/>
      <c r="V128" s="6"/>
      <c r="W128" s="6"/>
      <c r="X128" s="6"/>
      <c r="Y128" s="43"/>
      <c r="Z128" s="5"/>
    </row>
    <row r="129" spans="1:26" x14ac:dyDescent="0.35">
      <c r="A129" s="6"/>
      <c r="B129" s="124" t="s">
        <v>201</v>
      </c>
      <c r="C129" s="6" t="s">
        <v>198</v>
      </c>
      <c r="D129" s="6"/>
      <c r="E129" s="6"/>
      <c r="F129" s="6"/>
      <c r="G129" s="6"/>
      <c r="H129" s="6"/>
      <c r="I129" s="6"/>
      <c r="J129" s="6"/>
      <c r="K129" s="6"/>
      <c r="L129" s="6"/>
      <c r="M129" s="6"/>
      <c r="N129" s="6"/>
      <c r="O129" s="6"/>
      <c r="P129" s="35"/>
      <c r="Q129" s="6"/>
      <c r="R129" s="6"/>
      <c r="S129" s="6"/>
      <c r="T129" s="6"/>
      <c r="U129" s="6"/>
      <c r="V129" s="6"/>
      <c r="W129" s="6"/>
      <c r="X129" s="6"/>
      <c r="Y129" s="43"/>
      <c r="Z129" s="5"/>
    </row>
    <row r="130" spans="1:26" x14ac:dyDescent="0.35">
      <c r="A130" s="6"/>
      <c r="B130" s="124" t="s">
        <v>204</v>
      </c>
      <c r="C130" s="6" t="s">
        <v>200</v>
      </c>
      <c r="D130" s="6"/>
      <c r="E130" s="6"/>
      <c r="F130" s="6"/>
      <c r="G130" s="6"/>
      <c r="H130" s="6"/>
      <c r="I130" s="6"/>
      <c r="J130" s="6"/>
      <c r="K130" s="6"/>
      <c r="L130" s="6"/>
      <c r="M130" s="6"/>
      <c r="N130" s="6"/>
      <c r="O130" s="6"/>
      <c r="P130" s="35"/>
      <c r="Q130" s="6"/>
      <c r="R130" s="6"/>
      <c r="S130" s="6"/>
      <c r="T130" s="6"/>
      <c r="U130" s="6"/>
      <c r="V130" s="6"/>
      <c r="W130" s="6"/>
      <c r="X130" s="6"/>
      <c r="Y130" s="43"/>
      <c r="Z130" s="5"/>
    </row>
    <row r="131" spans="1:26" x14ac:dyDescent="0.35">
      <c r="A131" s="6"/>
      <c r="B131" s="307" t="s">
        <v>207</v>
      </c>
      <c r="C131" s="307" t="s">
        <v>3619</v>
      </c>
      <c r="D131" s="6"/>
      <c r="E131" s="6"/>
      <c r="F131" s="6"/>
      <c r="G131" s="6"/>
      <c r="H131" s="6"/>
      <c r="I131" s="6"/>
      <c r="J131" s="6"/>
      <c r="K131" s="6"/>
      <c r="L131" s="6"/>
      <c r="M131" s="6"/>
      <c r="N131" s="6"/>
      <c r="O131" s="6"/>
      <c r="P131" s="35"/>
      <c r="Q131" s="6"/>
      <c r="R131" s="6"/>
      <c r="S131" s="6"/>
      <c r="T131" s="6"/>
      <c r="U131" s="6"/>
      <c r="V131" s="6"/>
      <c r="W131" s="6"/>
      <c r="X131" s="6"/>
      <c r="Y131" s="43"/>
      <c r="Z131" s="5"/>
    </row>
    <row r="132" spans="1:26" x14ac:dyDescent="0.35">
      <c r="A132" s="6"/>
      <c r="B132" s="124" t="s">
        <v>209</v>
      </c>
      <c r="C132" s="6" t="s">
        <v>202</v>
      </c>
      <c r="D132" s="6"/>
      <c r="E132" s="6"/>
      <c r="F132" s="6"/>
      <c r="G132" s="6"/>
      <c r="H132" s="6"/>
      <c r="I132" s="6"/>
      <c r="J132" s="6"/>
      <c r="K132" s="6"/>
      <c r="L132" s="6"/>
      <c r="M132" s="6"/>
      <c r="N132" s="6"/>
      <c r="O132" s="6"/>
      <c r="P132" s="35"/>
      <c r="Q132" s="6"/>
      <c r="R132" s="18" t="s">
        <v>203</v>
      </c>
      <c r="S132" s="124"/>
      <c r="T132" s="124"/>
      <c r="U132" s="124"/>
      <c r="V132" s="124"/>
      <c r="W132" s="124"/>
      <c r="X132" s="6"/>
      <c r="Y132" s="44"/>
      <c r="Z132" s="5"/>
    </row>
    <row r="133" spans="1:26" x14ac:dyDescent="0.35">
      <c r="A133" s="6"/>
      <c r="B133" s="124" t="s">
        <v>211</v>
      </c>
      <c r="C133" s="6" t="s">
        <v>205</v>
      </c>
      <c r="D133" s="6"/>
      <c r="E133" s="6"/>
      <c r="F133" s="6"/>
      <c r="G133" s="6"/>
      <c r="H133" s="6"/>
      <c r="I133" s="6"/>
      <c r="J133" s="6"/>
      <c r="K133" s="6"/>
      <c r="L133" s="6"/>
      <c r="M133" s="6"/>
      <c r="N133" s="6"/>
      <c r="O133" s="6"/>
      <c r="P133" s="35"/>
      <c r="Q133" s="6"/>
      <c r="R133" s="433"/>
      <c r="S133" s="434"/>
      <c r="T133" s="434"/>
      <c r="U133" s="434"/>
      <c r="V133" s="434"/>
      <c r="W133" s="435"/>
      <c r="X133" s="6"/>
      <c r="Y133" s="31" t="str">
        <f>IF(AND(P133&lt;&gt;0,ISBLANK(R133)),"R",IF(AND(P133=0,NOT(ISBLANK(R133))),"Y","G"))</f>
        <v>G</v>
      </c>
      <c r="Z133" s="5"/>
    </row>
    <row r="134" spans="1:26" ht="7.4" customHeight="1" x14ac:dyDescent="0.35">
      <c r="A134" s="6"/>
      <c r="B134" s="124"/>
      <c r="C134" s="6"/>
      <c r="D134" s="6"/>
      <c r="E134" s="6"/>
      <c r="F134" s="6"/>
      <c r="G134" s="6"/>
      <c r="H134" s="6"/>
      <c r="I134" s="6"/>
      <c r="J134" s="6"/>
      <c r="K134" s="6"/>
      <c r="L134" s="6"/>
      <c r="M134" s="6"/>
      <c r="N134" s="6"/>
      <c r="O134" s="6"/>
      <c r="P134" s="6"/>
      <c r="Q134" s="6"/>
      <c r="R134" s="6"/>
      <c r="S134" s="6"/>
      <c r="T134" s="6"/>
      <c r="U134" s="6"/>
      <c r="V134" s="6"/>
      <c r="W134" s="6"/>
      <c r="X134" s="6"/>
      <c r="Y134" s="43"/>
      <c r="Z134" s="5"/>
    </row>
    <row r="135" spans="1:26" ht="15.5" x14ac:dyDescent="0.35">
      <c r="A135" s="6"/>
      <c r="B135" s="303" t="s">
        <v>206</v>
      </c>
      <c r="C135" s="6"/>
      <c r="D135" s="6"/>
      <c r="E135" s="6"/>
      <c r="F135" s="6"/>
      <c r="G135" s="6"/>
      <c r="H135" s="6"/>
      <c r="I135" s="6"/>
      <c r="J135" s="6"/>
      <c r="K135" s="6"/>
      <c r="L135" s="6"/>
      <c r="M135" s="6"/>
      <c r="N135" s="6"/>
      <c r="O135" s="6"/>
      <c r="P135" s="308">
        <f>SUM(P136:P148)</f>
        <v>0</v>
      </c>
      <c r="Q135" s="6"/>
      <c r="R135" s="6"/>
      <c r="S135" s="6"/>
      <c r="T135" s="6"/>
      <c r="U135" s="6"/>
      <c r="V135" s="6"/>
      <c r="W135" s="6"/>
      <c r="X135" s="6"/>
      <c r="Y135" s="43"/>
      <c r="Z135" s="5"/>
    </row>
    <row r="136" spans="1:26" x14ac:dyDescent="0.35">
      <c r="A136" s="6"/>
      <c r="B136" s="124" t="s">
        <v>213</v>
      </c>
      <c r="C136" s="6" t="s">
        <v>208</v>
      </c>
      <c r="D136" s="6"/>
      <c r="E136" s="6"/>
      <c r="F136" s="6"/>
      <c r="G136" s="6"/>
      <c r="H136" s="6"/>
      <c r="I136" s="6"/>
      <c r="J136" s="6"/>
      <c r="K136" s="6"/>
      <c r="L136" s="6"/>
      <c r="M136" s="6"/>
      <c r="N136" s="6"/>
      <c r="O136" s="6"/>
      <c r="P136" s="35"/>
      <c r="Q136" s="6"/>
      <c r="R136" s="6"/>
      <c r="S136" s="6"/>
      <c r="T136" s="6"/>
      <c r="U136" s="6"/>
      <c r="V136" s="6"/>
      <c r="W136" s="6"/>
      <c r="X136" s="6"/>
      <c r="Y136" s="43"/>
      <c r="Z136" s="5"/>
    </row>
    <row r="137" spans="1:26" x14ac:dyDescent="0.35">
      <c r="A137" s="6"/>
      <c r="B137" s="124" t="s">
        <v>215</v>
      </c>
      <c r="C137" s="6" t="s">
        <v>210</v>
      </c>
      <c r="D137" s="6"/>
      <c r="E137" s="6"/>
      <c r="F137" s="6"/>
      <c r="G137" s="6"/>
      <c r="H137" s="6"/>
      <c r="I137" s="6"/>
      <c r="J137" s="6"/>
      <c r="K137" s="6"/>
      <c r="L137" s="6"/>
      <c r="M137" s="6"/>
      <c r="N137" s="6"/>
      <c r="O137" s="6"/>
      <c r="P137" s="35"/>
      <c r="Q137" s="6"/>
      <c r="R137" s="6"/>
      <c r="S137" s="6"/>
      <c r="T137" s="6"/>
      <c r="U137" s="6"/>
      <c r="V137" s="6"/>
      <c r="W137" s="6"/>
      <c r="X137" s="6"/>
      <c r="Y137" s="43"/>
      <c r="Z137" s="5"/>
    </row>
    <row r="138" spans="1:26" x14ac:dyDescent="0.35">
      <c r="A138" s="6"/>
      <c r="B138" s="124" t="s">
        <v>217</v>
      </c>
      <c r="C138" s="6" t="s">
        <v>212</v>
      </c>
      <c r="D138" s="6"/>
      <c r="E138" s="6"/>
      <c r="F138" s="6"/>
      <c r="G138" s="6"/>
      <c r="H138" s="6"/>
      <c r="I138" s="6"/>
      <c r="J138" s="6"/>
      <c r="K138" s="6"/>
      <c r="L138" s="6"/>
      <c r="M138" s="6"/>
      <c r="N138" s="6"/>
      <c r="O138" s="6"/>
      <c r="P138" s="35"/>
      <c r="Q138" s="6"/>
      <c r="R138" s="6"/>
      <c r="S138" s="6"/>
      <c r="T138" s="6"/>
      <c r="U138" s="6"/>
      <c r="V138" s="6"/>
      <c r="W138" s="6"/>
      <c r="X138" s="6"/>
      <c r="Y138" s="43"/>
      <c r="Z138" s="5"/>
    </row>
    <row r="139" spans="1:26" x14ac:dyDescent="0.35">
      <c r="A139" s="6"/>
      <c r="B139" s="124" t="s">
        <v>219</v>
      </c>
      <c r="C139" s="6" t="s">
        <v>214</v>
      </c>
      <c r="D139" s="6"/>
      <c r="E139" s="6"/>
      <c r="F139" s="6"/>
      <c r="G139" s="6"/>
      <c r="H139" s="6"/>
      <c r="I139" s="6"/>
      <c r="J139" s="6"/>
      <c r="K139" s="6"/>
      <c r="L139" s="6"/>
      <c r="M139" s="6"/>
      <c r="N139" s="6"/>
      <c r="O139" s="6"/>
      <c r="P139" s="35"/>
      <c r="Q139" s="6"/>
      <c r="R139" s="6"/>
      <c r="S139" s="6"/>
      <c r="T139" s="6"/>
      <c r="U139" s="6"/>
      <c r="V139" s="6"/>
      <c r="W139" s="6"/>
      <c r="X139" s="6"/>
      <c r="Y139" s="43"/>
      <c r="Z139" s="5"/>
    </row>
    <row r="140" spans="1:26" x14ac:dyDescent="0.35">
      <c r="A140" s="6"/>
      <c r="B140" s="299" t="s">
        <v>221</v>
      </c>
      <c r="C140" s="413" t="s">
        <v>6196</v>
      </c>
      <c r="D140" s="307"/>
      <c r="E140" s="6"/>
      <c r="F140" s="6"/>
      <c r="G140" s="6"/>
      <c r="H140" s="6"/>
      <c r="I140" s="6"/>
      <c r="J140" s="6"/>
      <c r="K140" s="6"/>
      <c r="L140" s="6"/>
      <c r="M140" s="6"/>
      <c r="N140" s="6"/>
      <c r="O140" s="6"/>
      <c r="P140" s="35"/>
      <c r="Q140" s="6"/>
      <c r="R140" s="6"/>
      <c r="S140" s="6"/>
      <c r="T140" s="6"/>
      <c r="U140" s="6"/>
      <c r="V140" s="6"/>
      <c r="W140" s="6"/>
      <c r="X140" s="6"/>
      <c r="Y140" s="43"/>
      <c r="Z140" s="5"/>
    </row>
    <row r="141" spans="1:26" x14ac:dyDescent="0.35">
      <c r="A141" s="6"/>
      <c r="B141" s="299" t="s">
        <v>223</v>
      </c>
      <c r="C141" s="413" t="s">
        <v>6197</v>
      </c>
      <c r="D141" s="307"/>
      <c r="E141" s="6"/>
      <c r="F141" s="6"/>
      <c r="G141" s="6"/>
      <c r="H141" s="6"/>
      <c r="I141" s="6"/>
      <c r="J141" s="6"/>
      <c r="K141" s="6"/>
      <c r="L141" s="6"/>
      <c r="M141" s="6"/>
      <c r="N141" s="6"/>
      <c r="O141" s="6"/>
      <c r="P141" s="35"/>
      <c r="Q141" s="6"/>
      <c r="R141" s="6"/>
      <c r="S141" s="6"/>
      <c r="T141" s="6"/>
      <c r="U141" s="6"/>
      <c r="V141" s="6"/>
      <c r="W141" s="6"/>
      <c r="X141" s="6"/>
      <c r="Y141" s="43"/>
      <c r="Z141" s="5"/>
    </row>
    <row r="142" spans="1:26" x14ac:dyDescent="0.35">
      <c r="A142" s="6"/>
      <c r="B142" s="299" t="s">
        <v>225</v>
      </c>
      <c r="C142" s="307" t="s">
        <v>216</v>
      </c>
      <c r="D142" s="307"/>
      <c r="E142" s="6"/>
      <c r="F142" s="6"/>
      <c r="G142" s="6"/>
      <c r="H142" s="6"/>
      <c r="I142" s="6"/>
      <c r="J142" s="6"/>
      <c r="K142" s="6"/>
      <c r="L142" s="6"/>
      <c r="M142" s="6"/>
      <c r="N142" s="6"/>
      <c r="O142" s="6"/>
      <c r="P142" s="35"/>
      <c r="Q142" s="6"/>
      <c r="R142" s="6"/>
      <c r="S142" s="6"/>
      <c r="T142" s="6"/>
      <c r="U142" s="6"/>
      <c r="V142" s="6"/>
      <c r="W142" s="6"/>
      <c r="X142" s="6"/>
      <c r="Y142" s="43"/>
      <c r="Z142" s="5"/>
    </row>
    <row r="143" spans="1:26" x14ac:dyDescent="0.35">
      <c r="A143" s="6"/>
      <c r="B143" s="124" t="s">
        <v>227</v>
      </c>
      <c r="C143" s="307" t="s">
        <v>218</v>
      </c>
      <c r="D143" s="6"/>
      <c r="E143" s="6"/>
      <c r="F143" s="6"/>
      <c r="G143" s="6"/>
      <c r="H143" s="6"/>
      <c r="I143" s="6"/>
      <c r="J143" s="6"/>
      <c r="K143" s="6"/>
      <c r="L143" s="6"/>
      <c r="M143" s="6"/>
      <c r="N143" s="6"/>
      <c r="O143" s="6"/>
      <c r="P143" s="35"/>
      <c r="Q143" s="6"/>
      <c r="R143" s="6"/>
      <c r="S143" s="6"/>
      <c r="T143" s="6"/>
      <c r="U143" s="6"/>
      <c r="V143" s="6"/>
      <c r="W143" s="6"/>
      <c r="X143" s="6"/>
      <c r="Y143" s="43"/>
      <c r="Z143" s="5"/>
    </row>
    <row r="144" spans="1:26" x14ac:dyDescent="0.35">
      <c r="A144" s="6"/>
      <c r="B144" s="124" t="s">
        <v>230</v>
      </c>
      <c r="C144" s="307" t="s">
        <v>220</v>
      </c>
      <c r="D144" s="6"/>
      <c r="E144" s="6"/>
      <c r="F144" s="6"/>
      <c r="G144" s="6"/>
      <c r="H144" s="6"/>
      <c r="I144" s="6"/>
      <c r="J144" s="6"/>
      <c r="K144" s="6"/>
      <c r="L144" s="6"/>
      <c r="M144" s="6"/>
      <c r="N144" s="6"/>
      <c r="O144" s="6"/>
      <c r="P144" s="35"/>
      <c r="Q144" s="6"/>
      <c r="R144" s="18" t="s">
        <v>6200</v>
      </c>
      <c r="S144" s="124"/>
      <c r="T144" s="124"/>
      <c r="U144" s="124"/>
      <c r="V144" s="124"/>
      <c r="W144" s="124"/>
      <c r="X144" s="6"/>
      <c r="Y144" s="44"/>
      <c r="Z144" s="5"/>
    </row>
    <row r="145" spans="1:26" x14ac:dyDescent="0.35">
      <c r="A145" s="6"/>
      <c r="B145" s="124" t="s">
        <v>233</v>
      </c>
      <c r="C145" s="307" t="s">
        <v>222</v>
      </c>
      <c r="D145" s="6"/>
      <c r="E145" s="6"/>
      <c r="F145" s="6"/>
      <c r="G145" s="6"/>
      <c r="H145" s="6"/>
      <c r="I145" s="6"/>
      <c r="J145" s="6"/>
      <c r="K145" s="6"/>
      <c r="L145" s="6"/>
      <c r="M145" s="6"/>
      <c r="N145" s="6"/>
      <c r="O145" s="6"/>
      <c r="P145" s="35"/>
      <c r="Q145" s="6"/>
      <c r="R145" s="433"/>
      <c r="S145" s="434"/>
      <c r="T145" s="434"/>
      <c r="U145" s="434"/>
      <c r="V145" s="434"/>
      <c r="W145" s="435"/>
      <c r="X145" s="6"/>
      <c r="Y145" s="31" t="str">
        <f>IF(AND(P145&lt;&gt;0,ISBLANK(R145)),"R",IF(AND(P145=0,NOT(ISBLANK(R145))),"Y","G"))</f>
        <v>G</v>
      </c>
      <c r="Z145" s="5"/>
    </row>
    <row r="146" spans="1:26" x14ac:dyDescent="0.35">
      <c r="A146" s="6"/>
      <c r="B146" s="124" t="s">
        <v>3615</v>
      </c>
      <c r="C146" s="307" t="s">
        <v>224</v>
      </c>
      <c r="D146" s="307"/>
      <c r="E146" s="307"/>
      <c r="F146" s="307"/>
      <c r="G146" s="307"/>
      <c r="H146" s="307"/>
      <c r="I146" s="307"/>
      <c r="J146" s="307"/>
      <c r="K146" s="307"/>
      <c r="L146" s="6"/>
      <c r="M146" s="6"/>
      <c r="N146" s="6"/>
      <c r="O146" s="6"/>
      <c r="P146" s="35"/>
      <c r="Q146" s="6"/>
      <c r="R146" s="18" t="s">
        <v>6201</v>
      </c>
      <c r="S146" s="6"/>
      <c r="T146" s="6"/>
      <c r="U146" s="6"/>
      <c r="V146" s="6"/>
      <c r="W146" s="6"/>
      <c r="X146" s="6"/>
      <c r="Y146" s="31"/>
      <c r="Z146" s="5"/>
    </row>
    <row r="147" spans="1:26" x14ac:dyDescent="0.35">
      <c r="A147" s="6"/>
      <c r="B147" s="124" t="s">
        <v>3620</v>
      </c>
      <c r="C147" s="307" t="s">
        <v>226</v>
      </c>
      <c r="D147" s="307"/>
      <c r="E147" s="307"/>
      <c r="F147" s="307"/>
      <c r="G147" s="307"/>
      <c r="H147" s="307"/>
      <c r="I147" s="307"/>
      <c r="J147" s="307"/>
      <c r="K147" s="307"/>
      <c r="L147" s="6"/>
      <c r="M147" s="6"/>
      <c r="N147" s="6"/>
      <c r="O147" s="6"/>
      <c r="P147" s="35"/>
      <c r="Q147" s="6"/>
      <c r="R147" s="433"/>
      <c r="S147" s="434"/>
      <c r="T147" s="434"/>
      <c r="U147" s="434"/>
      <c r="V147" s="434"/>
      <c r="W147" s="435"/>
      <c r="X147" s="6"/>
      <c r="Y147" s="31" t="str">
        <f>IF(AND(P147&lt;&gt;0,ISBLANK(R147)),"R",IF(AND(P147=0,NOT(ISBLANK(R147))),"Y","G"))</f>
        <v>G</v>
      </c>
      <c r="Z147" s="5"/>
    </row>
    <row r="148" spans="1:26" x14ac:dyDescent="0.35">
      <c r="A148" s="6"/>
      <c r="B148" s="124" t="s">
        <v>3662</v>
      </c>
      <c r="C148" s="307" t="s">
        <v>228</v>
      </c>
      <c r="D148" s="6"/>
      <c r="E148" s="6"/>
      <c r="F148" s="6"/>
      <c r="G148" s="6"/>
      <c r="H148" s="6"/>
      <c r="I148" s="6"/>
      <c r="J148" s="6"/>
      <c r="K148" s="6"/>
      <c r="L148" s="6"/>
      <c r="M148" s="6"/>
      <c r="N148" s="6"/>
      <c r="O148" s="6"/>
      <c r="P148" s="35"/>
      <c r="Q148" s="6"/>
      <c r="R148" s="433"/>
      <c r="S148" s="434"/>
      <c r="T148" s="434"/>
      <c r="U148" s="434"/>
      <c r="V148" s="434"/>
      <c r="W148" s="435"/>
      <c r="X148" s="6"/>
      <c r="Y148" s="31" t="str">
        <f>IF(AND(P148&lt;&gt;0,ISBLANK(R148)),"R",IF(AND(P148=0,NOT(ISBLANK(R148))),"Y","G"))</f>
        <v>G</v>
      </c>
      <c r="Z148" s="5"/>
    </row>
    <row r="149" spans="1:26" ht="7.4" customHeight="1" x14ac:dyDescent="0.35">
      <c r="A149" s="6"/>
      <c r="B149" s="124"/>
      <c r="C149" s="6"/>
      <c r="D149" s="6"/>
      <c r="E149" s="6"/>
      <c r="F149" s="6"/>
      <c r="G149" s="6"/>
      <c r="H149" s="6"/>
      <c r="I149" s="6"/>
      <c r="J149" s="6"/>
      <c r="K149" s="6"/>
      <c r="L149" s="6"/>
      <c r="M149" s="6"/>
      <c r="N149" s="6"/>
      <c r="O149" s="6"/>
      <c r="P149" s="6"/>
      <c r="Q149" s="6"/>
      <c r="R149" s="6"/>
      <c r="S149" s="6"/>
      <c r="T149" s="6"/>
      <c r="U149" s="6"/>
      <c r="V149" s="6"/>
      <c r="W149" s="6"/>
      <c r="X149" s="6"/>
      <c r="Y149" s="43"/>
      <c r="Z149" s="5"/>
    </row>
    <row r="150" spans="1:26" ht="15.5" x14ac:dyDescent="0.35">
      <c r="A150" s="6"/>
      <c r="B150" s="303" t="s">
        <v>229</v>
      </c>
      <c r="C150" s="6"/>
      <c r="D150" s="6"/>
      <c r="E150" s="6"/>
      <c r="F150" s="6"/>
      <c r="G150" s="6"/>
      <c r="H150" s="6"/>
      <c r="I150" s="6"/>
      <c r="J150" s="6"/>
      <c r="K150" s="6"/>
      <c r="L150" s="6"/>
      <c r="M150" s="6"/>
      <c r="N150" s="6"/>
      <c r="O150" s="6"/>
      <c r="P150" s="306">
        <f>SUM(P151:P152)</f>
        <v>0</v>
      </c>
      <c r="Q150" s="6"/>
      <c r="R150" s="6"/>
      <c r="S150" s="6"/>
      <c r="T150" s="6"/>
      <c r="U150" s="6"/>
      <c r="V150" s="6"/>
      <c r="W150" s="6"/>
      <c r="X150" s="6"/>
      <c r="Y150" s="43"/>
      <c r="Z150" s="5"/>
    </row>
    <row r="151" spans="1:26" x14ac:dyDescent="0.35">
      <c r="A151" s="6"/>
      <c r="B151" s="124" t="s">
        <v>6198</v>
      </c>
      <c r="C151" s="6" t="s">
        <v>231</v>
      </c>
      <c r="D151" s="6"/>
      <c r="E151" s="6"/>
      <c r="F151" s="6"/>
      <c r="G151" s="6"/>
      <c r="H151" s="6"/>
      <c r="I151" s="6"/>
      <c r="J151" s="6"/>
      <c r="K151" s="6"/>
      <c r="L151" s="6"/>
      <c r="M151" s="6"/>
      <c r="N151" s="6"/>
      <c r="O151" s="6"/>
      <c r="P151" s="35"/>
      <c r="Q151" s="6"/>
      <c r="R151" s="18" t="s">
        <v>232</v>
      </c>
      <c r="S151" s="124"/>
      <c r="T151" s="124"/>
      <c r="U151" s="124"/>
      <c r="V151" s="124"/>
      <c r="W151" s="124"/>
      <c r="X151" s="6"/>
      <c r="Y151" s="44"/>
      <c r="Z151" s="5"/>
    </row>
    <row r="152" spans="1:26" x14ac:dyDescent="0.35">
      <c r="A152" s="6"/>
      <c r="B152" s="124" t="s">
        <v>6199</v>
      </c>
      <c r="C152" s="6" t="s">
        <v>234</v>
      </c>
      <c r="D152" s="6"/>
      <c r="E152" s="6"/>
      <c r="F152" s="6"/>
      <c r="G152" s="6"/>
      <c r="H152" s="6"/>
      <c r="I152" s="6"/>
      <c r="J152" s="6"/>
      <c r="K152" s="6"/>
      <c r="L152" s="6"/>
      <c r="M152" s="6"/>
      <c r="N152" s="6"/>
      <c r="O152" s="6"/>
      <c r="P152" s="35"/>
      <c r="Q152" s="6"/>
      <c r="R152" s="433"/>
      <c r="S152" s="434"/>
      <c r="T152" s="434"/>
      <c r="U152" s="434"/>
      <c r="V152" s="434"/>
      <c r="W152" s="435"/>
      <c r="X152" s="6"/>
      <c r="Y152" s="31" t="str">
        <f>IF(AND(P152&lt;&gt;0,ISBLANK(R152)),"R",IF(AND(P152=0,NOT(ISBLANK(R152))),"Y","G"))</f>
        <v>G</v>
      </c>
      <c r="Z152" s="5"/>
    </row>
    <row r="153" spans="1:26" ht="7.4" customHeight="1" x14ac:dyDescent="0.35">
      <c r="A153" s="6"/>
      <c r="B153" s="124"/>
      <c r="C153" s="6"/>
      <c r="D153" s="6"/>
      <c r="E153" s="6"/>
      <c r="F153" s="6"/>
      <c r="G153" s="6"/>
      <c r="H153" s="6"/>
      <c r="I153" s="6"/>
      <c r="J153" s="6"/>
      <c r="K153" s="6"/>
      <c r="L153" s="6"/>
      <c r="M153" s="6"/>
      <c r="N153" s="6"/>
      <c r="O153" s="6"/>
      <c r="P153" s="191"/>
      <c r="Q153" s="6"/>
      <c r="R153" s="6"/>
      <c r="S153" s="6"/>
      <c r="T153" s="6"/>
      <c r="U153" s="6"/>
      <c r="V153" s="6"/>
      <c r="W153" s="6"/>
      <c r="X153" s="6"/>
      <c r="Y153" s="43"/>
      <c r="Z153" s="5"/>
    </row>
    <row r="154" spans="1:26" ht="7.4" customHeight="1" x14ac:dyDescent="0.35">
      <c r="A154" s="80"/>
      <c r="B154" s="152"/>
      <c r="C154" s="80"/>
      <c r="D154" s="80"/>
      <c r="E154" s="80"/>
      <c r="F154" s="80"/>
      <c r="G154" s="80"/>
      <c r="H154" s="80"/>
      <c r="I154" s="80"/>
      <c r="J154" s="80"/>
      <c r="K154" s="80"/>
      <c r="L154" s="80"/>
      <c r="M154" s="80"/>
      <c r="N154" s="80"/>
      <c r="O154" s="80"/>
      <c r="P154" s="300"/>
      <c r="Q154" s="80"/>
      <c r="R154" s="80"/>
      <c r="S154" s="80"/>
      <c r="T154" s="80"/>
      <c r="U154" s="80"/>
      <c r="V154" s="80"/>
      <c r="W154" s="80"/>
      <c r="X154" s="80"/>
      <c r="Y154" s="41"/>
      <c r="Z154" s="5"/>
    </row>
    <row r="155" spans="1:26" ht="18.5" thickBot="1" x14ac:dyDescent="0.45">
      <c r="A155" s="295"/>
      <c r="B155" s="296" t="s">
        <v>235</v>
      </c>
      <c r="C155" s="145" t="s">
        <v>236</v>
      </c>
      <c r="D155" s="295"/>
      <c r="E155" s="295"/>
      <c r="F155" s="295"/>
      <c r="G155" s="295"/>
      <c r="H155" s="295"/>
      <c r="I155" s="295"/>
      <c r="J155" s="295"/>
      <c r="K155" s="295"/>
      <c r="L155" s="295"/>
      <c r="M155" s="295"/>
      <c r="N155" s="295"/>
      <c r="O155" s="295"/>
      <c r="P155" s="297"/>
      <c r="Q155" s="295"/>
      <c r="R155" s="295"/>
      <c r="S155" s="295"/>
      <c r="T155" s="295"/>
      <c r="U155" s="295"/>
      <c r="V155" s="295"/>
      <c r="W155" s="295"/>
      <c r="X155" s="295"/>
      <c r="Y155" s="43"/>
      <c r="Z155" s="5"/>
    </row>
    <row r="156" spans="1:26" ht="7.4" customHeight="1" x14ac:dyDescent="0.35">
      <c r="A156" s="6"/>
      <c r="B156" s="124"/>
      <c r="C156" s="6"/>
      <c r="D156" s="6"/>
      <c r="E156" s="6"/>
      <c r="F156" s="6"/>
      <c r="G156" s="6"/>
      <c r="H156" s="6"/>
      <c r="I156" s="6"/>
      <c r="J156" s="6"/>
      <c r="K156" s="6"/>
      <c r="L156" s="6"/>
      <c r="M156" s="6"/>
      <c r="N156" s="6"/>
      <c r="O156" s="6"/>
      <c r="P156" s="191"/>
      <c r="Q156" s="6"/>
      <c r="R156" s="6"/>
      <c r="S156" s="6"/>
      <c r="T156" s="6"/>
      <c r="U156" s="6"/>
      <c r="V156" s="6"/>
      <c r="W156" s="6"/>
      <c r="X156" s="6"/>
      <c r="Y156" s="43"/>
      <c r="Z156" s="5"/>
    </row>
    <row r="157" spans="1:26" x14ac:dyDescent="0.35">
      <c r="A157" s="6"/>
      <c r="B157" s="6" t="s">
        <v>237</v>
      </c>
      <c r="C157" s="6" t="s">
        <v>238</v>
      </c>
      <c r="D157" s="6"/>
      <c r="E157" s="6"/>
      <c r="F157" s="6"/>
      <c r="G157" s="6"/>
      <c r="H157" s="6"/>
      <c r="I157" s="6"/>
      <c r="J157" s="6"/>
      <c r="K157" s="6"/>
      <c r="L157" s="6"/>
      <c r="M157" s="6"/>
      <c r="N157" s="6"/>
      <c r="O157" s="6"/>
      <c r="P157" s="45">
        <f>SUM(P158:P159)</f>
        <v>0</v>
      </c>
      <c r="Q157" s="6"/>
      <c r="R157" s="6"/>
      <c r="S157" s="6"/>
      <c r="T157" s="6"/>
      <c r="U157" s="6"/>
      <c r="V157" s="6"/>
      <c r="W157" s="6"/>
      <c r="X157" s="6"/>
      <c r="Y157" s="43"/>
      <c r="Z157" s="5"/>
    </row>
    <row r="158" spans="1:26" x14ac:dyDescent="0.35">
      <c r="A158" s="6"/>
      <c r="B158" s="6"/>
      <c r="C158" s="60" t="s">
        <v>239</v>
      </c>
      <c r="D158" s="6"/>
      <c r="E158" s="6"/>
      <c r="F158" s="6"/>
      <c r="G158" s="6"/>
      <c r="H158" s="6"/>
      <c r="I158" s="6"/>
      <c r="J158" s="6"/>
      <c r="K158" s="6"/>
      <c r="L158" s="6"/>
      <c r="M158" s="6"/>
      <c r="N158" s="6"/>
      <c r="O158" s="6"/>
      <c r="P158" s="35"/>
      <c r="Q158" s="6"/>
      <c r="R158" s="6"/>
      <c r="S158" s="6"/>
      <c r="T158" s="6"/>
      <c r="U158" s="6"/>
      <c r="V158" s="6"/>
      <c r="W158" s="6"/>
      <c r="X158" s="6"/>
      <c r="Y158" s="43"/>
      <c r="Z158" s="5"/>
    </row>
    <row r="159" spans="1:26" x14ac:dyDescent="0.35">
      <c r="A159" s="6"/>
      <c r="B159" s="6"/>
      <c r="C159" s="60" t="s">
        <v>240</v>
      </c>
      <c r="D159" s="6"/>
      <c r="E159" s="6"/>
      <c r="F159" s="6"/>
      <c r="G159" s="6"/>
      <c r="H159" s="6"/>
      <c r="I159" s="6"/>
      <c r="J159" s="6"/>
      <c r="K159" s="310"/>
      <c r="L159" s="6"/>
      <c r="M159" s="6"/>
      <c r="N159" s="6"/>
      <c r="O159" s="6"/>
      <c r="P159" s="35"/>
      <c r="Q159" s="6"/>
      <c r="R159" s="6"/>
      <c r="S159" s="6"/>
      <c r="T159" s="6"/>
      <c r="U159" s="6"/>
      <c r="V159" s="6"/>
      <c r="W159" s="6"/>
      <c r="X159" s="6"/>
      <c r="Y159" s="43"/>
      <c r="Z159" s="5"/>
    </row>
    <row r="160" spans="1:26" ht="7.4" customHeight="1" x14ac:dyDescent="0.35">
      <c r="A160" s="6"/>
      <c r="B160" s="124"/>
      <c r="C160" s="6"/>
      <c r="D160" s="6"/>
      <c r="E160" s="6"/>
      <c r="F160" s="6"/>
      <c r="G160" s="6"/>
      <c r="H160" s="6"/>
      <c r="I160" s="6"/>
      <c r="J160" s="6"/>
      <c r="K160" s="6"/>
      <c r="L160" s="6"/>
      <c r="M160" s="6"/>
      <c r="N160" s="6"/>
      <c r="O160" s="6"/>
      <c r="P160" s="191"/>
      <c r="Q160" s="6"/>
      <c r="R160" s="6"/>
      <c r="S160" s="6"/>
      <c r="T160" s="6"/>
      <c r="U160" s="6"/>
      <c r="V160" s="6"/>
      <c r="W160" s="6"/>
      <c r="X160" s="6"/>
      <c r="Y160" s="43"/>
      <c r="Z160" s="5"/>
    </row>
    <row r="161" spans="1:26" ht="7.4" customHeight="1" x14ac:dyDescent="0.35">
      <c r="A161" s="80"/>
      <c r="B161" s="152"/>
      <c r="C161" s="80"/>
      <c r="D161" s="80"/>
      <c r="E161" s="80"/>
      <c r="F161" s="80"/>
      <c r="G161" s="80"/>
      <c r="H161" s="80"/>
      <c r="I161" s="80"/>
      <c r="J161" s="80"/>
      <c r="K161" s="80"/>
      <c r="L161" s="80"/>
      <c r="M161" s="80"/>
      <c r="N161" s="80"/>
      <c r="O161" s="80"/>
      <c r="P161" s="300"/>
      <c r="Q161" s="80"/>
      <c r="R161" s="80"/>
      <c r="S161" s="80"/>
      <c r="T161" s="80"/>
      <c r="U161" s="80"/>
      <c r="V161" s="80"/>
      <c r="W161" s="80"/>
      <c r="X161" s="80"/>
      <c r="Y161" s="41"/>
      <c r="Z161" s="5"/>
    </row>
    <row r="162" spans="1:26" ht="18.5" thickBot="1" x14ac:dyDescent="0.45">
      <c r="A162" s="295"/>
      <c r="B162" s="296" t="s">
        <v>241</v>
      </c>
      <c r="C162" s="145" t="s">
        <v>242</v>
      </c>
      <c r="D162" s="295"/>
      <c r="E162" s="295"/>
      <c r="F162" s="295"/>
      <c r="G162" s="295"/>
      <c r="H162" s="295"/>
      <c r="I162" s="295"/>
      <c r="J162" s="295"/>
      <c r="K162" s="295"/>
      <c r="L162" s="295"/>
      <c r="M162" s="295"/>
      <c r="N162" s="295"/>
      <c r="O162" s="295"/>
      <c r="P162" s="297"/>
      <c r="Q162" s="295"/>
      <c r="R162" s="295"/>
      <c r="S162" s="295"/>
      <c r="T162" s="295"/>
      <c r="U162" s="295"/>
      <c r="V162" s="295"/>
      <c r="W162" s="295"/>
      <c r="X162" s="295"/>
      <c r="Y162" s="43"/>
      <c r="Z162" s="5"/>
    </row>
    <row r="163" spans="1:26" ht="7.4" customHeight="1" x14ac:dyDescent="0.35">
      <c r="A163" s="6"/>
      <c r="B163" s="124"/>
      <c r="C163" s="6"/>
      <c r="D163" s="6"/>
      <c r="E163" s="6"/>
      <c r="F163" s="6"/>
      <c r="G163" s="6"/>
      <c r="H163" s="6"/>
      <c r="I163" s="6"/>
      <c r="J163" s="6"/>
      <c r="K163" s="6"/>
      <c r="L163" s="6"/>
      <c r="M163" s="6"/>
      <c r="N163" s="6"/>
      <c r="O163" s="6"/>
      <c r="P163" s="191"/>
      <c r="Q163" s="6"/>
      <c r="R163" s="6"/>
      <c r="S163" s="6"/>
      <c r="T163" s="6"/>
      <c r="U163" s="6"/>
      <c r="V163" s="6"/>
      <c r="W163" s="6"/>
      <c r="X163" s="6"/>
      <c r="Y163" s="43"/>
      <c r="Z163" s="5"/>
    </row>
    <row r="164" spans="1:26" x14ac:dyDescent="0.35">
      <c r="A164" s="6"/>
      <c r="B164" s="124" t="s">
        <v>243</v>
      </c>
      <c r="C164" s="6" t="s">
        <v>244</v>
      </c>
      <c r="D164" s="6"/>
      <c r="E164" s="6"/>
      <c r="F164" s="6"/>
      <c r="G164" s="6"/>
      <c r="H164" s="6"/>
      <c r="I164" s="6"/>
      <c r="J164" s="6"/>
      <c r="K164" s="6"/>
      <c r="L164" s="6"/>
      <c r="M164" s="6"/>
      <c r="N164" s="6"/>
      <c r="O164" s="6"/>
      <c r="P164" s="35"/>
      <c r="Q164" s="6"/>
      <c r="R164" s="6"/>
      <c r="S164" s="6"/>
      <c r="T164" s="6"/>
      <c r="U164" s="6"/>
      <c r="V164" s="6"/>
      <c r="W164" s="6"/>
      <c r="X164" s="6"/>
      <c r="Y164" s="43"/>
      <c r="Z164" s="5"/>
    </row>
    <row r="165" spans="1:26" x14ac:dyDescent="0.35">
      <c r="A165" s="6"/>
      <c r="B165" s="124" t="s">
        <v>245</v>
      </c>
      <c r="C165" s="6" t="s">
        <v>246</v>
      </c>
      <c r="D165" s="6"/>
      <c r="E165" s="6"/>
      <c r="F165" s="6"/>
      <c r="G165" s="6"/>
      <c r="H165" s="6"/>
      <c r="I165" s="6"/>
      <c r="J165" s="6"/>
      <c r="K165" s="6"/>
      <c r="L165" s="6"/>
      <c r="M165" s="6"/>
      <c r="N165" s="6"/>
      <c r="O165" s="6"/>
      <c r="P165" s="35"/>
      <c r="Q165" s="6"/>
      <c r="R165" s="6"/>
      <c r="S165" s="6"/>
      <c r="T165" s="6"/>
      <c r="U165" s="6"/>
      <c r="V165" s="6"/>
      <c r="W165" s="6"/>
      <c r="X165" s="6"/>
      <c r="Y165" s="43"/>
      <c r="Z165" s="5"/>
    </row>
    <row r="166" spans="1:26" x14ac:dyDescent="0.35">
      <c r="A166" s="6"/>
      <c r="B166" s="124" t="s">
        <v>247</v>
      </c>
      <c r="C166" s="124" t="s">
        <v>248</v>
      </c>
      <c r="D166" s="124"/>
      <c r="E166" s="124"/>
      <c r="F166" s="124"/>
      <c r="G166" s="124"/>
      <c r="H166" s="124"/>
      <c r="I166" s="124"/>
      <c r="J166" s="124"/>
      <c r="K166" s="124"/>
      <c r="L166" s="6"/>
      <c r="M166" s="6"/>
      <c r="N166" s="6"/>
      <c r="O166" s="6"/>
      <c r="P166" s="35"/>
      <c r="Q166" s="6"/>
      <c r="R166" s="6"/>
      <c r="S166" s="6"/>
      <c r="T166" s="6"/>
      <c r="U166" s="6"/>
      <c r="V166" s="6"/>
      <c r="W166" s="6"/>
      <c r="X166" s="6"/>
      <c r="Y166" s="43"/>
      <c r="Z166" s="5"/>
    </row>
    <row r="167" spans="1:26" x14ac:dyDescent="0.35">
      <c r="A167" s="6"/>
      <c r="B167" s="124" t="s">
        <v>249</v>
      </c>
      <c r="C167" s="124" t="s">
        <v>250</v>
      </c>
      <c r="D167" s="124"/>
      <c r="E167" s="124"/>
      <c r="F167" s="124"/>
      <c r="G167" s="124"/>
      <c r="H167" s="124"/>
      <c r="I167" s="124"/>
      <c r="J167" s="124"/>
      <c r="K167" s="124"/>
      <c r="L167" s="6"/>
      <c r="M167" s="6"/>
      <c r="N167" s="6"/>
      <c r="O167" s="6"/>
      <c r="P167" s="35"/>
      <c r="Q167" s="6"/>
      <c r="R167" s="6"/>
      <c r="S167" s="6"/>
      <c r="T167" s="6"/>
      <c r="U167" s="6"/>
      <c r="V167" s="6"/>
      <c r="W167" s="6"/>
      <c r="X167" s="6"/>
      <c r="Y167" s="43"/>
      <c r="Z167" s="5"/>
    </row>
    <row r="168" spans="1:26" x14ac:dyDescent="0.35">
      <c r="A168" s="6"/>
      <c r="B168" s="124" t="s">
        <v>251</v>
      </c>
      <c r="C168" s="124" t="s">
        <v>252</v>
      </c>
      <c r="D168" s="124"/>
      <c r="E168" s="124"/>
      <c r="F168" s="124"/>
      <c r="G168" s="124"/>
      <c r="H168" s="124"/>
      <c r="I168" s="124"/>
      <c r="J168" s="124"/>
      <c r="K168" s="124"/>
      <c r="L168" s="6"/>
      <c r="M168" s="6"/>
      <c r="N168" s="6"/>
      <c r="O168" s="6"/>
      <c r="P168" s="35"/>
      <c r="Q168" s="6"/>
      <c r="R168" s="6"/>
      <c r="S168" s="6"/>
      <c r="T168" s="6"/>
      <c r="U168" s="6"/>
      <c r="V168" s="6"/>
      <c r="W168" s="6"/>
      <c r="X168" s="6"/>
      <c r="Y168" s="43"/>
      <c r="Z168" s="5"/>
    </row>
    <row r="169" spans="1:26" x14ac:dyDescent="0.35">
      <c r="A169" s="6"/>
      <c r="B169" s="124" t="s">
        <v>253</v>
      </c>
      <c r="C169" s="124" t="s">
        <v>254</v>
      </c>
      <c r="D169" s="124"/>
      <c r="E169" s="124"/>
      <c r="F169" s="124"/>
      <c r="G169" s="124"/>
      <c r="H169" s="124"/>
      <c r="I169" s="124"/>
      <c r="J169" s="124"/>
      <c r="K169" s="124"/>
      <c r="L169" s="6"/>
      <c r="M169" s="6"/>
      <c r="N169" s="6"/>
      <c r="O169" s="6"/>
      <c r="P169" s="35"/>
      <c r="Q169" s="6"/>
      <c r="R169" s="18" t="s">
        <v>255</v>
      </c>
      <c r="S169" s="124"/>
      <c r="T169" s="124"/>
      <c r="U169" s="124"/>
      <c r="V169" s="124"/>
      <c r="W169" s="124"/>
      <c r="X169" s="6"/>
      <c r="Y169" s="44"/>
      <c r="Z169" s="5"/>
    </row>
    <row r="170" spans="1:26" x14ac:dyDescent="0.35">
      <c r="A170" s="6"/>
      <c r="B170" s="124" t="s">
        <v>256</v>
      </c>
      <c r="C170" s="6" t="s">
        <v>257</v>
      </c>
      <c r="D170" s="6"/>
      <c r="E170" s="6"/>
      <c r="F170" s="6"/>
      <c r="G170" s="6"/>
      <c r="H170" s="6"/>
      <c r="I170" s="6"/>
      <c r="J170" s="6"/>
      <c r="K170" s="6"/>
      <c r="L170" s="6"/>
      <c r="M170" s="6"/>
      <c r="N170" s="6"/>
      <c r="O170" s="6"/>
      <c r="P170" s="35"/>
      <c r="Q170" s="6"/>
      <c r="R170" s="433"/>
      <c r="S170" s="434"/>
      <c r="T170" s="434"/>
      <c r="U170" s="434"/>
      <c r="V170" s="434"/>
      <c r="W170" s="435"/>
      <c r="X170" s="6"/>
      <c r="Y170" s="31" t="str">
        <f>IF(AND(P170&lt;&gt;0,ISBLANK(R170)),"R",IF(AND(P170=0,NOT(ISBLANK(R170))),"Y","G"))</f>
        <v>G</v>
      </c>
      <c r="Z170" s="5"/>
    </row>
    <row r="171" spans="1:26" x14ac:dyDescent="0.35">
      <c r="A171" s="6"/>
      <c r="B171" s="124" t="s">
        <v>258</v>
      </c>
      <c r="C171" s="6" t="s">
        <v>259</v>
      </c>
      <c r="D171" s="90"/>
      <c r="E171" s="90"/>
      <c r="F171" s="90"/>
      <c r="G171" s="90"/>
      <c r="H171" s="90"/>
      <c r="I171" s="90"/>
      <c r="J171" s="90"/>
      <c r="K171" s="90"/>
      <c r="L171" s="6"/>
      <c r="M171" s="6"/>
      <c r="N171" s="6"/>
      <c r="O171" s="6"/>
      <c r="P171" s="35"/>
      <c r="Q171" s="6"/>
      <c r="R171" s="6"/>
      <c r="S171" s="6"/>
      <c r="T171" s="6"/>
      <c r="U171" s="6"/>
      <c r="V171" s="6"/>
      <c r="W171" s="6"/>
      <c r="X171" s="6"/>
      <c r="Y171" s="43"/>
      <c r="Z171" s="5"/>
    </row>
    <row r="172" spans="1:26" ht="7.4" customHeight="1" x14ac:dyDescent="0.35">
      <c r="A172" s="6"/>
      <c r="B172" s="124"/>
      <c r="C172" s="6"/>
      <c r="D172" s="6"/>
      <c r="E172" s="6"/>
      <c r="F172" s="6"/>
      <c r="G172" s="6"/>
      <c r="H172" s="6"/>
      <c r="I172" s="6"/>
      <c r="J172" s="6"/>
      <c r="K172" s="6"/>
      <c r="L172" s="6"/>
      <c r="M172" s="6"/>
      <c r="N172" s="6"/>
      <c r="O172" s="6"/>
      <c r="P172" s="191"/>
      <c r="Q172" s="6"/>
      <c r="R172" s="6"/>
      <c r="S172" s="6"/>
      <c r="T172" s="6"/>
      <c r="U172" s="6"/>
      <c r="V172" s="6"/>
      <c r="W172" s="6"/>
      <c r="X172" s="6"/>
      <c r="Y172" s="43"/>
      <c r="Z172" s="5"/>
    </row>
    <row r="173" spans="1:26" ht="7.4" customHeight="1" x14ac:dyDescent="0.35">
      <c r="A173" s="80"/>
      <c r="B173" s="152"/>
      <c r="C173" s="80"/>
      <c r="D173" s="80"/>
      <c r="E173" s="80"/>
      <c r="F173" s="80"/>
      <c r="G173" s="80"/>
      <c r="H173" s="80"/>
      <c r="I173" s="80"/>
      <c r="J173" s="80"/>
      <c r="K173" s="80"/>
      <c r="L173" s="80"/>
      <c r="M173" s="80"/>
      <c r="N173" s="80"/>
      <c r="O173" s="80"/>
      <c r="P173" s="300"/>
      <c r="Q173" s="80"/>
      <c r="R173" s="80"/>
      <c r="S173" s="80"/>
      <c r="T173" s="80"/>
      <c r="U173" s="80"/>
      <c r="V173" s="80"/>
      <c r="W173" s="80"/>
      <c r="X173" s="80"/>
      <c r="Y173" s="41"/>
      <c r="Z173" s="5"/>
    </row>
    <row r="174" spans="1:26" ht="18.5" thickBot="1" x14ac:dyDescent="0.45">
      <c r="A174" s="295"/>
      <c r="B174" s="296" t="s">
        <v>260</v>
      </c>
      <c r="C174" s="145" t="s">
        <v>261</v>
      </c>
      <c r="D174" s="295"/>
      <c r="E174" s="295"/>
      <c r="F174" s="295"/>
      <c r="G174" s="295"/>
      <c r="H174" s="295"/>
      <c r="I174" s="295"/>
      <c r="J174" s="295"/>
      <c r="K174" s="297"/>
      <c r="L174" s="295"/>
      <c r="M174" s="295"/>
      <c r="N174" s="295"/>
      <c r="O174" s="295"/>
      <c r="P174" s="297"/>
      <c r="Q174" s="295"/>
      <c r="R174" s="295"/>
      <c r="S174" s="295"/>
      <c r="T174" s="295"/>
      <c r="U174" s="295"/>
      <c r="V174" s="295"/>
      <c r="W174" s="295"/>
      <c r="X174" s="295"/>
      <c r="Y174" s="43"/>
      <c r="Z174" s="5"/>
    </row>
    <row r="175" spans="1:26" ht="7.4" customHeight="1" x14ac:dyDescent="0.35">
      <c r="A175" s="6"/>
      <c r="B175" s="124"/>
      <c r="C175" s="6"/>
      <c r="D175" s="6"/>
      <c r="E175" s="6"/>
      <c r="F175" s="6"/>
      <c r="G175" s="6"/>
      <c r="H175" s="6"/>
      <c r="I175" s="6"/>
      <c r="J175" s="6"/>
      <c r="K175" s="6"/>
      <c r="L175" s="6"/>
      <c r="M175" s="6"/>
      <c r="N175" s="6"/>
      <c r="O175" s="6"/>
      <c r="P175" s="191"/>
      <c r="Q175" s="6"/>
      <c r="R175" s="6"/>
      <c r="S175" s="6"/>
      <c r="T175" s="6"/>
      <c r="U175" s="6"/>
      <c r="V175" s="6"/>
      <c r="W175" s="6"/>
      <c r="X175" s="6"/>
      <c r="Y175" s="43"/>
      <c r="Z175" s="5"/>
    </row>
    <row r="176" spans="1:26" ht="15.5" x14ac:dyDescent="0.35">
      <c r="A176" s="6"/>
      <c r="B176" s="303" t="s">
        <v>262</v>
      </c>
      <c r="C176" s="6"/>
      <c r="D176" s="6"/>
      <c r="E176" s="6"/>
      <c r="F176" s="6"/>
      <c r="G176" s="6"/>
      <c r="H176" s="6"/>
      <c r="I176" s="6"/>
      <c r="J176" s="6"/>
      <c r="K176" s="6"/>
      <c r="L176" s="6"/>
      <c r="M176" s="6"/>
      <c r="N176" s="6"/>
      <c r="O176" s="6"/>
      <c r="P176" s="45">
        <f>SUM(P177,P179,P184,P186,P191,P195,P199,P210,P215)</f>
        <v>0</v>
      </c>
      <c r="Q176" s="6"/>
      <c r="R176" s="10"/>
      <c r="S176" s="6"/>
      <c r="T176" s="6"/>
      <c r="U176" s="6"/>
      <c r="V176" s="6"/>
      <c r="W176" s="6"/>
      <c r="X176" s="6"/>
      <c r="Y176" s="43"/>
      <c r="Z176" s="5"/>
    </row>
    <row r="177" spans="1:26" x14ac:dyDescent="0.35">
      <c r="A177" s="6"/>
      <c r="B177" s="124" t="s">
        <v>263</v>
      </c>
      <c r="C177" s="6" t="s">
        <v>264</v>
      </c>
      <c r="D177" s="90"/>
      <c r="E177" s="90"/>
      <c r="F177" s="90"/>
      <c r="G177" s="90"/>
      <c r="H177" s="90"/>
      <c r="I177" s="90"/>
      <c r="J177" s="90"/>
      <c r="K177" s="90"/>
      <c r="L177" s="6"/>
      <c r="M177" s="6"/>
      <c r="N177" s="6"/>
      <c r="O177" s="6"/>
      <c r="P177" s="35"/>
      <c r="Q177" s="6"/>
      <c r="R177" s="6"/>
      <c r="S177" s="6"/>
      <c r="T177" s="6"/>
      <c r="U177" s="6"/>
      <c r="V177" s="6"/>
      <c r="W177" s="6"/>
      <c r="X177" s="6"/>
      <c r="Y177" s="43"/>
      <c r="Z177" s="5"/>
    </row>
    <row r="178" spans="1:26" ht="7.4"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5"/>
    </row>
    <row r="179" spans="1:26" x14ac:dyDescent="0.35">
      <c r="A179" s="6"/>
      <c r="B179" s="124" t="s">
        <v>265</v>
      </c>
      <c r="C179" s="6" t="s">
        <v>773</v>
      </c>
      <c r="D179" s="6"/>
      <c r="E179" s="6"/>
      <c r="F179" s="6"/>
      <c r="G179" s="6"/>
      <c r="H179" s="6"/>
      <c r="I179" s="6"/>
      <c r="J179" s="6"/>
      <c r="K179" s="6"/>
      <c r="L179" s="6"/>
      <c r="M179" s="6"/>
      <c r="N179" s="6"/>
      <c r="O179" s="6"/>
      <c r="P179" s="45">
        <f>SUM(P180:P182)</f>
        <v>0</v>
      </c>
      <c r="Q179" s="6"/>
      <c r="R179" s="6"/>
      <c r="S179" s="6"/>
      <c r="T179" s="6"/>
      <c r="U179" s="6"/>
      <c r="V179" s="6"/>
      <c r="W179" s="6"/>
      <c r="X179" s="6"/>
      <c r="Y179" s="31"/>
      <c r="Z179" s="5"/>
    </row>
    <row r="180" spans="1:26" x14ac:dyDescent="0.35">
      <c r="A180" s="6"/>
      <c r="B180" s="124"/>
      <c r="C180" s="60" t="s">
        <v>266</v>
      </c>
      <c r="D180" s="60"/>
      <c r="E180" s="60"/>
      <c r="F180" s="60"/>
      <c r="G180" s="60"/>
      <c r="H180" s="60"/>
      <c r="I180" s="60"/>
      <c r="J180" s="60"/>
      <c r="K180" s="60"/>
      <c r="L180" s="60"/>
      <c r="M180" s="60"/>
      <c r="N180" s="60"/>
      <c r="O180" s="6"/>
      <c r="P180" s="35"/>
      <c r="Q180" s="6"/>
      <c r="R180" s="6"/>
      <c r="S180" s="6"/>
      <c r="T180" s="6"/>
      <c r="U180" s="6"/>
      <c r="V180" s="6"/>
      <c r="W180" s="6"/>
      <c r="X180" s="6"/>
      <c r="Y180" s="31"/>
      <c r="Z180" s="5"/>
    </row>
    <row r="181" spans="1:26" ht="30" customHeight="1" x14ac:dyDescent="0.35">
      <c r="A181" s="6"/>
      <c r="B181" s="124"/>
      <c r="C181" s="452" t="s">
        <v>4701</v>
      </c>
      <c r="D181" s="452"/>
      <c r="E181" s="452"/>
      <c r="F181" s="452"/>
      <c r="G181" s="452"/>
      <c r="H181" s="452"/>
      <c r="I181" s="452"/>
      <c r="J181" s="452"/>
      <c r="K181" s="452"/>
      <c r="L181" s="452"/>
      <c r="M181" s="452"/>
      <c r="N181" s="452"/>
      <c r="O181" s="6"/>
      <c r="P181" s="35"/>
      <c r="Q181" s="6"/>
      <c r="R181" s="18" t="s">
        <v>3638</v>
      </c>
      <c r="S181" s="124"/>
      <c r="T181" s="124"/>
      <c r="U181" s="124"/>
      <c r="V181" s="124"/>
      <c r="W181" s="124"/>
      <c r="X181" s="6"/>
      <c r="Y181" s="44"/>
      <c r="Z181" s="5"/>
    </row>
    <row r="182" spans="1:26" x14ac:dyDescent="0.35">
      <c r="A182" s="6"/>
      <c r="B182" s="124"/>
      <c r="C182" s="60" t="s">
        <v>3639</v>
      </c>
      <c r="D182" s="60"/>
      <c r="E182" s="60"/>
      <c r="F182" s="60"/>
      <c r="G182" s="60"/>
      <c r="H182" s="60"/>
      <c r="I182" s="60"/>
      <c r="J182" s="60"/>
      <c r="K182" s="60"/>
      <c r="L182" s="60"/>
      <c r="M182" s="60"/>
      <c r="N182" s="60"/>
      <c r="O182" s="6"/>
      <c r="P182" s="35"/>
      <c r="Q182" s="6"/>
      <c r="R182" s="433"/>
      <c r="S182" s="434"/>
      <c r="T182" s="434"/>
      <c r="U182" s="434"/>
      <c r="V182" s="434"/>
      <c r="W182" s="435"/>
      <c r="X182" s="6"/>
      <c r="Y182" s="31" t="str">
        <f>IF(AND(P182&lt;&gt;0,ISBLANK(R182)),"R",IF(AND(P182=0,NOT(ISBLANK(R182))),"Y","G"))</f>
        <v>G</v>
      </c>
      <c r="Z182" s="5"/>
    </row>
    <row r="183" spans="1:26" ht="7.4"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5"/>
    </row>
    <row r="184" spans="1:26" x14ac:dyDescent="0.35">
      <c r="A184" s="6"/>
      <c r="B184" s="299" t="s">
        <v>267</v>
      </c>
      <c r="C184" s="6" t="s">
        <v>268</v>
      </c>
      <c r="D184" s="6"/>
      <c r="E184" s="6"/>
      <c r="F184" s="6"/>
      <c r="G184" s="6"/>
      <c r="H184" s="6"/>
      <c r="I184" s="6"/>
      <c r="J184" s="6"/>
      <c r="K184" s="6"/>
      <c r="L184" s="6"/>
      <c r="M184" s="6"/>
      <c r="N184" s="6"/>
      <c r="O184" s="6"/>
      <c r="P184" s="35"/>
      <c r="Q184" s="6"/>
      <c r="R184" s="6"/>
      <c r="S184" s="6"/>
      <c r="T184" s="6"/>
      <c r="U184" s="6"/>
      <c r="V184" s="6"/>
      <c r="W184" s="6"/>
      <c r="X184" s="6"/>
      <c r="Y184" s="31"/>
      <c r="Z184" s="5"/>
    </row>
    <row r="185" spans="1:26" ht="7.4" customHeight="1" x14ac:dyDescent="0.35">
      <c r="A185" s="6"/>
      <c r="B185" s="299"/>
      <c r="C185" s="6"/>
      <c r="D185" s="6"/>
      <c r="E185" s="6"/>
      <c r="F185" s="6"/>
      <c r="G185" s="6"/>
      <c r="H185" s="6"/>
      <c r="I185" s="6"/>
      <c r="J185" s="6"/>
      <c r="K185" s="6"/>
      <c r="L185" s="6"/>
      <c r="M185" s="6"/>
      <c r="N185" s="6"/>
      <c r="O185" s="6"/>
      <c r="P185" s="6"/>
      <c r="Q185" s="6"/>
      <c r="R185" s="6"/>
      <c r="S185" s="6"/>
      <c r="T185" s="6"/>
      <c r="U185" s="6"/>
      <c r="V185" s="6"/>
      <c r="W185" s="6"/>
      <c r="X185" s="6"/>
      <c r="Y185" s="31"/>
      <c r="Z185" s="5"/>
    </row>
    <row r="186" spans="1:26" x14ac:dyDescent="0.35">
      <c r="A186" s="6"/>
      <c r="B186" s="124" t="s">
        <v>269</v>
      </c>
      <c r="C186" s="6" t="s">
        <v>270</v>
      </c>
      <c r="D186" s="6"/>
      <c r="E186" s="6"/>
      <c r="F186" s="6"/>
      <c r="G186" s="6"/>
      <c r="H186" s="6"/>
      <c r="I186" s="6"/>
      <c r="J186" s="6"/>
      <c r="K186" s="6"/>
      <c r="L186" s="6"/>
      <c r="M186" s="6"/>
      <c r="N186" s="6"/>
      <c r="O186" s="6"/>
      <c r="P186" s="45">
        <f>SUM(P187:P189)</f>
        <v>0</v>
      </c>
      <c r="Q186" s="6"/>
      <c r="R186" s="6"/>
      <c r="S186" s="6"/>
      <c r="T186" s="6"/>
      <c r="U186" s="6"/>
      <c r="V186" s="6"/>
      <c r="W186" s="6"/>
      <c r="X186" s="6"/>
      <c r="Y186" s="31"/>
      <c r="Z186" s="5"/>
    </row>
    <row r="187" spans="1:26" x14ac:dyDescent="0.35">
      <c r="A187" s="6"/>
      <c r="B187" s="124"/>
      <c r="C187" s="60" t="s">
        <v>271</v>
      </c>
      <c r="D187" s="6"/>
      <c r="E187" s="6"/>
      <c r="F187" s="6"/>
      <c r="G187" s="6"/>
      <c r="H187" s="6"/>
      <c r="I187" s="6"/>
      <c r="J187" s="6"/>
      <c r="K187" s="6"/>
      <c r="L187" s="6"/>
      <c r="M187" s="6"/>
      <c r="N187" s="6"/>
      <c r="O187" s="6"/>
      <c r="P187" s="35"/>
      <c r="Q187" s="6"/>
      <c r="R187" s="6"/>
      <c r="S187" s="6"/>
      <c r="T187" s="6"/>
      <c r="U187" s="6"/>
      <c r="V187" s="6"/>
      <c r="W187" s="6"/>
      <c r="X187" s="6"/>
      <c r="Y187" s="31"/>
      <c r="Z187" s="5"/>
    </row>
    <row r="188" spans="1:26" x14ac:dyDescent="0.35">
      <c r="A188" s="6"/>
      <c r="B188" s="124"/>
      <c r="C188" s="60" t="s">
        <v>272</v>
      </c>
      <c r="D188" s="6"/>
      <c r="E188" s="6"/>
      <c r="F188" s="6"/>
      <c r="G188" s="6"/>
      <c r="H188" s="6"/>
      <c r="I188" s="6"/>
      <c r="J188" s="6"/>
      <c r="K188" s="6"/>
      <c r="L188" s="6"/>
      <c r="M188" s="6"/>
      <c r="N188" s="6"/>
      <c r="O188" s="6"/>
      <c r="P188" s="35"/>
      <c r="Q188" s="6"/>
      <c r="R188" s="6"/>
      <c r="S188" s="6"/>
      <c r="T188" s="6"/>
      <c r="U188" s="6"/>
      <c r="V188" s="6"/>
      <c r="W188" s="6"/>
      <c r="X188" s="6"/>
      <c r="Y188" s="31"/>
      <c r="Z188" s="5"/>
    </row>
    <row r="189" spans="1:26" x14ac:dyDescent="0.35">
      <c r="A189" s="6"/>
      <c r="B189" s="124"/>
      <c r="C189" s="60" t="s">
        <v>273</v>
      </c>
      <c r="D189" s="6"/>
      <c r="E189" s="6"/>
      <c r="F189" s="6"/>
      <c r="G189" s="6"/>
      <c r="H189" s="6"/>
      <c r="I189" s="6"/>
      <c r="J189" s="6"/>
      <c r="K189" s="6"/>
      <c r="L189" s="6"/>
      <c r="M189" s="6"/>
      <c r="N189" s="6"/>
      <c r="O189" s="6"/>
      <c r="P189" s="35"/>
      <c r="Q189" s="6"/>
      <c r="R189" s="6"/>
      <c r="S189" s="6"/>
      <c r="T189" s="6"/>
      <c r="U189" s="6"/>
      <c r="V189" s="6"/>
      <c r="W189" s="6"/>
      <c r="X189" s="6"/>
      <c r="Y189" s="31"/>
      <c r="Z189" s="5"/>
    </row>
    <row r="190" spans="1:26" ht="7.4" customHeight="1" x14ac:dyDescent="0.35">
      <c r="A190" s="6"/>
      <c r="B190" s="124"/>
      <c r="C190" s="60"/>
      <c r="D190" s="6"/>
      <c r="E190" s="6"/>
      <c r="F190" s="6"/>
      <c r="G190" s="6"/>
      <c r="H190" s="6"/>
      <c r="I190" s="6"/>
      <c r="J190" s="6"/>
      <c r="K190" s="6"/>
      <c r="L190" s="6"/>
      <c r="M190" s="6"/>
      <c r="N190" s="6"/>
      <c r="O190" s="6"/>
      <c r="P190" s="6"/>
      <c r="Q190" s="6"/>
      <c r="R190" s="6"/>
      <c r="S190" s="6"/>
      <c r="T190" s="6"/>
      <c r="U190" s="6"/>
      <c r="V190" s="6"/>
      <c r="W190" s="6"/>
      <c r="X190" s="6"/>
      <c r="Y190" s="31"/>
      <c r="Z190" s="5"/>
    </row>
    <row r="191" spans="1:26" x14ac:dyDescent="0.35">
      <c r="A191" s="6"/>
      <c r="B191" s="124" t="s">
        <v>274</v>
      </c>
      <c r="C191" s="6" t="s">
        <v>275</v>
      </c>
      <c r="D191" s="6"/>
      <c r="E191" s="6"/>
      <c r="F191" s="6"/>
      <c r="G191" s="6"/>
      <c r="H191" s="6"/>
      <c r="I191" s="6"/>
      <c r="J191" s="6"/>
      <c r="K191" s="6"/>
      <c r="L191" s="6"/>
      <c r="M191" s="6"/>
      <c r="N191" s="6"/>
      <c r="O191" s="6"/>
      <c r="P191" s="45">
        <f>SUM(P192:P193)</f>
        <v>0</v>
      </c>
      <c r="Q191" s="6"/>
      <c r="R191" s="6"/>
      <c r="S191" s="6"/>
      <c r="T191" s="6"/>
      <c r="U191" s="6"/>
      <c r="V191" s="6"/>
      <c r="W191" s="6"/>
      <c r="X191" s="6"/>
      <c r="Y191" s="31"/>
      <c r="Z191" s="5"/>
    </row>
    <row r="192" spans="1:26" x14ac:dyDescent="0.35">
      <c r="A192" s="6"/>
      <c r="B192" s="124"/>
      <c r="C192" s="60" t="s">
        <v>276</v>
      </c>
      <c r="D192" s="6"/>
      <c r="E192" s="6"/>
      <c r="F192" s="6"/>
      <c r="G192" s="6"/>
      <c r="H192" s="6"/>
      <c r="I192" s="6"/>
      <c r="J192" s="6"/>
      <c r="K192" s="6"/>
      <c r="L192" s="6"/>
      <c r="M192" s="6"/>
      <c r="N192" s="6"/>
      <c r="O192" s="6"/>
      <c r="P192" s="35"/>
      <c r="Q192" s="6"/>
      <c r="R192" s="18" t="s">
        <v>3650</v>
      </c>
      <c r="S192" s="124"/>
      <c r="T192" s="124"/>
      <c r="U192" s="124"/>
      <c r="V192" s="124"/>
      <c r="W192" s="124"/>
      <c r="X192" s="6"/>
      <c r="Y192" s="44"/>
      <c r="Z192" s="5"/>
    </row>
    <row r="193" spans="1:26" x14ac:dyDescent="0.35">
      <c r="A193" s="6"/>
      <c r="B193" s="124"/>
      <c r="C193" s="60" t="s">
        <v>3641</v>
      </c>
      <c r="D193" s="6"/>
      <c r="E193" s="6"/>
      <c r="F193" s="6"/>
      <c r="G193" s="6"/>
      <c r="H193" s="6"/>
      <c r="I193" s="6"/>
      <c r="J193" s="6"/>
      <c r="K193" s="6"/>
      <c r="L193" s="6"/>
      <c r="M193" s="6"/>
      <c r="N193" s="6"/>
      <c r="O193" s="6"/>
      <c r="P193" s="35"/>
      <c r="Q193" s="6"/>
      <c r="R193" s="433"/>
      <c r="S193" s="434"/>
      <c r="T193" s="434"/>
      <c r="U193" s="434"/>
      <c r="V193" s="434"/>
      <c r="W193" s="435"/>
      <c r="X193" s="6"/>
      <c r="Y193" s="31" t="str">
        <f>IF(AND(P193&lt;&gt;0,ISBLANK(R193)),"R",IF(AND(P193=0,NOT(ISBLANK(R193))),"Y","G"))</f>
        <v>G</v>
      </c>
      <c r="Z193" s="5"/>
    </row>
    <row r="194" spans="1:26" ht="7.4" customHeight="1" x14ac:dyDescent="0.35">
      <c r="A194" s="6"/>
      <c r="B194" s="124"/>
      <c r="C194" s="60"/>
      <c r="D194" s="6"/>
      <c r="E194" s="6"/>
      <c r="F194" s="6"/>
      <c r="G194" s="6"/>
      <c r="H194" s="6"/>
      <c r="I194" s="6"/>
      <c r="J194" s="6"/>
      <c r="K194" s="6"/>
      <c r="L194" s="6"/>
      <c r="M194" s="6"/>
      <c r="N194" s="6"/>
      <c r="O194" s="6"/>
      <c r="P194" s="6"/>
      <c r="Q194" s="6"/>
      <c r="R194" s="6"/>
      <c r="S194" s="6"/>
      <c r="T194" s="6"/>
      <c r="U194" s="6"/>
      <c r="V194" s="6"/>
      <c r="W194" s="6"/>
      <c r="X194" s="6"/>
      <c r="Y194" s="31"/>
      <c r="Z194" s="5"/>
    </row>
    <row r="195" spans="1:26" x14ac:dyDescent="0.35">
      <c r="A195" s="6"/>
      <c r="B195" s="124" t="s">
        <v>277</v>
      </c>
      <c r="C195" s="6" t="s">
        <v>278</v>
      </c>
      <c r="D195" s="6"/>
      <c r="E195" s="6"/>
      <c r="F195" s="6"/>
      <c r="G195" s="6"/>
      <c r="H195" s="6"/>
      <c r="I195" s="6"/>
      <c r="J195" s="6"/>
      <c r="K195" s="6"/>
      <c r="L195" s="6"/>
      <c r="M195" s="6"/>
      <c r="N195" s="6"/>
      <c r="O195" s="6"/>
      <c r="P195" s="45">
        <f>SUM(P196:P197)</f>
        <v>0</v>
      </c>
      <c r="Q195" s="6"/>
      <c r="R195" s="6"/>
      <c r="S195" s="6"/>
      <c r="T195" s="6"/>
      <c r="U195" s="6"/>
      <c r="V195" s="6"/>
      <c r="W195" s="6"/>
      <c r="X195" s="6"/>
      <c r="Y195" s="31"/>
      <c r="Z195" s="5"/>
    </row>
    <row r="196" spans="1:26" x14ac:dyDescent="0.35">
      <c r="A196" s="6"/>
      <c r="B196" s="124"/>
      <c r="C196" s="60" t="s">
        <v>279</v>
      </c>
      <c r="D196" s="6"/>
      <c r="E196" s="6"/>
      <c r="F196" s="6"/>
      <c r="G196" s="6"/>
      <c r="H196" s="6"/>
      <c r="I196" s="6"/>
      <c r="J196" s="6"/>
      <c r="K196" s="6"/>
      <c r="L196" s="6"/>
      <c r="M196" s="6"/>
      <c r="N196" s="6"/>
      <c r="O196" s="6"/>
      <c r="P196" s="35"/>
      <c r="Q196" s="6"/>
      <c r="R196" s="18" t="s">
        <v>3640</v>
      </c>
      <c r="S196" s="124"/>
      <c r="T196" s="124"/>
      <c r="U196" s="124"/>
      <c r="V196" s="124"/>
      <c r="W196" s="124"/>
      <c r="X196" s="6"/>
      <c r="Y196" s="44"/>
      <c r="Z196" s="5"/>
    </row>
    <row r="197" spans="1:26" x14ac:dyDescent="0.35">
      <c r="A197" s="6"/>
      <c r="B197" s="124"/>
      <c r="C197" s="60" t="s">
        <v>3642</v>
      </c>
      <c r="D197" s="6"/>
      <c r="E197" s="6"/>
      <c r="F197" s="6"/>
      <c r="G197" s="6"/>
      <c r="H197" s="6"/>
      <c r="I197" s="6"/>
      <c r="J197" s="6"/>
      <c r="K197" s="6"/>
      <c r="L197" s="6"/>
      <c r="M197" s="6"/>
      <c r="N197" s="6"/>
      <c r="O197" s="6"/>
      <c r="P197" s="35"/>
      <c r="Q197" s="6"/>
      <c r="R197" s="433"/>
      <c r="S197" s="434"/>
      <c r="T197" s="434"/>
      <c r="U197" s="434"/>
      <c r="V197" s="434"/>
      <c r="W197" s="435"/>
      <c r="X197" s="6"/>
      <c r="Y197" s="31" t="str">
        <f>IF(AND(P197&lt;&gt;0,ISBLANK(R197)),"R",IF(AND(P197=0,NOT(ISBLANK(R197))),"Y","G"))</f>
        <v>G</v>
      </c>
      <c r="Z197" s="5"/>
    </row>
    <row r="198" spans="1:26" ht="7.4" customHeight="1" x14ac:dyDescent="0.35">
      <c r="A198" s="6"/>
      <c r="B198" s="124"/>
      <c r="C198" s="60"/>
      <c r="D198" s="6"/>
      <c r="E198" s="6"/>
      <c r="F198" s="6"/>
      <c r="G198" s="6"/>
      <c r="H198" s="6"/>
      <c r="I198" s="6"/>
      <c r="J198" s="6"/>
      <c r="K198" s="6"/>
      <c r="L198" s="6"/>
      <c r="M198" s="6"/>
      <c r="N198" s="6"/>
      <c r="O198" s="6"/>
      <c r="P198" s="6"/>
      <c r="Q198" s="6"/>
      <c r="R198" s="6"/>
      <c r="S198" s="6"/>
      <c r="T198" s="6"/>
      <c r="U198" s="6"/>
      <c r="V198" s="6"/>
      <c r="W198" s="6"/>
      <c r="X198" s="6"/>
      <c r="Y198" s="31"/>
      <c r="Z198" s="5"/>
    </row>
    <row r="199" spans="1:26" x14ac:dyDescent="0.35">
      <c r="A199" s="6"/>
      <c r="B199" s="124" t="s">
        <v>280</v>
      </c>
      <c r="C199" s="6" t="s">
        <v>281</v>
      </c>
      <c r="D199" s="6"/>
      <c r="E199" s="6"/>
      <c r="F199" s="6"/>
      <c r="G199" s="6"/>
      <c r="H199" s="6"/>
      <c r="I199" s="6"/>
      <c r="J199" s="6"/>
      <c r="K199" s="6"/>
      <c r="L199" s="6"/>
      <c r="M199" s="6"/>
      <c r="N199" s="6"/>
      <c r="O199" s="6"/>
      <c r="P199" s="45">
        <f>SUM(P200:P208)</f>
        <v>0</v>
      </c>
      <c r="Q199" s="6"/>
      <c r="R199" s="6"/>
      <c r="S199" s="6"/>
      <c r="T199" s="6"/>
      <c r="U199" s="6"/>
      <c r="V199" s="6"/>
      <c r="W199" s="6"/>
      <c r="X199" s="6"/>
      <c r="Y199" s="31"/>
      <c r="Z199" s="5"/>
    </row>
    <row r="200" spans="1:26" x14ac:dyDescent="0.35">
      <c r="A200" s="6"/>
      <c r="B200" s="124"/>
      <c r="C200" s="60" t="s">
        <v>282</v>
      </c>
      <c r="D200" s="6"/>
      <c r="E200" s="6"/>
      <c r="F200" s="6"/>
      <c r="G200" s="6"/>
      <c r="H200" s="6"/>
      <c r="I200" s="6"/>
      <c r="J200" s="6"/>
      <c r="K200" s="6"/>
      <c r="L200" s="6"/>
      <c r="M200" s="6"/>
      <c r="N200" s="6"/>
      <c r="O200" s="6"/>
      <c r="P200" s="35"/>
      <c r="Q200" s="6"/>
      <c r="R200" s="6"/>
      <c r="S200" s="6"/>
      <c r="T200" s="6"/>
      <c r="U200" s="6"/>
      <c r="V200" s="6"/>
      <c r="W200" s="6"/>
      <c r="X200" s="6"/>
      <c r="Y200" s="31"/>
      <c r="Z200" s="5"/>
    </row>
    <row r="201" spans="1:26" x14ac:dyDescent="0.35">
      <c r="A201" s="6"/>
      <c r="B201" s="124"/>
      <c r="C201" s="305" t="s">
        <v>283</v>
      </c>
      <c r="D201" s="6"/>
      <c r="E201" s="6"/>
      <c r="F201" s="6"/>
      <c r="G201" s="6"/>
      <c r="H201" s="6"/>
      <c r="I201" s="6"/>
      <c r="J201" s="6"/>
      <c r="K201" s="6"/>
      <c r="L201" s="6"/>
      <c r="M201" s="6"/>
      <c r="N201" s="6"/>
      <c r="O201" s="6"/>
      <c r="P201" s="35"/>
      <c r="Q201" s="6"/>
      <c r="R201" s="6"/>
      <c r="S201" s="6"/>
      <c r="T201" s="6"/>
      <c r="U201" s="6"/>
      <c r="V201" s="6"/>
      <c r="W201" s="6"/>
      <c r="X201" s="6"/>
      <c r="Y201" s="31"/>
      <c r="Z201" s="5"/>
    </row>
    <row r="202" spans="1:26" x14ac:dyDescent="0.35">
      <c r="A202" s="6"/>
      <c r="B202" s="124"/>
      <c r="C202" s="305" t="s">
        <v>284</v>
      </c>
      <c r="D202" s="6"/>
      <c r="E202" s="6"/>
      <c r="F202" s="6"/>
      <c r="G202" s="6"/>
      <c r="H202" s="6"/>
      <c r="I202" s="6"/>
      <c r="J202" s="6"/>
      <c r="K202" s="6"/>
      <c r="L202" s="6"/>
      <c r="M202" s="6"/>
      <c r="N202" s="6"/>
      <c r="O202" s="6"/>
      <c r="P202" s="35"/>
      <c r="Q202" s="6"/>
      <c r="R202" s="6"/>
      <c r="S202" s="6"/>
      <c r="T202" s="6"/>
      <c r="U202" s="6"/>
      <c r="V202" s="6"/>
      <c r="W202" s="6"/>
      <c r="X202" s="6"/>
      <c r="Y202" s="31"/>
      <c r="Z202" s="5"/>
    </row>
    <row r="203" spans="1:26" x14ac:dyDescent="0.35">
      <c r="A203" s="6"/>
      <c r="B203" s="124"/>
      <c r="C203" s="305" t="s">
        <v>285</v>
      </c>
      <c r="D203" s="6"/>
      <c r="E203" s="6"/>
      <c r="F203" s="6"/>
      <c r="G203" s="6"/>
      <c r="H203" s="6"/>
      <c r="I203" s="6"/>
      <c r="J203" s="6"/>
      <c r="K203" s="6"/>
      <c r="L203" s="6"/>
      <c r="M203" s="6"/>
      <c r="N203" s="6"/>
      <c r="O203" s="6"/>
      <c r="P203" s="35"/>
      <c r="Q203" s="6"/>
      <c r="R203" s="379" t="s">
        <v>3621</v>
      </c>
      <c r="S203" s="6"/>
      <c r="T203" s="6"/>
      <c r="U203" s="6"/>
      <c r="V203" s="6"/>
      <c r="W203" s="6"/>
      <c r="X203" s="6"/>
      <c r="Y203" s="31"/>
      <c r="Z203" s="5"/>
    </row>
    <row r="204" spans="1:26" x14ac:dyDescent="0.35">
      <c r="A204" s="6"/>
      <c r="B204" s="124"/>
      <c r="C204" s="60" t="s">
        <v>286</v>
      </c>
      <c r="D204" s="6"/>
      <c r="E204" s="6"/>
      <c r="F204" s="6"/>
      <c r="G204" s="6"/>
      <c r="H204" s="6"/>
      <c r="I204" s="6"/>
      <c r="J204" s="6"/>
      <c r="K204" s="6"/>
      <c r="L204" s="6"/>
      <c r="M204" s="6"/>
      <c r="N204" s="6"/>
      <c r="O204" s="6"/>
      <c r="P204" s="35"/>
      <c r="Q204" s="6"/>
      <c r="R204" s="433"/>
      <c r="S204" s="434"/>
      <c r="T204" s="434"/>
      <c r="U204" s="434"/>
      <c r="V204" s="434"/>
      <c r="W204" s="435"/>
      <c r="X204" s="6"/>
      <c r="Y204" s="31" t="str">
        <f>IF(AND(P204&lt;&gt;0,ISBLANK(R204)),"R",IF(AND(P204=0,NOT(ISBLANK(R204))),"Y","G"))</f>
        <v>G</v>
      </c>
      <c r="Z204" s="5"/>
    </row>
    <row r="205" spans="1:26" x14ac:dyDescent="0.35">
      <c r="A205" s="6"/>
      <c r="B205" s="124"/>
      <c r="C205" s="60" t="s">
        <v>3618</v>
      </c>
      <c r="D205" s="6"/>
      <c r="E205" s="6"/>
      <c r="F205" s="6"/>
      <c r="G205" s="6"/>
      <c r="H205" s="6"/>
      <c r="I205" s="6"/>
      <c r="J205" s="6"/>
      <c r="K205" s="6"/>
      <c r="L205" s="6"/>
      <c r="M205" s="6"/>
      <c r="N205" s="6"/>
      <c r="O205" s="6"/>
      <c r="P205" s="35"/>
      <c r="Q205" s="6"/>
      <c r="R205" s="433"/>
      <c r="S205" s="434"/>
      <c r="T205" s="434"/>
      <c r="U205" s="434"/>
      <c r="V205" s="434"/>
      <c r="W205" s="435"/>
      <c r="X205" s="6"/>
      <c r="Y205" s="31" t="str">
        <f>IF(AND(P205&lt;&gt;0,ISBLANK(R205)),"R",IF(AND(P205=0,NOT(ISBLANK(R205))),"Y","G"))</f>
        <v>G</v>
      </c>
      <c r="Z205" s="5"/>
    </row>
    <row r="206" spans="1:26" x14ac:dyDescent="0.35">
      <c r="A206" s="6"/>
      <c r="B206" s="124"/>
      <c r="C206" s="305" t="s">
        <v>3636</v>
      </c>
      <c r="D206" s="6"/>
      <c r="E206" s="6"/>
      <c r="F206" s="6"/>
      <c r="G206" s="6"/>
      <c r="H206" s="6"/>
      <c r="I206" s="6"/>
      <c r="J206" s="6"/>
      <c r="K206" s="6"/>
      <c r="L206" s="6"/>
      <c r="M206" s="6"/>
      <c r="N206" s="6"/>
      <c r="O206" s="6"/>
      <c r="P206" s="35"/>
      <c r="Q206" s="6"/>
      <c r="R206" s="18" t="s">
        <v>3643</v>
      </c>
      <c r="S206" s="124"/>
      <c r="T206" s="124"/>
      <c r="U206" s="124"/>
      <c r="V206" s="124"/>
      <c r="W206" s="124"/>
      <c r="X206" s="6"/>
      <c r="Y206" s="44"/>
      <c r="Z206" s="5"/>
    </row>
    <row r="207" spans="1:26" x14ac:dyDescent="0.35">
      <c r="A207" s="6"/>
      <c r="B207" s="124"/>
      <c r="C207" s="305" t="s">
        <v>4823</v>
      </c>
      <c r="D207" s="6"/>
      <c r="E207" s="6"/>
      <c r="F207" s="6"/>
      <c r="G207" s="6"/>
      <c r="H207" s="6"/>
      <c r="I207" s="6"/>
      <c r="J207" s="6"/>
      <c r="K207" s="6"/>
      <c r="L207" s="6"/>
      <c r="M207" s="6"/>
      <c r="N207" s="6"/>
      <c r="O207" s="6"/>
      <c r="P207" s="35"/>
      <c r="Q207" s="6"/>
      <c r="R207" s="18"/>
      <c r="S207" s="124"/>
      <c r="T207" s="124"/>
      <c r="U207" s="124"/>
      <c r="V207" s="124"/>
      <c r="W207" s="124"/>
      <c r="X207" s="6"/>
      <c r="Y207" s="44"/>
      <c r="Z207" s="5"/>
    </row>
    <row r="208" spans="1:26" x14ac:dyDescent="0.35">
      <c r="A208" s="6"/>
      <c r="B208" s="124"/>
      <c r="C208" s="60" t="s">
        <v>4824</v>
      </c>
      <c r="D208" s="6"/>
      <c r="E208" s="6"/>
      <c r="F208" s="6"/>
      <c r="G208" s="6"/>
      <c r="H208" s="6"/>
      <c r="I208" s="6"/>
      <c r="J208" s="6"/>
      <c r="K208" s="6"/>
      <c r="L208" s="6"/>
      <c r="M208" s="6"/>
      <c r="N208" s="6"/>
      <c r="O208" s="6"/>
      <c r="P208" s="35"/>
      <c r="Q208" s="6"/>
      <c r="R208" s="433"/>
      <c r="S208" s="434"/>
      <c r="T208" s="434"/>
      <c r="U208" s="434"/>
      <c r="V208" s="434"/>
      <c r="W208" s="435"/>
      <c r="X208" s="6"/>
      <c r="Y208" s="31" t="str">
        <f>IF(AND(P208&lt;&gt;0,ISBLANK(R208)),"R",IF(AND(P208=0,NOT(ISBLANK(R208))),"Y","G"))</f>
        <v>G</v>
      </c>
      <c r="Z208" s="5"/>
    </row>
    <row r="209" spans="1:26" ht="7.4" customHeight="1" x14ac:dyDescent="0.35">
      <c r="A209" s="6"/>
      <c r="B209" s="124"/>
      <c r="C209" s="60"/>
      <c r="D209" s="6"/>
      <c r="E209" s="6"/>
      <c r="F209" s="6"/>
      <c r="G209" s="6"/>
      <c r="H209" s="6"/>
      <c r="I209" s="6"/>
      <c r="J209" s="6"/>
      <c r="K209" s="6"/>
      <c r="L209" s="6"/>
      <c r="M209" s="6"/>
      <c r="N209" s="6"/>
      <c r="O209" s="6"/>
      <c r="P209" s="6"/>
      <c r="Q209" s="6"/>
      <c r="R209" s="6"/>
      <c r="S209" s="6"/>
      <c r="T209" s="6"/>
      <c r="U209" s="6"/>
      <c r="V209" s="6"/>
      <c r="W209" s="6"/>
      <c r="X209" s="6"/>
      <c r="Y209" s="31"/>
      <c r="Z209" s="5"/>
    </row>
    <row r="210" spans="1:26" x14ac:dyDescent="0.35">
      <c r="A210" s="6"/>
      <c r="B210" s="124" t="s">
        <v>287</v>
      </c>
      <c r="C210" s="6" t="s">
        <v>288</v>
      </c>
      <c r="D210" s="6"/>
      <c r="E210" s="6"/>
      <c r="F210" s="6"/>
      <c r="G210" s="6"/>
      <c r="H210" s="6"/>
      <c r="I210" s="6"/>
      <c r="J210" s="6"/>
      <c r="K210" s="6"/>
      <c r="L210" s="6"/>
      <c r="M210" s="6"/>
      <c r="N210" s="6"/>
      <c r="O210" s="6"/>
      <c r="P210" s="45">
        <f>SUM(P211:P213)</f>
        <v>0</v>
      </c>
      <c r="Q210" s="6"/>
      <c r="R210" s="6"/>
      <c r="S210" s="6"/>
      <c r="T210" s="6"/>
      <c r="U210" s="6"/>
      <c r="V210" s="6"/>
      <c r="W210" s="6"/>
      <c r="X210" s="6"/>
      <c r="Y210" s="31"/>
      <c r="Z210" s="5"/>
    </row>
    <row r="211" spans="1:26" x14ac:dyDescent="0.35">
      <c r="A211" s="6"/>
      <c r="B211" s="124"/>
      <c r="C211" s="60" t="s">
        <v>289</v>
      </c>
      <c r="D211" s="312"/>
      <c r="E211" s="312"/>
      <c r="F211" s="312"/>
      <c r="G211" s="312"/>
      <c r="H211" s="312"/>
      <c r="I211" s="312"/>
      <c r="J211" s="312"/>
      <c r="K211" s="312"/>
      <c r="L211" s="6"/>
      <c r="M211" s="6"/>
      <c r="N211" s="6"/>
      <c r="O211" s="6"/>
      <c r="P211" s="35"/>
      <c r="Q211" s="6"/>
      <c r="R211" s="6"/>
      <c r="S211" s="6"/>
      <c r="T211" s="6"/>
      <c r="U211" s="6"/>
      <c r="V211" s="6"/>
      <c r="W211" s="6"/>
      <c r="X211" s="6"/>
      <c r="Y211" s="31"/>
      <c r="Z211" s="5"/>
    </row>
    <row r="212" spans="1:26" x14ac:dyDescent="0.35">
      <c r="A212" s="6"/>
      <c r="B212" s="124"/>
      <c r="C212" s="60" t="s">
        <v>290</v>
      </c>
      <c r="D212" s="312"/>
      <c r="E212" s="312"/>
      <c r="F212" s="312"/>
      <c r="G212" s="312"/>
      <c r="H212" s="312"/>
      <c r="I212" s="312"/>
      <c r="J212" s="312"/>
      <c r="K212" s="312"/>
      <c r="L212" s="6"/>
      <c r="M212" s="6"/>
      <c r="N212" s="6"/>
      <c r="O212" s="6"/>
      <c r="P212" s="35"/>
      <c r="Q212" s="6"/>
      <c r="R212" s="18" t="s">
        <v>3644</v>
      </c>
      <c r="S212" s="6"/>
      <c r="T212" s="6"/>
      <c r="U212" s="6"/>
      <c r="V212" s="6"/>
      <c r="W212" s="6"/>
      <c r="X212" s="6"/>
      <c r="Y212" s="31"/>
      <c r="Z212" s="5"/>
    </row>
    <row r="213" spans="1:26" x14ac:dyDescent="0.35">
      <c r="A213" s="6"/>
      <c r="B213" s="124"/>
      <c r="C213" s="60" t="s">
        <v>3645</v>
      </c>
      <c r="D213" s="6"/>
      <c r="E213" s="6"/>
      <c r="F213" s="6"/>
      <c r="G213" s="6"/>
      <c r="H213" s="6"/>
      <c r="I213" s="6"/>
      <c r="J213" s="6"/>
      <c r="K213" s="6"/>
      <c r="L213" s="6"/>
      <c r="M213" s="6"/>
      <c r="N213" s="6"/>
      <c r="O213" s="6"/>
      <c r="P213" s="35"/>
      <c r="Q213" s="6"/>
      <c r="R213" s="433"/>
      <c r="S213" s="434"/>
      <c r="T213" s="434"/>
      <c r="U213" s="434"/>
      <c r="V213" s="434"/>
      <c r="W213" s="435"/>
      <c r="X213" s="6"/>
      <c r="Y213" s="31" t="str">
        <f>IF(AND(P213&lt;&gt;0,ISBLANK(R213)),"R",IF(AND(P213=0,NOT(ISBLANK(R213))),"Y","G"))</f>
        <v>G</v>
      </c>
      <c r="Z213" s="5"/>
    </row>
    <row r="214" spans="1:26" ht="7.4" customHeight="1" x14ac:dyDescent="0.35">
      <c r="A214" s="6"/>
      <c r="B214" s="124"/>
      <c r="C214" s="60"/>
      <c r="D214" s="6"/>
      <c r="E214" s="6"/>
      <c r="F214" s="6"/>
      <c r="G214" s="6"/>
      <c r="H214" s="6"/>
      <c r="I214" s="6"/>
      <c r="J214" s="6"/>
      <c r="K214" s="6"/>
      <c r="L214" s="6"/>
      <c r="M214" s="6"/>
      <c r="N214" s="6"/>
      <c r="O214" s="6"/>
      <c r="P214" s="6"/>
      <c r="Q214" s="6"/>
      <c r="R214" s="6"/>
      <c r="S214" s="6"/>
      <c r="T214" s="6"/>
      <c r="U214" s="6"/>
      <c r="V214" s="6"/>
      <c r="W214" s="6"/>
      <c r="X214" s="6"/>
      <c r="Y214" s="31"/>
      <c r="Z214" s="5"/>
    </row>
    <row r="215" spans="1:26" x14ac:dyDescent="0.35">
      <c r="A215" s="6"/>
      <c r="B215" s="124" t="s">
        <v>291</v>
      </c>
      <c r="C215" s="6" t="s">
        <v>3646</v>
      </c>
      <c r="D215" s="6"/>
      <c r="E215" s="6"/>
      <c r="F215" s="6"/>
      <c r="G215" s="6"/>
      <c r="H215" s="6"/>
      <c r="I215" s="6"/>
      <c r="J215" s="6"/>
      <c r="K215" s="6"/>
      <c r="L215" s="6"/>
      <c r="M215" s="6"/>
      <c r="N215" s="6"/>
      <c r="O215" s="6"/>
      <c r="P215" s="35"/>
      <c r="Q215" s="6"/>
      <c r="R215" s="433"/>
      <c r="S215" s="434"/>
      <c r="T215" s="434"/>
      <c r="U215" s="434"/>
      <c r="V215" s="434"/>
      <c r="W215" s="435"/>
      <c r="X215" s="6"/>
      <c r="Y215" s="31" t="str">
        <f>IF(AND(P215&lt;&gt;0,ISBLANK(R215)),"R",IF(AND(P215=0,NOT(ISBLANK(R215))),"Y","G"))</f>
        <v>G</v>
      </c>
      <c r="Z215" s="5"/>
    </row>
    <row r="216" spans="1:26" ht="7.4" customHeight="1" x14ac:dyDescent="0.35">
      <c r="A216" s="6"/>
      <c r="B216" s="124"/>
      <c r="C216" s="6"/>
      <c r="D216" s="6"/>
      <c r="E216" s="6"/>
      <c r="F216" s="6"/>
      <c r="G216" s="6"/>
      <c r="H216" s="6"/>
      <c r="I216" s="6"/>
      <c r="J216" s="6"/>
      <c r="K216" s="6"/>
      <c r="L216" s="6"/>
      <c r="M216" s="6"/>
      <c r="N216" s="6"/>
      <c r="O216" s="6"/>
      <c r="P216" s="6"/>
      <c r="Q216" s="6"/>
      <c r="R216" s="313"/>
      <c r="S216" s="313"/>
      <c r="T216" s="313"/>
      <c r="U216" s="313"/>
      <c r="V216" s="313"/>
      <c r="W216" s="313"/>
      <c r="X216" s="6"/>
      <c r="Y216" s="31"/>
      <c r="Z216" s="5"/>
    </row>
    <row r="217" spans="1:26" ht="15.5" x14ac:dyDescent="0.35">
      <c r="A217" s="6"/>
      <c r="B217" s="314" t="s">
        <v>292</v>
      </c>
      <c r="C217" s="314"/>
      <c r="D217" s="6"/>
      <c r="E217" s="6"/>
      <c r="F217" s="6"/>
      <c r="G217" s="6"/>
      <c r="H217" s="6"/>
      <c r="I217" s="6"/>
      <c r="J217" s="6"/>
      <c r="K217" s="6"/>
      <c r="L217" s="6"/>
      <c r="M217" s="6"/>
      <c r="N217" s="6"/>
      <c r="O217" s="6"/>
      <c r="P217" s="45">
        <f>SUM(P219,P230,P235,P239,P241,P245,P258,P264+P228)</f>
        <v>0</v>
      </c>
      <c r="Q217" s="6"/>
      <c r="R217" s="313"/>
      <c r="S217" s="313"/>
      <c r="T217" s="313"/>
      <c r="U217" s="313"/>
      <c r="V217" s="313"/>
      <c r="W217" s="313"/>
      <c r="X217" s="6"/>
      <c r="Y217" s="31"/>
      <c r="Z217" s="5"/>
    </row>
    <row r="218" spans="1:26" ht="7.4" customHeight="1" x14ac:dyDescent="0.35">
      <c r="A218" s="6"/>
      <c r="B218" s="124"/>
      <c r="C218" s="6"/>
      <c r="D218" s="6"/>
      <c r="E218" s="6"/>
      <c r="F218" s="6"/>
      <c r="G218" s="6"/>
      <c r="H218" s="6"/>
      <c r="I218" s="6"/>
      <c r="J218" s="6"/>
      <c r="K218" s="6"/>
      <c r="L218" s="6"/>
      <c r="M218" s="6"/>
      <c r="N218" s="6"/>
      <c r="O218" s="6"/>
      <c r="P218" s="6"/>
      <c r="Q218" s="6"/>
      <c r="R218" s="313"/>
      <c r="S218" s="313"/>
      <c r="T218" s="313"/>
      <c r="U218" s="313"/>
      <c r="V218" s="313"/>
      <c r="W218" s="313"/>
      <c r="X218" s="6"/>
      <c r="Y218" s="31"/>
      <c r="Z218" s="5"/>
    </row>
    <row r="219" spans="1:26" x14ac:dyDescent="0.35">
      <c r="A219" s="6"/>
      <c r="B219" s="307" t="s">
        <v>293</v>
      </c>
      <c r="C219" s="307" t="s">
        <v>4815</v>
      </c>
      <c r="D219" s="6"/>
      <c r="E219" s="6"/>
      <c r="F219" s="6"/>
      <c r="G219" s="6"/>
      <c r="H219" s="6"/>
      <c r="I219" s="6"/>
      <c r="J219" s="6"/>
      <c r="K219" s="6"/>
      <c r="L219" s="6"/>
      <c r="M219" s="6"/>
      <c r="N219" s="6"/>
      <c r="O219" s="6"/>
      <c r="P219" s="36">
        <f>SUM(P220:P226)</f>
        <v>0</v>
      </c>
      <c r="Q219" s="6"/>
      <c r="R219" s="313"/>
      <c r="S219" s="313"/>
      <c r="T219" s="313"/>
      <c r="U219" s="313"/>
      <c r="V219" s="313"/>
      <c r="W219" s="313"/>
      <c r="X219" s="313"/>
      <c r="Y219" s="313"/>
      <c r="Z219" s="5"/>
    </row>
    <row r="220" spans="1:26" x14ac:dyDescent="0.35">
      <c r="A220" s="6"/>
      <c r="B220" s="307"/>
      <c r="C220" s="305" t="s">
        <v>3628</v>
      </c>
      <c r="D220" s="6"/>
      <c r="E220" s="6"/>
      <c r="F220" s="6"/>
      <c r="G220" s="6"/>
      <c r="H220" s="6"/>
      <c r="I220" s="6"/>
      <c r="J220" s="6"/>
      <c r="K220" s="6"/>
      <c r="L220" s="6"/>
      <c r="M220" s="6"/>
      <c r="N220" s="6"/>
      <c r="O220" s="6"/>
      <c r="P220" s="35"/>
      <c r="Q220" s="6"/>
      <c r="R220" s="313"/>
      <c r="S220" s="313"/>
      <c r="T220" s="313"/>
      <c r="U220" s="313"/>
      <c r="V220" s="313"/>
      <c r="W220" s="313"/>
      <c r="X220" s="313"/>
      <c r="Y220" s="313"/>
      <c r="Z220" s="5"/>
    </row>
    <row r="221" spans="1:26" x14ac:dyDescent="0.35">
      <c r="A221" s="6"/>
      <c r="B221" s="307"/>
      <c r="C221" s="305" t="s">
        <v>3629</v>
      </c>
      <c r="D221" s="6"/>
      <c r="E221" s="6"/>
      <c r="F221" s="6"/>
      <c r="G221" s="6"/>
      <c r="H221" s="6"/>
      <c r="I221" s="6"/>
      <c r="J221" s="6"/>
      <c r="K221" s="6"/>
      <c r="L221" s="6"/>
      <c r="M221" s="6"/>
      <c r="N221" s="6"/>
      <c r="O221" s="6"/>
      <c r="P221" s="35"/>
      <c r="Q221" s="6"/>
      <c r="R221" s="313"/>
      <c r="S221" s="313"/>
      <c r="T221" s="313"/>
      <c r="U221" s="313"/>
      <c r="V221" s="313"/>
      <c r="W221" s="313"/>
      <c r="X221" s="313"/>
      <c r="Y221" s="313"/>
      <c r="Z221" s="5"/>
    </row>
    <row r="222" spans="1:26" x14ac:dyDescent="0.35">
      <c r="A222" s="6"/>
      <c r="B222" s="307"/>
      <c r="C222" s="305" t="s">
        <v>3630</v>
      </c>
      <c r="D222" s="6"/>
      <c r="E222" s="6"/>
      <c r="F222" s="6"/>
      <c r="G222" s="6"/>
      <c r="H222" s="6"/>
      <c r="I222" s="6"/>
      <c r="J222" s="6"/>
      <c r="K222" s="6"/>
      <c r="L222" s="6"/>
      <c r="M222" s="6"/>
      <c r="N222" s="6"/>
      <c r="O222" s="6"/>
      <c r="P222" s="35"/>
      <c r="Q222" s="6"/>
      <c r="R222" s="313"/>
      <c r="S222" s="313"/>
      <c r="T222" s="313"/>
      <c r="U222" s="313"/>
      <c r="V222" s="313"/>
      <c r="W222" s="313"/>
      <c r="X222" s="313"/>
      <c r="Y222" s="313"/>
      <c r="Z222" s="5"/>
    </row>
    <row r="223" spans="1:26" x14ac:dyDescent="0.35">
      <c r="A223" s="6"/>
      <c r="B223" s="307"/>
      <c r="C223" s="305" t="s">
        <v>3631</v>
      </c>
      <c r="D223" s="6"/>
      <c r="E223" s="6"/>
      <c r="F223" s="6"/>
      <c r="G223" s="6"/>
      <c r="H223" s="6"/>
      <c r="I223" s="6"/>
      <c r="J223" s="6"/>
      <c r="K223" s="6"/>
      <c r="L223" s="6"/>
      <c r="M223" s="6"/>
      <c r="N223" s="6"/>
      <c r="O223" s="6"/>
      <c r="P223" s="35"/>
      <c r="Q223" s="6"/>
      <c r="R223" s="313"/>
      <c r="S223" s="313"/>
      <c r="T223" s="313"/>
      <c r="U223" s="313"/>
      <c r="V223" s="313"/>
      <c r="W223" s="313"/>
      <c r="X223" s="313"/>
      <c r="Y223" s="313"/>
      <c r="Z223" s="5"/>
    </row>
    <row r="224" spans="1:26" x14ac:dyDescent="0.35">
      <c r="A224" s="6"/>
      <c r="B224" s="307"/>
      <c r="C224" s="305" t="s">
        <v>3632</v>
      </c>
      <c r="D224" s="6"/>
      <c r="E224" s="6"/>
      <c r="F224" s="6"/>
      <c r="G224" s="6"/>
      <c r="H224" s="6"/>
      <c r="I224" s="6"/>
      <c r="J224" s="6"/>
      <c r="K224" s="6"/>
      <c r="L224" s="6"/>
      <c r="M224" s="6"/>
      <c r="N224" s="6"/>
      <c r="O224" s="6"/>
      <c r="P224" s="35"/>
      <c r="Q224" s="6"/>
      <c r="R224" s="313"/>
      <c r="S224" s="313"/>
      <c r="T224" s="313"/>
      <c r="U224" s="313"/>
      <c r="V224" s="313"/>
      <c r="W224" s="313"/>
      <c r="X224" s="313"/>
      <c r="Y224" s="313"/>
      <c r="Z224" s="5"/>
    </row>
    <row r="225" spans="1:26" x14ac:dyDescent="0.35">
      <c r="A225" s="6"/>
      <c r="B225" s="307"/>
      <c r="C225" s="305" t="s">
        <v>3633</v>
      </c>
      <c r="D225" s="6"/>
      <c r="E225" s="6"/>
      <c r="F225" s="6"/>
      <c r="G225" s="6"/>
      <c r="H225" s="6"/>
      <c r="I225" s="6"/>
      <c r="J225" s="6"/>
      <c r="K225" s="6"/>
      <c r="L225" s="6"/>
      <c r="M225" s="6"/>
      <c r="N225" s="6"/>
      <c r="O225" s="6"/>
      <c r="P225" s="35"/>
      <c r="Q225" s="6"/>
      <c r="R225" s="379" t="s">
        <v>3635</v>
      </c>
      <c r="S225" s="124"/>
      <c r="T225" s="124"/>
      <c r="U225" s="124"/>
      <c r="V225" s="124"/>
      <c r="W225" s="124"/>
      <c r="X225" s="6"/>
      <c r="Y225" s="313"/>
      <c r="Z225" s="5"/>
    </row>
    <row r="226" spans="1:26" x14ac:dyDescent="0.35">
      <c r="A226" s="6"/>
      <c r="B226" s="307"/>
      <c r="C226" s="305" t="s">
        <v>3634</v>
      </c>
      <c r="D226" s="6"/>
      <c r="E226" s="6"/>
      <c r="F226" s="6"/>
      <c r="G226" s="6"/>
      <c r="H226" s="6"/>
      <c r="I226" s="6"/>
      <c r="J226" s="6"/>
      <c r="K226" s="6"/>
      <c r="L226" s="6"/>
      <c r="M226" s="6"/>
      <c r="N226" s="6"/>
      <c r="O226" s="6"/>
      <c r="P226" s="35"/>
      <c r="Q226" s="6"/>
      <c r="R226" s="433"/>
      <c r="S226" s="434"/>
      <c r="T226" s="434"/>
      <c r="U226" s="434"/>
      <c r="V226" s="434"/>
      <c r="W226" s="435"/>
      <c r="X226" s="6"/>
      <c r="Y226" s="31" t="str">
        <f>IF(AND(P226&lt;&gt;0,ISBLANK(R226)),"R",IF(AND(P226=0,NOT(ISBLANK(R226))),"Y","G"))</f>
        <v>G</v>
      </c>
      <c r="Z226" s="5"/>
    </row>
    <row r="227" spans="1:26" ht="7.4" customHeight="1" x14ac:dyDescent="0.35">
      <c r="A227" s="6"/>
      <c r="B227" s="307"/>
      <c r="C227" s="305"/>
      <c r="D227" s="6"/>
      <c r="E227" s="6"/>
      <c r="F227" s="6"/>
      <c r="G227" s="6"/>
      <c r="H227" s="6"/>
      <c r="I227" s="6"/>
      <c r="J227" s="6"/>
      <c r="K227" s="6"/>
      <c r="L227" s="6"/>
      <c r="M227" s="6"/>
      <c r="N227" s="6"/>
      <c r="O227" s="6"/>
      <c r="P227" s="6"/>
      <c r="Q227" s="6"/>
      <c r="R227" s="6"/>
      <c r="S227" s="6"/>
      <c r="T227" s="6"/>
      <c r="U227" s="6"/>
      <c r="V227" s="6"/>
      <c r="W227" s="6"/>
      <c r="X227" s="6"/>
      <c r="Y227" s="31"/>
      <c r="Z227" s="5"/>
    </row>
    <row r="228" spans="1:26" ht="14.5" customHeight="1" x14ac:dyDescent="0.35">
      <c r="A228" s="6"/>
      <c r="B228" s="6" t="s">
        <v>295</v>
      </c>
      <c r="C228" s="6" t="s">
        <v>268</v>
      </c>
      <c r="D228" s="6"/>
      <c r="E228" s="6"/>
      <c r="F228" s="6"/>
      <c r="G228" s="6"/>
      <c r="H228" s="6"/>
      <c r="I228" s="6"/>
      <c r="J228" s="6"/>
      <c r="K228" s="6"/>
      <c r="L228" s="6"/>
      <c r="M228" s="6"/>
      <c r="N228" s="6"/>
      <c r="O228" s="6"/>
      <c r="P228" s="35"/>
      <c r="Q228" s="6"/>
      <c r="R228" s="6"/>
      <c r="S228" s="6"/>
      <c r="T228" s="6"/>
      <c r="U228" s="6"/>
      <c r="V228" s="6"/>
      <c r="W228" s="6"/>
      <c r="X228" s="6"/>
      <c r="Y228" s="31"/>
      <c r="Z228" s="5"/>
    </row>
    <row r="229" spans="1:26" ht="7.4" customHeight="1" x14ac:dyDescent="0.35">
      <c r="A229" s="6"/>
      <c r="B229" s="307"/>
      <c r="C229" s="305"/>
      <c r="D229" s="6"/>
      <c r="E229" s="6"/>
      <c r="F229" s="6"/>
      <c r="G229" s="6"/>
      <c r="H229" s="6"/>
      <c r="I229" s="6"/>
      <c r="J229" s="6"/>
      <c r="K229" s="6"/>
      <c r="L229" s="6"/>
      <c r="M229" s="6"/>
      <c r="N229" s="6"/>
      <c r="O229" s="6"/>
      <c r="P229" s="6"/>
      <c r="Q229" s="6"/>
      <c r="R229" s="6"/>
      <c r="S229" s="6"/>
      <c r="T229" s="6"/>
      <c r="U229" s="6"/>
      <c r="V229" s="6"/>
      <c r="W229" s="6"/>
      <c r="X229" s="6"/>
      <c r="Y229" s="31"/>
      <c r="Z229" s="5"/>
    </row>
    <row r="230" spans="1:26" x14ac:dyDescent="0.35">
      <c r="A230" s="6"/>
      <c r="B230" s="6" t="s">
        <v>296</v>
      </c>
      <c r="C230" s="6" t="s">
        <v>270</v>
      </c>
      <c r="D230" s="6"/>
      <c r="E230" s="6"/>
      <c r="F230" s="6"/>
      <c r="G230" s="6"/>
      <c r="H230" s="6"/>
      <c r="I230" s="6"/>
      <c r="J230" s="6"/>
      <c r="K230" s="6"/>
      <c r="L230" s="6"/>
      <c r="M230" s="6"/>
      <c r="N230" s="6"/>
      <c r="O230" s="6"/>
      <c r="P230" s="36">
        <f>SUM(P231:P233)</f>
        <v>0</v>
      </c>
      <c r="Q230" s="6"/>
      <c r="R230" s="313"/>
      <c r="S230" s="313"/>
      <c r="T230" s="313"/>
      <c r="U230" s="313"/>
      <c r="V230" s="313"/>
      <c r="W230" s="313"/>
      <c r="X230" s="6"/>
      <c r="Y230" s="31"/>
      <c r="Z230" s="5"/>
    </row>
    <row r="231" spans="1:26" x14ac:dyDescent="0.35">
      <c r="A231" s="6"/>
      <c r="B231" s="6"/>
      <c r="C231" s="60" t="s">
        <v>271</v>
      </c>
      <c r="D231" s="6"/>
      <c r="E231" s="6"/>
      <c r="F231" s="6"/>
      <c r="G231" s="6"/>
      <c r="H231" s="6"/>
      <c r="I231" s="6"/>
      <c r="J231" s="6"/>
      <c r="K231" s="6"/>
      <c r="L231" s="6"/>
      <c r="M231" s="6"/>
      <c r="N231" s="6"/>
      <c r="O231" s="6"/>
      <c r="P231" s="35"/>
      <c r="Q231" s="6"/>
      <c r="R231" s="313"/>
      <c r="S231" s="313"/>
      <c r="T231" s="313"/>
      <c r="U231" s="313"/>
      <c r="V231" s="313"/>
      <c r="W231" s="313"/>
      <c r="X231" s="6"/>
      <c r="Y231" s="31"/>
      <c r="Z231" s="5"/>
    </row>
    <row r="232" spans="1:26" x14ac:dyDescent="0.35">
      <c r="A232" s="6"/>
      <c r="B232" s="6"/>
      <c r="C232" s="60" t="s">
        <v>272</v>
      </c>
      <c r="D232" s="6"/>
      <c r="E232" s="6"/>
      <c r="F232" s="6"/>
      <c r="G232" s="6"/>
      <c r="H232" s="6"/>
      <c r="I232" s="6"/>
      <c r="J232" s="6"/>
      <c r="K232" s="6"/>
      <c r="L232" s="6"/>
      <c r="M232" s="6"/>
      <c r="N232" s="6"/>
      <c r="O232" s="6"/>
      <c r="P232" s="35"/>
      <c r="Q232" s="6"/>
      <c r="R232" s="313"/>
      <c r="S232" s="313"/>
      <c r="T232" s="313"/>
      <c r="U232" s="313"/>
      <c r="V232" s="313"/>
      <c r="W232" s="313"/>
      <c r="X232" s="6"/>
      <c r="Y232" s="31"/>
      <c r="Z232" s="5"/>
    </row>
    <row r="233" spans="1:26" x14ac:dyDescent="0.35">
      <c r="A233" s="6"/>
      <c r="B233" s="6"/>
      <c r="C233" s="60" t="s">
        <v>273</v>
      </c>
      <c r="D233" s="6"/>
      <c r="E233" s="6"/>
      <c r="F233" s="6"/>
      <c r="G233" s="6"/>
      <c r="H233" s="6"/>
      <c r="I233" s="6"/>
      <c r="J233" s="6"/>
      <c r="K233" s="6"/>
      <c r="L233" s="6"/>
      <c r="M233" s="6"/>
      <c r="N233" s="6"/>
      <c r="O233" s="6"/>
      <c r="P233" s="35"/>
      <c r="Q233" s="6"/>
      <c r="R233" s="313"/>
      <c r="S233" s="313"/>
      <c r="T233" s="313"/>
      <c r="U233" s="313"/>
      <c r="V233" s="313"/>
      <c r="W233" s="313"/>
      <c r="X233" s="6"/>
      <c r="Y233" s="31"/>
      <c r="Z233" s="5"/>
    </row>
    <row r="234" spans="1:26" ht="7.4" customHeight="1" x14ac:dyDescent="0.35">
      <c r="A234" s="6"/>
      <c r="B234" s="6"/>
      <c r="C234" s="60"/>
      <c r="D234" s="6"/>
      <c r="E234" s="6"/>
      <c r="F234" s="6"/>
      <c r="G234" s="6"/>
      <c r="H234" s="6"/>
      <c r="I234" s="6"/>
      <c r="J234" s="6"/>
      <c r="K234" s="6"/>
      <c r="L234" s="6"/>
      <c r="M234" s="6"/>
      <c r="N234" s="6"/>
      <c r="O234" s="6"/>
      <c r="P234" s="6"/>
      <c r="Q234" s="6"/>
      <c r="R234" s="313"/>
      <c r="S234" s="313"/>
      <c r="T234" s="313"/>
      <c r="U234" s="313"/>
      <c r="V234" s="313"/>
      <c r="W234" s="313"/>
      <c r="X234" s="6"/>
      <c r="Y234" s="31"/>
      <c r="Z234" s="5"/>
    </row>
    <row r="235" spans="1:26" x14ac:dyDescent="0.35">
      <c r="A235" s="6"/>
      <c r="B235" s="6" t="s">
        <v>298</v>
      </c>
      <c r="C235" s="124" t="s">
        <v>275</v>
      </c>
      <c r="D235" s="6"/>
      <c r="E235" s="6"/>
      <c r="F235" s="6"/>
      <c r="G235" s="6"/>
      <c r="H235" s="6"/>
      <c r="I235" s="6"/>
      <c r="J235" s="6"/>
      <c r="K235" s="6"/>
      <c r="L235" s="6"/>
      <c r="M235" s="6"/>
      <c r="N235" s="6"/>
      <c r="O235" s="6"/>
      <c r="P235" s="45">
        <f>SUM(P236:P237)</f>
        <v>0</v>
      </c>
      <c r="Q235" s="6"/>
      <c r="R235" s="313"/>
      <c r="S235" s="313"/>
      <c r="T235" s="313"/>
      <c r="U235" s="313"/>
      <c r="V235" s="313"/>
      <c r="W235" s="313"/>
      <c r="X235" s="6"/>
      <c r="Y235" s="31"/>
      <c r="Z235" s="5"/>
    </row>
    <row r="236" spans="1:26" x14ac:dyDescent="0.35">
      <c r="A236" s="6"/>
      <c r="B236" s="6"/>
      <c r="C236" s="60" t="s">
        <v>297</v>
      </c>
      <c r="D236" s="6"/>
      <c r="E236" s="6"/>
      <c r="F236" s="6"/>
      <c r="G236" s="6"/>
      <c r="H236" s="6"/>
      <c r="I236" s="6"/>
      <c r="J236" s="6"/>
      <c r="K236" s="6"/>
      <c r="L236" s="6"/>
      <c r="M236" s="6"/>
      <c r="N236" s="6"/>
      <c r="O236" s="6"/>
      <c r="P236" s="35"/>
      <c r="Q236" s="6"/>
      <c r="R236" s="18" t="s">
        <v>3650</v>
      </c>
      <c r="S236" s="124"/>
      <c r="T236" s="124"/>
      <c r="U236" s="124"/>
      <c r="V236" s="124"/>
      <c r="W236" s="124"/>
      <c r="X236" s="6"/>
      <c r="Y236" s="44"/>
      <c r="Z236" s="5"/>
    </row>
    <row r="237" spans="1:26" x14ac:dyDescent="0.35">
      <c r="A237" s="6"/>
      <c r="B237" s="6"/>
      <c r="C237" s="60" t="s">
        <v>3649</v>
      </c>
      <c r="D237" s="6"/>
      <c r="E237" s="6"/>
      <c r="F237" s="6"/>
      <c r="G237" s="6"/>
      <c r="H237" s="6"/>
      <c r="I237" s="6"/>
      <c r="J237" s="6"/>
      <c r="K237" s="6"/>
      <c r="L237" s="6"/>
      <c r="M237" s="6"/>
      <c r="N237" s="6"/>
      <c r="O237" s="6"/>
      <c r="P237" s="35"/>
      <c r="Q237" s="6"/>
      <c r="R237" s="433"/>
      <c r="S237" s="434"/>
      <c r="T237" s="434"/>
      <c r="U237" s="434"/>
      <c r="V237" s="434"/>
      <c r="W237" s="435"/>
      <c r="X237" s="6"/>
      <c r="Y237" s="31" t="str">
        <f>IF(AND(P237&lt;&gt;0,ISBLANK(R237)),"R",IF(AND(P237=0,NOT(ISBLANK(R237))),"Y","G"))</f>
        <v>G</v>
      </c>
      <c r="Z237" s="5"/>
    </row>
    <row r="238" spans="1:26" ht="7.4" customHeight="1" x14ac:dyDescent="0.35">
      <c r="A238" s="6"/>
      <c r="B238" s="6"/>
      <c r="C238" s="60"/>
      <c r="D238" s="6"/>
      <c r="E238" s="6"/>
      <c r="F238" s="6"/>
      <c r="G238" s="6"/>
      <c r="H238" s="6"/>
      <c r="I238" s="6"/>
      <c r="J238" s="6"/>
      <c r="K238" s="6"/>
      <c r="L238" s="6"/>
      <c r="M238" s="6"/>
      <c r="N238" s="6"/>
      <c r="O238" s="6"/>
      <c r="P238" s="6"/>
      <c r="Q238" s="6"/>
      <c r="R238" s="6"/>
      <c r="S238" s="6"/>
      <c r="T238" s="6"/>
      <c r="U238" s="6"/>
      <c r="V238" s="6"/>
      <c r="W238" s="6"/>
      <c r="X238" s="6"/>
      <c r="Y238" s="31"/>
      <c r="Z238" s="5"/>
    </row>
    <row r="239" spans="1:26" x14ac:dyDescent="0.35">
      <c r="A239" s="6"/>
      <c r="B239" s="6" t="s">
        <v>300</v>
      </c>
      <c r="C239" s="307" t="s">
        <v>299</v>
      </c>
      <c r="D239" s="6"/>
      <c r="E239" s="6"/>
      <c r="F239" s="6"/>
      <c r="G239" s="6"/>
      <c r="H239" s="6"/>
      <c r="I239" s="6"/>
      <c r="J239" s="6"/>
      <c r="K239" s="6"/>
      <c r="L239" s="6"/>
      <c r="M239" s="6"/>
      <c r="N239" s="6"/>
      <c r="O239" s="6"/>
      <c r="P239" s="35"/>
      <c r="Q239" s="6"/>
      <c r="R239" s="313"/>
      <c r="S239" s="313"/>
      <c r="T239" s="313"/>
      <c r="U239" s="313"/>
      <c r="V239" s="313"/>
      <c r="W239" s="313"/>
      <c r="X239" s="6"/>
      <c r="Y239" s="31"/>
      <c r="Z239" s="5"/>
    </row>
    <row r="240" spans="1:26" ht="7.4" customHeight="1" x14ac:dyDescent="0.35">
      <c r="A240" s="6"/>
      <c r="B240" s="6"/>
      <c r="C240" s="307"/>
      <c r="D240" s="6"/>
      <c r="E240" s="6"/>
      <c r="F240" s="6"/>
      <c r="G240" s="6"/>
      <c r="H240" s="6"/>
      <c r="I240" s="6"/>
      <c r="J240" s="6"/>
      <c r="K240" s="6"/>
      <c r="L240" s="6"/>
      <c r="M240" s="6"/>
      <c r="N240" s="6"/>
      <c r="O240" s="6"/>
      <c r="P240" s="6"/>
      <c r="Q240" s="6"/>
      <c r="R240" s="313"/>
      <c r="S240" s="313"/>
      <c r="T240" s="313"/>
      <c r="U240" s="313"/>
      <c r="V240" s="313"/>
      <c r="W240" s="313"/>
      <c r="X240" s="6"/>
      <c r="Y240" s="31"/>
      <c r="Z240" s="5"/>
    </row>
    <row r="241" spans="1:26" x14ac:dyDescent="0.35">
      <c r="A241" s="6"/>
      <c r="B241" s="6" t="s">
        <v>301</v>
      </c>
      <c r="C241" s="307" t="s">
        <v>278</v>
      </c>
      <c r="D241" s="6"/>
      <c r="E241" s="6"/>
      <c r="F241" s="6"/>
      <c r="G241" s="6"/>
      <c r="H241" s="6"/>
      <c r="I241" s="6"/>
      <c r="J241" s="6"/>
      <c r="K241" s="6"/>
      <c r="L241" s="6"/>
      <c r="M241" s="6"/>
      <c r="N241" s="6"/>
      <c r="O241" s="6"/>
      <c r="P241" s="45">
        <f>SUM(P242:P243)</f>
        <v>0</v>
      </c>
      <c r="Q241" s="6"/>
      <c r="R241" s="313"/>
      <c r="S241" s="313"/>
      <c r="T241" s="313"/>
      <c r="U241" s="313"/>
      <c r="V241" s="313"/>
      <c r="W241" s="313"/>
      <c r="X241" s="6"/>
      <c r="Y241" s="31"/>
      <c r="Z241" s="5"/>
    </row>
    <row r="242" spans="1:26" x14ac:dyDescent="0.35">
      <c r="A242" s="6"/>
      <c r="B242" s="6"/>
      <c r="C242" s="305" t="s">
        <v>279</v>
      </c>
      <c r="D242" s="6"/>
      <c r="E242" s="6"/>
      <c r="F242" s="6"/>
      <c r="G242" s="6"/>
      <c r="H242" s="6"/>
      <c r="I242" s="6"/>
      <c r="J242" s="6"/>
      <c r="K242" s="6"/>
      <c r="L242" s="6"/>
      <c r="M242" s="6"/>
      <c r="N242" s="6"/>
      <c r="O242" s="6"/>
      <c r="P242" s="35"/>
      <c r="Q242" s="6"/>
      <c r="R242" s="18" t="s">
        <v>3640</v>
      </c>
      <c r="S242" s="124"/>
      <c r="T242" s="124"/>
      <c r="U242" s="124"/>
      <c r="V242" s="124"/>
      <c r="W242" s="124"/>
      <c r="X242" s="6"/>
      <c r="Y242" s="44"/>
      <c r="Z242" s="5"/>
    </row>
    <row r="243" spans="1:26" x14ac:dyDescent="0.35">
      <c r="A243" s="6"/>
      <c r="B243" s="6"/>
      <c r="C243" s="305" t="s">
        <v>3642</v>
      </c>
      <c r="D243" s="6"/>
      <c r="E243" s="6"/>
      <c r="F243" s="6"/>
      <c r="G243" s="6"/>
      <c r="H243" s="6"/>
      <c r="I243" s="6"/>
      <c r="J243" s="6"/>
      <c r="K243" s="6"/>
      <c r="L243" s="6"/>
      <c r="M243" s="6"/>
      <c r="N243" s="6"/>
      <c r="O243" s="6"/>
      <c r="P243" s="35"/>
      <c r="Q243" s="6"/>
      <c r="R243" s="433"/>
      <c r="S243" s="434"/>
      <c r="T243" s="434"/>
      <c r="U243" s="434"/>
      <c r="V243" s="434"/>
      <c r="W243" s="435"/>
      <c r="X243" s="6"/>
      <c r="Y243" s="31" t="str">
        <f>IF(AND(P243&lt;&gt;0,ISBLANK(R243)),"R",IF(AND(P243=0,NOT(ISBLANK(R243))),"Y","G"))</f>
        <v>G</v>
      </c>
      <c r="Z243" s="5"/>
    </row>
    <row r="244" spans="1:26" ht="7.4" customHeight="1" x14ac:dyDescent="0.35">
      <c r="A244" s="6"/>
      <c r="B244" s="6"/>
      <c r="C244" s="305"/>
      <c r="D244" s="6"/>
      <c r="E244" s="6"/>
      <c r="F244" s="6"/>
      <c r="G244" s="6"/>
      <c r="H244" s="6"/>
      <c r="I244" s="6"/>
      <c r="J244" s="6"/>
      <c r="K244" s="6"/>
      <c r="L244" s="6"/>
      <c r="M244" s="6"/>
      <c r="N244" s="6"/>
      <c r="O244" s="6"/>
      <c r="P244" s="6"/>
      <c r="Q244" s="6"/>
      <c r="R244" s="6"/>
      <c r="S244" s="6"/>
      <c r="T244" s="6"/>
      <c r="U244" s="6"/>
      <c r="V244" s="6"/>
      <c r="W244" s="6"/>
      <c r="X244" s="6"/>
      <c r="Y244" s="31"/>
      <c r="Z244" s="5"/>
    </row>
    <row r="245" spans="1:26" x14ac:dyDescent="0.35">
      <c r="A245" s="6"/>
      <c r="B245" s="6" t="s">
        <v>305</v>
      </c>
      <c r="C245" s="299" t="s">
        <v>302</v>
      </c>
      <c r="D245" s="6"/>
      <c r="E245" s="6"/>
      <c r="F245" s="6"/>
      <c r="G245" s="6"/>
      <c r="H245" s="6"/>
      <c r="I245" s="6"/>
      <c r="J245" s="6"/>
      <c r="K245" s="6"/>
      <c r="L245" s="6"/>
      <c r="M245" s="6"/>
      <c r="N245" s="6"/>
      <c r="O245" s="6"/>
      <c r="P245" s="45">
        <f>SUM(P246:P256)</f>
        <v>0</v>
      </c>
      <c r="Q245" s="6"/>
      <c r="R245" s="313"/>
      <c r="S245" s="313"/>
      <c r="T245" s="313"/>
      <c r="U245" s="313"/>
      <c r="V245" s="313"/>
      <c r="W245" s="313"/>
      <c r="X245" s="6"/>
      <c r="Y245" s="31"/>
      <c r="Z245" s="5"/>
    </row>
    <row r="246" spans="1:26" x14ac:dyDescent="0.35">
      <c r="A246" s="6"/>
      <c r="B246" s="6"/>
      <c r="C246" s="305" t="s">
        <v>282</v>
      </c>
      <c r="D246" s="6"/>
      <c r="E246" s="6"/>
      <c r="F246" s="6"/>
      <c r="G246" s="6"/>
      <c r="H246" s="6"/>
      <c r="I246" s="6"/>
      <c r="J246" s="6"/>
      <c r="K246" s="6"/>
      <c r="L246" s="6"/>
      <c r="M246" s="6"/>
      <c r="N246" s="6"/>
      <c r="O246" s="6"/>
      <c r="P246" s="35"/>
      <c r="Q246" s="6"/>
      <c r="R246" s="313"/>
      <c r="S246" s="313"/>
      <c r="T246" s="313"/>
      <c r="U246" s="313"/>
      <c r="V246" s="313"/>
      <c r="W246" s="313"/>
      <c r="X246" s="6"/>
      <c r="Y246" s="31"/>
      <c r="Z246" s="5"/>
    </row>
    <row r="247" spans="1:26" x14ac:dyDescent="0.35">
      <c r="A247" s="6"/>
      <c r="B247" s="6"/>
      <c r="C247" s="305" t="s">
        <v>283</v>
      </c>
      <c r="D247" s="6"/>
      <c r="E247" s="6"/>
      <c r="F247" s="6"/>
      <c r="G247" s="6"/>
      <c r="H247" s="6"/>
      <c r="I247" s="6"/>
      <c r="J247" s="6"/>
      <c r="K247" s="6"/>
      <c r="L247" s="6"/>
      <c r="M247" s="6"/>
      <c r="N247" s="6"/>
      <c r="O247" s="6"/>
      <c r="P247" s="35"/>
      <c r="Q247" s="6"/>
      <c r="R247" s="313"/>
      <c r="S247" s="313"/>
      <c r="T247" s="313"/>
      <c r="U247" s="313"/>
      <c r="V247" s="313"/>
      <c r="W247" s="313"/>
      <c r="X247" s="6"/>
      <c r="Y247" s="31"/>
      <c r="Z247" s="5"/>
    </row>
    <row r="248" spans="1:26" x14ac:dyDescent="0.35">
      <c r="A248" s="6"/>
      <c r="B248" s="6"/>
      <c r="C248" s="305" t="s">
        <v>284</v>
      </c>
      <c r="D248" s="6"/>
      <c r="E248" s="6"/>
      <c r="F248" s="6"/>
      <c r="G248" s="6"/>
      <c r="H248" s="6"/>
      <c r="I248" s="6"/>
      <c r="J248" s="6"/>
      <c r="K248" s="6"/>
      <c r="L248" s="6"/>
      <c r="M248" s="6"/>
      <c r="N248" s="6"/>
      <c r="O248" s="6"/>
      <c r="P248" s="35"/>
      <c r="Q248" s="6"/>
      <c r="R248" s="313"/>
      <c r="S248" s="313"/>
      <c r="T248" s="313"/>
      <c r="U248" s="313"/>
      <c r="V248" s="313"/>
      <c r="W248" s="313"/>
      <c r="X248" s="6"/>
      <c r="Y248" s="31"/>
      <c r="Z248" s="5"/>
    </row>
    <row r="249" spans="1:26" x14ac:dyDescent="0.35">
      <c r="A249" s="6"/>
      <c r="B249" s="6"/>
      <c r="C249" s="305" t="s">
        <v>285</v>
      </c>
      <c r="D249" s="6"/>
      <c r="E249" s="6"/>
      <c r="F249" s="6"/>
      <c r="G249" s="6"/>
      <c r="H249" s="6"/>
      <c r="I249" s="6"/>
      <c r="J249" s="6"/>
      <c r="K249" s="6"/>
      <c r="L249" s="6"/>
      <c r="M249" s="6"/>
      <c r="N249" s="6"/>
      <c r="O249" s="6"/>
      <c r="P249" s="35"/>
      <c r="Q249" s="6"/>
      <c r="R249" s="379" t="s">
        <v>3622</v>
      </c>
      <c r="S249" s="6"/>
      <c r="T249" s="6"/>
      <c r="U249" s="6"/>
      <c r="V249" s="6"/>
      <c r="W249" s="6"/>
      <c r="X249" s="6"/>
      <c r="Y249" s="31"/>
      <c r="Z249" s="5"/>
    </row>
    <row r="250" spans="1:26" x14ac:dyDescent="0.35">
      <c r="A250" s="6"/>
      <c r="B250" s="6"/>
      <c r="C250" s="305" t="s">
        <v>286</v>
      </c>
      <c r="D250" s="6"/>
      <c r="E250" s="6"/>
      <c r="F250" s="6"/>
      <c r="G250" s="6"/>
      <c r="H250" s="6"/>
      <c r="I250" s="6"/>
      <c r="J250" s="6"/>
      <c r="K250" s="6"/>
      <c r="L250" s="6"/>
      <c r="M250" s="6"/>
      <c r="N250" s="6"/>
      <c r="O250" s="6"/>
      <c r="P250" s="35"/>
      <c r="Q250" s="6"/>
      <c r="R250" s="433"/>
      <c r="S250" s="434"/>
      <c r="T250" s="434"/>
      <c r="U250" s="434"/>
      <c r="V250" s="434"/>
      <c r="W250" s="435"/>
      <c r="X250" s="6"/>
      <c r="Y250" s="31" t="str">
        <f>IF(AND(P250&lt;&gt;0,ISBLANK(R250)),"R",IF(AND(P250=0,NOT(ISBLANK(R250))),"Y","G"))</f>
        <v>G</v>
      </c>
      <c r="Z250" s="5"/>
    </row>
    <row r="251" spans="1:26" x14ac:dyDescent="0.35">
      <c r="A251" s="6"/>
      <c r="B251" s="6"/>
      <c r="C251" s="305" t="s">
        <v>3618</v>
      </c>
      <c r="D251" s="6"/>
      <c r="E251" s="6"/>
      <c r="F251" s="6"/>
      <c r="G251" s="6"/>
      <c r="H251" s="6"/>
      <c r="I251" s="6"/>
      <c r="J251" s="6"/>
      <c r="K251" s="6"/>
      <c r="L251" s="6"/>
      <c r="M251" s="6"/>
      <c r="N251" s="6"/>
      <c r="O251" s="6"/>
      <c r="P251" s="35"/>
      <c r="Q251" s="6"/>
      <c r="R251" s="433"/>
      <c r="S251" s="434"/>
      <c r="T251" s="434"/>
      <c r="U251" s="434"/>
      <c r="V251" s="434"/>
      <c r="W251" s="435"/>
      <c r="X251" s="6"/>
      <c r="Y251" s="31" t="str">
        <f>IF(AND(P251&lt;&gt;0,ISBLANK(R251)),"R",IF(AND(P251=0,NOT(ISBLANK(R251))),"Y","G"))</f>
        <v>G</v>
      </c>
      <c r="Z251" s="5"/>
    </row>
    <row r="252" spans="1:26" x14ac:dyDescent="0.35">
      <c r="A252" s="6"/>
      <c r="B252" s="6"/>
      <c r="C252" s="305" t="s">
        <v>303</v>
      </c>
      <c r="D252" s="6"/>
      <c r="E252" s="6"/>
      <c r="F252" s="6"/>
      <c r="G252" s="6"/>
      <c r="H252" s="6"/>
      <c r="I252" s="6"/>
      <c r="J252" s="6"/>
      <c r="K252" s="6"/>
      <c r="L252" s="6"/>
      <c r="M252" s="6"/>
      <c r="N252" s="6"/>
      <c r="O252" s="6"/>
      <c r="P252" s="35"/>
      <c r="Q252" s="6"/>
      <c r="R252" s="313"/>
      <c r="S252" s="313"/>
      <c r="T252" s="313"/>
      <c r="U252" s="313"/>
      <c r="V252" s="313"/>
      <c r="W252" s="313"/>
      <c r="X252" s="6"/>
      <c r="Y252" s="31"/>
      <c r="Z252" s="5"/>
    </row>
    <row r="253" spans="1:26" x14ac:dyDescent="0.35">
      <c r="A253" s="6"/>
      <c r="B253" s="6"/>
      <c r="C253" s="60" t="s">
        <v>304</v>
      </c>
      <c r="D253" s="6"/>
      <c r="E253" s="6"/>
      <c r="F253" s="6"/>
      <c r="G253" s="6"/>
      <c r="H253" s="6"/>
      <c r="I253" s="6"/>
      <c r="J253" s="6"/>
      <c r="K253" s="6"/>
      <c r="L253" s="6"/>
      <c r="M253" s="6"/>
      <c r="N253" s="6"/>
      <c r="O253" s="6"/>
      <c r="P253" s="35"/>
      <c r="Q253" s="6"/>
      <c r="R253" s="313"/>
      <c r="S253" s="313"/>
      <c r="T253" s="313"/>
      <c r="U253" s="313"/>
      <c r="V253" s="313"/>
      <c r="W253" s="313"/>
      <c r="X253" s="6"/>
      <c r="Y253" s="31"/>
      <c r="Z253" s="5"/>
    </row>
    <row r="254" spans="1:26" x14ac:dyDescent="0.35">
      <c r="A254" s="6"/>
      <c r="B254" s="6"/>
      <c r="C254" s="305" t="s">
        <v>3637</v>
      </c>
      <c r="D254" s="6"/>
      <c r="E254" s="6"/>
      <c r="F254" s="6"/>
      <c r="G254" s="6"/>
      <c r="H254" s="6"/>
      <c r="I254" s="6"/>
      <c r="J254" s="6"/>
      <c r="K254" s="6"/>
      <c r="L254" s="6"/>
      <c r="M254" s="6"/>
      <c r="N254" s="6"/>
      <c r="O254" s="6"/>
      <c r="P254" s="35"/>
      <c r="Q254" s="6"/>
      <c r="S254" s="124"/>
      <c r="T254" s="124"/>
      <c r="U254" s="124"/>
      <c r="V254" s="124"/>
      <c r="W254" s="124"/>
      <c r="X254" s="6"/>
      <c r="Y254" s="44"/>
      <c r="Z254" s="5"/>
    </row>
    <row r="255" spans="1:26" x14ac:dyDescent="0.35">
      <c r="A255" s="6"/>
      <c r="B255" s="6"/>
      <c r="C255" s="305" t="s">
        <v>4817</v>
      </c>
      <c r="D255" s="6"/>
      <c r="E255" s="6"/>
      <c r="F255" s="6"/>
      <c r="G255" s="6"/>
      <c r="H255" s="6"/>
      <c r="I255" s="6"/>
      <c r="J255" s="6"/>
      <c r="K255" s="6"/>
      <c r="L255" s="6"/>
      <c r="M255" s="6"/>
      <c r="N255" s="6"/>
      <c r="O255" s="6"/>
      <c r="P255" s="35"/>
      <c r="Q255" s="6"/>
      <c r="R255" s="18" t="s">
        <v>3643</v>
      </c>
      <c r="S255" s="124"/>
      <c r="T255" s="124"/>
      <c r="U255" s="124"/>
      <c r="V255" s="124"/>
      <c r="W255" s="124"/>
      <c r="X255" s="6"/>
      <c r="Y255" s="44"/>
      <c r="Z255" s="5"/>
    </row>
    <row r="256" spans="1:26" x14ac:dyDescent="0.35">
      <c r="A256" s="6"/>
      <c r="B256" s="6"/>
      <c r="C256" s="60" t="s">
        <v>4816</v>
      </c>
      <c r="D256" s="6"/>
      <c r="E256" s="6"/>
      <c r="F256" s="6"/>
      <c r="G256" s="6"/>
      <c r="H256" s="6"/>
      <c r="I256" s="6"/>
      <c r="J256" s="6"/>
      <c r="K256" s="6"/>
      <c r="L256" s="6"/>
      <c r="M256" s="6"/>
      <c r="N256" s="6"/>
      <c r="O256" s="6"/>
      <c r="P256" s="35"/>
      <c r="Q256" s="6"/>
      <c r="R256" s="433"/>
      <c r="S256" s="434"/>
      <c r="T256" s="434"/>
      <c r="U256" s="434"/>
      <c r="V256" s="434"/>
      <c r="W256" s="435"/>
      <c r="X256" s="6"/>
      <c r="Y256" s="31" t="str">
        <f>IF(AND(P256&lt;&gt;0,ISBLANK(R256)),"R",IF(AND(P256=0,NOT(ISBLANK(R256))),"Y","G"))</f>
        <v>G</v>
      </c>
      <c r="Z256" s="5"/>
    </row>
    <row r="257" spans="1:26" ht="7.4" customHeight="1" x14ac:dyDescent="0.35">
      <c r="A257" s="6"/>
      <c r="B257" s="6"/>
      <c r="C257" s="60"/>
      <c r="D257" s="6"/>
      <c r="E257" s="6"/>
      <c r="F257" s="6"/>
      <c r="G257" s="6"/>
      <c r="H257" s="6"/>
      <c r="I257" s="6"/>
      <c r="J257" s="6"/>
      <c r="K257" s="6"/>
      <c r="L257" s="6"/>
      <c r="M257" s="6"/>
      <c r="N257" s="6"/>
      <c r="O257" s="6"/>
      <c r="P257" s="6"/>
      <c r="Q257" s="6"/>
      <c r="R257" s="6"/>
      <c r="S257" s="6"/>
      <c r="T257" s="6"/>
      <c r="U257" s="6"/>
      <c r="V257" s="6"/>
      <c r="W257" s="6"/>
      <c r="X257" s="6"/>
      <c r="Y257" s="31"/>
      <c r="Z257" s="5"/>
    </row>
    <row r="258" spans="1:26" x14ac:dyDescent="0.35">
      <c r="A258" s="6"/>
      <c r="B258" s="6" t="s">
        <v>309</v>
      </c>
      <c r="C258" s="124" t="s">
        <v>288</v>
      </c>
      <c r="D258" s="6"/>
      <c r="E258" s="6"/>
      <c r="F258" s="6"/>
      <c r="G258" s="6"/>
      <c r="H258" s="6"/>
      <c r="I258" s="6"/>
      <c r="J258" s="6"/>
      <c r="K258" s="6"/>
      <c r="L258" s="6"/>
      <c r="M258" s="6"/>
      <c r="N258" s="6"/>
      <c r="O258" s="6"/>
      <c r="P258" s="45">
        <f>SUM(P259:P262)</f>
        <v>0</v>
      </c>
      <c r="Q258" s="6"/>
      <c r="R258" s="313"/>
      <c r="S258" s="313"/>
      <c r="T258" s="313"/>
      <c r="U258" s="313"/>
      <c r="V258" s="313"/>
      <c r="W258" s="313"/>
      <c r="X258" s="6"/>
      <c r="Y258" s="31"/>
      <c r="Z258" s="5"/>
    </row>
    <row r="259" spans="1:26" x14ac:dyDescent="0.35">
      <c r="A259" s="6"/>
      <c r="B259" s="6"/>
      <c r="C259" s="60" t="s">
        <v>306</v>
      </c>
      <c r="D259" s="6"/>
      <c r="E259" s="6"/>
      <c r="F259" s="6"/>
      <c r="G259" s="6"/>
      <c r="H259" s="6"/>
      <c r="I259" s="6"/>
      <c r="J259" s="6"/>
      <c r="K259" s="6"/>
      <c r="L259" s="6"/>
      <c r="M259" s="6"/>
      <c r="N259" s="6"/>
      <c r="O259" s="6"/>
      <c r="P259" s="35"/>
      <c r="Q259" s="6"/>
      <c r="R259" s="313"/>
      <c r="S259" s="313"/>
      <c r="T259" s="313"/>
      <c r="U259" s="313"/>
      <c r="V259" s="313"/>
      <c r="W259" s="313"/>
      <c r="X259" s="6"/>
      <c r="Y259" s="31"/>
      <c r="Z259" s="5"/>
    </row>
    <row r="260" spans="1:26" x14ac:dyDescent="0.35">
      <c r="A260" s="6"/>
      <c r="B260" s="6"/>
      <c r="C260" s="60" t="s">
        <v>307</v>
      </c>
      <c r="D260" s="6"/>
      <c r="E260" s="6"/>
      <c r="F260" s="6"/>
      <c r="G260" s="6"/>
      <c r="H260" s="6"/>
      <c r="I260" s="6"/>
      <c r="J260" s="6"/>
      <c r="K260" s="6"/>
      <c r="L260" s="6"/>
      <c r="M260" s="6"/>
      <c r="N260" s="6"/>
      <c r="O260" s="6"/>
      <c r="P260" s="35"/>
      <c r="Q260" s="6"/>
      <c r="R260" s="313"/>
      <c r="S260" s="313"/>
      <c r="T260" s="313"/>
      <c r="U260" s="313"/>
      <c r="V260" s="313"/>
      <c r="W260" s="313"/>
      <c r="X260" s="6"/>
      <c r="Y260" s="31"/>
      <c r="Z260" s="5"/>
    </row>
    <row r="261" spans="1:26" x14ac:dyDescent="0.35">
      <c r="A261" s="6"/>
      <c r="B261" s="6"/>
      <c r="C261" s="305" t="s">
        <v>308</v>
      </c>
      <c r="D261" s="6"/>
      <c r="E261" s="6"/>
      <c r="F261" s="6"/>
      <c r="G261" s="6"/>
      <c r="H261" s="6"/>
      <c r="I261" s="6"/>
      <c r="J261" s="6"/>
      <c r="K261" s="6"/>
      <c r="L261" s="6"/>
      <c r="M261" s="6"/>
      <c r="N261" s="6"/>
      <c r="O261" s="6"/>
      <c r="P261" s="35"/>
      <c r="Q261" s="6"/>
      <c r="R261" s="18" t="s">
        <v>3647</v>
      </c>
      <c r="S261" s="6"/>
      <c r="T261" s="6"/>
      <c r="U261" s="6"/>
      <c r="V261" s="6"/>
      <c r="W261" s="6"/>
      <c r="X261" s="6"/>
      <c r="Y261" s="31"/>
      <c r="Z261" s="5"/>
    </row>
    <row r="262" spans="1:26" x14ac:dyDescent="0.35">
      <c r="A262" s="6"/>
      <c r="B262" s="6"/>
      <c r="C262" s="60" t="s">
        <v>3648</v>
      </c>
      <c r="D262" s="6"/>
      <c r="E262" s="6"/>
      <c r="F262" s="6"/>
      <c r="G262" s="6"/>
      <c r="H262" s="6"/>
      <c r="I262" s="6"/>
      <c r="J262" s="6"/>
      <c r="K262" s="6"/>
      <c r="L262" s="6"/>
      <c r="M262" s="6"/>
      <c r="N262" s="6"/>
      <c r="O262" s="6"/>
      <c r="P262" s="35"/>
      <c r="Q262" s="6"/>
      <c r="R262" s="433"/>
      <c r="S262" s="434"/>
      <c r="T262" s="434"/>
      <c r="U262" s="434"/>
      <c r="V262" s="434"/>
      <c r="W262" s="435"/>
      <c r="X262" s="6"/>
      <c r="Y262" s="31" t="str">
        <f>IF(AND(P262&lt;&gt;0,ISBLANK(R262)),"R",IF(AND(P262=0,NOT(ISBLANK(R262))),"Y","G"))</f>
        <v>G</v>
      </c>
      <c r="Z262" s="5"/>
    </row>
    <row r="263" spans="1:26" ht="7.4" customHeight="1" x14ac:dyDescent="0.35">
      <c r="A263" s="6"/>
      <c r="B263" s="6"/>
      <c r="C263" s="60"/>
      <c r="D263" s="6"/>
      <c r="E263" s="6"/>
      <c r="F263" s="6"/>
      <c r="G263" s="6"/>
      <c r="H263" s="6"/>
      <c r="I263" s="6"/>
      <c r="J263" s="6"/>
      <c r="K263" s="6"/>
      <c r="L263" s="6"/>
      <c r="M263" s="6"/>
      <c r="N263" s="6"/>
      <c r="O263" s="6"/>
      <c r="P263" s="6"/>
      <c r="Q263" s="6"/>
      <c r="R263" s="6"/>
      <c r="S263" s="6"/>
      <c r="T263" s="6"/>
      <c r="U263" s="6"/>
      <c r="V263" s="6"/>
      <c r="W263" s="6"/>
      <c r="X263" s="6"/>
      <c r="Y263" s="31"/>
      <c r="Z263" s="5"/>
    </row>
    <row r="264" spans="1:26" x14ac:dyDescent="0.35">
      <c r="A264" s="6"/>
      <c r="B264" s="6" t="s">
        <v>6136</v>
      </c>
      <c r="C264" s="124" t="s">
        <v>792</v>
      </c>
      <c r="D264" s="6"/>
      <c r="E264" s="6"/>
      <c r="F264" s="6"/>
      <c r="G264" s="6"/>
      <c r="H264" s="6"/>
      <c r="I264" s="6"/>
      <c r="J264" s="6"/>
      <c r="K264" s="6"/>
      <c r="L264" s="6"/>
      <c r="M264" s="6"/>
      <c r="N264" s="6"/>
      <c r="O264" s="6"/>
      <c r="P264" s="35"/>
      <c r="Q264" s="6"/>
      <c r="R264" s="433"/>
      <c r="S264" s="434"/>
      <c r="T264" s="434"/>
      <c r="U264" s="434"/>
      <c r="V264" s="434"/>
      <c r="W264" s="435"/>
      <c r="X264" s="6"/>
      <c r="Y264" s="31" t="str">
        <f>IF(AND(P264&lt;&gt;0,ISBLANK(R264)),"R",IF(AND(P264=0,NOT(ISBLANK(R264))),"Y","G"))</f>
        <v>G</v>
      </c>
      <c r="Z264" s="5"/>
    </row>
    <row r="265" spans="1:26" ht="7.4" customHeight="1" x14ac:dyDescent="0.35">
      <c r="A265" s="6"/>
      <c r="B265" s="124"/>
      <c r="C265" s="6"/>
      <c r="D265" s="6"/>
      <c r="E265" s="6"/>
      <c r="F265" s="6"/>
      <c r="G265" s="6"/>
      <c r="H265" s="6"/>
      <c r="I265" s="6"/>
      <c r="J265" s="6"/>
      <c r="K265" s="6"/>
      <c r="L265" s="6"/>
      <c r="M265" s="6"/>
      <c r="N265" s="6"/>
      <c r="O265" s="6"/>
      <c r="P265" s="315"/>
      <c r="Q265" s="6"/>
      <c r="R265" s="6"/>
      <c r="S265" s="6"/>
      <c r="T265" s="6"/>
      <c r="U265" s="6"/>
      <c r="V265" s="6"/>
      <c r="W265" s="6"/>
      <c r="X265" s="6"/>
      <c r="Y265" s="43"/>
      <c r="Z265" s="5"/>
    </row>
    <row r="266" spans="1:26" ht="7.4" customHeight="1" x14ac:dyDescent="0.35">
      <c r="A266" s="80"/>
      <c r="B266" s="152"/>
      <c r="C266" s="80"/>
      <c r="D266" s="80"/>
      <c r="E266" s="80"/>
      <c r="F266" s="80"/>
      <c r="G266" s="80"/>
      <c r="H266" s="80"/>
      <c r="I266" s="80"/>
      <c r="J266" s="80"/>
      <c r="K266" s="80"/>
      <c r="L266" s="80"/>
      <c r="M266" s="80"/>
      <c r="N266" s="80"/>
      <c r="O266" s="80"/>
      <c r="P266" s="300"/>
      <c r="Q266" s="80"/>
      <c r="R266" s="300"/>
      <c r="S266" s="300"/>
      <c r="T266" s="300"/>
      <c r="U266" s="300"/>
      <c r="V266" s="300"/>
      <c r="W266" s="300"/>
      <c r="X266" s="80"/>
      <c r="Y266" s="41"/>
      <c r="Z266" s="5"/>
    </row>
    <row r="267" spans="1:26" ht="18.5" thickBot="1" x14ac:dyDescent="0.45">
      <c r="A267" s="295"/>
      <c r="B267" s="296" t="s">
        <v>310</v>
      </c>
      <c r="C267" s="145" t="s">
        <v>311</v>
      </c>
      <c r="D267" s="295"/>
      <c r="E267" s="295"/>
      <c r="F267" s="295"/>
      <c r="G267" s="295"/>
      <c r="H267" s="295"/>
      <c r="I267" s="295"/>
      <c r="J267" s="295"/>
      <c r="K267" s="295"/>
      <c r="L267" s="295"/>
      <c r="M267" s="295"/>
      <c r="N267" s="295"/>
      <c r="O267" s="295"/>
      <c r="P267" s="297"/>
      <c r="Q267" s="295"/>
      <c r="R267" s="295"/>
      <c r="S267" s="295"/>
      <c r="T267" s="295"/>
      <c r="U267" s="295"/>
      <c r="V267" s="295"/>
      <c r="W267" s="295"/>
      <c r="X267" s="295"/>
      <c r="Y267" s="46"/>
      <c r="Z267" s="5"/>
    </row>
    <row r="268" spans="1:26" ht="7.4" customHeight="1" x14ac:dyDescent="0.35">
      <c r="A268" s="6"/>
      <c r="B268" s="124"/>
      <c r="C268" s="6"/>
      <c r="D268" s="6"/>
      <c r="E268" s="6"/>
      <c r="F268" s="6"/>
      <c r="G268" s="6"/>
      <c r="H268" s="6"/>
      <c r="I268" s="6"/>
      <c r="J268" s="6"/>
      <c r="K268" s="6"/>
      <c r="L268" s="6"/>
      <c r="M268" s="6"/>
      <c r="N268" s="6"/>
      <c r="O268" s="6"/>
      <c r="P268" s="191"/>
      <c r="Q268" s="6"/>
      <c r="R268" s="6"/>
      <c r="S268" s="6"/>
      <c r="T268" s="6"/>
      <c r="U268" s="6"/>
      <c r="V268" s="6"/>
      <c r="W268" s="6"/>
      <c r="X268" s="6"/>
      <c r="Y268" s="43"/>
      <c r="Z268" s="5"/>
    </row>
    <row r="269" spans="1:26" ht="15.5" x14ac:dyDescent="0.35">
      <c r="A269" s="6"/>
      <c r="B269" s="314" t="s">
        <v>312</v>
      </c>
      <c r="C269" s="314"/>
      <c r="D269" s="6"/>
      <c r="E269" s="6"/>
      <c r="F269" s="6"/>
      <c r="G269" s="6"/>
      <c r="H269" s="6"/>
      <c r="I269" s="6"/>
      <c r="J269" s="6"/>
      <c r="K269" s="6"/>
      <c r="L269" s="6"/>
      <c r="M269" s="6"/>
      <c r="N269" s="6"/>
      <c r="O269" s="6"/>
      <c r="P269" s="45">
        <f>SUM(P271,P275,P277,P281,)</f>
        <v>0</v>
      </c>
      <c r="Q269" s="6"/>
      <c r="R269" s="6"/>
      <c r="S269" s="6"/>
      <c r="T269" s="6"/>
      <c r="U269" s="6"/>
      <c r="V269" s="6"/>
      <c r="W269" s="6"/>
      <c r="X269" s="6"/>
      <c r="Y269" s="31"/>
      <c r="Z269" s="5"/>
    </row>
    <row r="270" spans="1:26" ht="7.4" customHeight="1" x14ac:dyDescent="0.35">
      <c r="A270" s="6"/>
      <c r="B270" s="124"/>
      <c r="C270" s="6"/>
      <c r="D270" s="6"/>
      <c r="E270" s="6"/>
      <c r="F270" s="6"/>
      <c r="G270" s="6"/>
      <c r="H270" s="6"/>
      <c r="I270" s="6"/>
      <c r="J270" s="6"/>
      <c r="K270" s="6"/>
      <c r="L270" s="6"/>
      <c r="M270" s="6"/>
      <c r="N270" s="6"/>
      <c r="O270" s="6"/>
      <c r="P270" s="6"/>
      <c r="Q270" s="6"/>
      <c r="R270" s="6"/>
      <c r="S270" s="6"/>
      <c r="T270" s="6"/>
      <c r="U270" s="6"/>
      <c r="V270" s="6"/>
      <c r="W270" s="6"/>
      <c r="X270" s="6"/>
      <c r="Y270" s="31"/>
      <c r="Z270" s="5"/>
    </row>
    <row r="271" spans="1:26" x14ac:dyDescent="0.35">
      <c r="A271" s="6"/>
      <c r="B271" s="6" t="s">
        <v>313</v>
      </c>
      <c r="C271" s="6" t="s">
        <v>810</v>
      </c>
      <c r="D271" s="6"/>
      <c r="E271" s="6"/>
      <c r="F271" s="6"/>
      <c r="G271" s="6"/>
      <c r="H271" s="6"/>
      <c r="I271" s="6"/>
      <c r="J271" s="6"/>
      <c r="K271" s="6"/>
      <c r="L271" s="6"/>
      <c r="M271" s="6"/>
      <c r="N271" s="6"/>
      <c r="O271" s="6"/>
      <c r="P271" s="36">
        <f>SUM(P272:P273)</f>
        <v>0</v>
      </c>
      <c r="Q271" s="6"/>
      <c r="R271" s="6"/>
      <c r="S271" s="6"/>
      <c r="T271" s="6"/>
      <c r="U271" s="6"/>
      <c r="V271" s="6"/>
      <c r="W271" s="6"/>
      <c r="X271" s="6"/>
      <c r="Y271" s="31"/>
      <c r="Z271" s="5"/>
    </row>
    <row r="272" spans="1:26" x14ac:dyDescent="0.35">
      <c r="A272" s="6"/>
      <c r="B272" s="6"/>
      <c r="C272" s="60" t="s">
        <v>314</v>
      </c>
      <c r="D272" s="6"/>
      <c r="E272" s="6"/>
      <c r="F272" s="6"/>
      <c r="G272" s="6"/>
      <c r="H272" s="6"/>
      <c r="I272" s="6"/>
      <c r="J272" s="6"/>
      <c r="K272" s="6"/>
      <c r="L272" s="6"/>
      <c r="M272" s="6"/>
      <c r="N272" s="6"/>
      <c r="O272" s="6"/>
      <c r="P272" s="35"/>
      <c r="Q272" s="6"/>
      <c r="R272" s="6"/>
      <c r="S272" s="6"/>
      <c r="T272" s="6"/>
      <c r="U272" s="6"/>
      <c r="V272" s="6"/>
      <c r="W272" s="6"/>
      <c r="X272" s="6"/>
      <c r="Y272" s="31"/>
      <c r="Z272" s="5"/>
    </row>
    <row r="273" spans="1:26" x14ac:dyDescent="0.35">
      <c r="A273" s="6"/>
      <c r="B273" s="6"/>
      <c r="C273" s="60" t="s">
        <v>315</v>
      </c>
      <c r="D273" s="6"/>
      <c r="E273" s="6"/>
      <c r="F273" s="6"/>
      <c r="G273" s="6"/>
      <c r="H273" s="6"/>
      <c r="I273" s="6"/>
      <c r="J273" s="6"/>
      <c r="K273" s="6"/>
      <c r="L273" s="6"/>
      <c r="M273" s="6"/>
      <c r="N273" s="6"/>
      <c r="O273" s="6"/>
      <c r="P273" s="35"/>
      <c r="Q273" s="6"/>
      <c r="R273" s="6"/>
      <c r="S273" s="6"/>
      <c r="T273" s="6"/>
      <c r="U273" s="6"/>
      <c r="V273" s="6"/>
      <c r="W273" s="6"/>
      <c r="X273" s="6"/>
      <c r="Y273" s="31"/>
      <c r="Z273" s="5"/>
    </row>
    <row r="274" spans="1:26" ht="7.4" customHeight="1" x14ac:dyDescent="0.35">
      <c r="A274" s="6"/>
      <c r="B274" s="6"/>
      <c r="C274" s="60"/>
      <c r="D274" s="6"/>
      <c r="E274" s="6"/>
      <c r="F274" s="6"/>
      <c r="G274" s="6"/>
      <c r="H274" s="6"/>
      <c r="I274" s="6"/>
      <c r="J274" s="6"/>
      <c r="K274" s="6"/>
      <c r="L274" s="6"/>
      <c r="M274" s="6"/>
      <c r="N274" s="6"/>
      <c r="O274" s="6"/>
      <c r="P274" s="6"/>
      <c r="Q274" s="6"/>
      <c r="R274" s="6"/>
      <c r="S274" s="6"/>
      <c r="T274" s="6"/>
      <c r="U274" s="6"/>
      <c r="V274" s="6"/>
      <c r="W274" s="6"/>
      <c r="X274" s="6"/>
      <c r="Y274" s="31"/>
      <c r="Z274" s="5"/>
    </row>
    <row r="275" spans="1:26" x14ac:dyDescent="0.35">
      <c r="A275" s="6"/>
      <c r="B275" s="6" t="s">
        <v>316</v>
      </c>
      <c r="C275" s="299" t="s">
        <v>317</v>
      </c>
      <c r="D275" s="6"/>
      <c r="E275" s="6"/>
      <c r="F275" s="6"/>
      <c r="G275" s="6"/>
      <c r="H275" s="6"/>
      <c r="I275" s="6"/>
      <c r="J275" s="6"/>
      <c r="K275" s="6"/>
      <c r="L275" s="6"/>
      <c r="M275" s="6"/>
      <c r="N275" s="6"/>
      <c r="O275" s="6"/>
      <c r="P275" s="35"/>
      <c r="Q275" s="6"/>
      <c r="R275" s="6"/>
      <c r="S275" s="6"/>
      <c r="T275" s="6"/>
      <c r="U275" s="6"/>
      <c r="V275" s="6"/>
      <c r="W275" s="6"/>
      <c r="X275" s="6"/>
      <c r="Y275" s="31"/>
      <c r="Z275" s="5"/>
    </row>
    <row r="276" spans="1:26" ht="7.4" customHeight="1" x14ac:dyDescent="0.35">
      <c r="A276" s="6"/>
      <c r="B276" s="6"/>
      <c r="C276" s="299"/>
      <c r="D276" s="6"/>
      <c r="E276" s="6"/>
      <c r="F276" s="6"/>
      <c r="G276" s="6"/>
      <c r="H276" s="6"/>
      <c r="I276" s="6"/>
      <c r="J276" s="6"/>
      <c r="K276" s="6"/>
      <c r="L276" s="6"/>
      <c r="M276" s="6"/>
      <c r="N276" s="6"/>
      <c r="O276" s="6"/>
      <c r="P276" s="6"/>
      <c r="Q276" s="6"/>
      <c r="R276" s="6"/>
      <c r="S276" s="6"/>
      <c r="T276" s="6"/>
      <c r="U276" s="6"/>
      <c r="V276" s="6"/>
      <c r="W276" s="6"/>
      <c r="X276" s="6"/>
      <c r="Y276" s="31"/>
      <c r="Z276" s="5"/>
    </row>
    <row r="277" spans="1:26" x14ac:dyDescent="0.35">
      <c r="A277" s="6"/>
      <c r="B277" s="6" t="s">
        <v>318</v>
      </c>
      <c r="C277" s="299" t="s">
        <v>814</v>
      </c>
      <c r="D277" s="6"/>
      <c r="E277" s="6"/>
      <c r="F277" s="6"/>
      <c r="G277" s="6"/>
      <c r="H277" s="6"/>
      <c r="I277" s="6"/>
      <c r="J277" s="6"/>
      <c r="K277" s="6"/>
      <c r="L277" s="6"/>
      <c r="M277" s="6"/>
      <c r="N277" s="6"/>
      <c r="O277" s="6"/>
      <c r="P277" s="36">
        <f>SUM(P278:P279)</f>
        <v>0</v>
      </c>
      <c r="Q277" s="6"/>
      <c r="R277" s="6"/>
      <c r="S277" s="6"/>
      <c r="T277" s="6"/>
      <c r="U277" s="6"/>
      <c r="V277" s="6"/>
      <c r="W277" s="6"/>
      <c r="X277" s="6"/>
      <c r="Y277" s="31"/>
      <c r="Z277" s="5"/>
    </row>
    <row r="278" spans="1:26" x14ac:dyDescent="0.35">
      <c r="A278" s="6"/>
      <c r="B278" s="6"/>
      <c r="C278" s="305" t="s">
        <v>319</v>
      </c>
      <c r="D278" s="6"/>
      <c r="E278" s="6"/>
      <c r="F278" s="6"/>
      <c r="G278" s="6"/>
      <c r="H278" s="6"/>
      <c r="I278" s="6"/>
      <c r="J278" s="6"/>
      <c r="K278" s="6"/>
      <c r="L278" s="6"/>
      <c r="M278" s="6"/>
      <c r="N278" s="6"/>
      <c r="O278" s="6"/>
      <c r="P278" s="35"/>
      <c r="Q278" s="6"/>
      <c r="R278" s="18" t="s">
        <v>3652</v>
      </c>
      <c r="S278" s="124"/>
      <c r="T278" s="124"/>
      <c r="U278" s="124"/>
      <c r="V278" s="124"/>
      <c r="W278" s="124"/>
      <c r="X278" s="6"/>
      <c r="Y278" s="44"/>
      <c r="Z278" s="5"/>
    </row>
    <row r="279" spans="1:26" x14ac:dyDescent="0.35">
      <c r="A279" s="6"/>
      <c r="B279" s="6"/>
      <c r="C279" s="305" t="s">
        <v>3651</v>
      </c>
      <c r="D279" s="6"/>
      <c r="E279" s="6"/>
      <c r="F279" s="6"/>
      <c r="G279" s="6"/>
      <c r="H279" s="6"/>
      <c r="I279" s="6"/>
      <c r="J279" s="6"/>
      <c r="K279" s="6"/>
      <c r="L279" s="6"/>
      <c r="M279" s="6"/>
      <c r="N279" s="6"/>
      <c r="O279" s="6"/>
      <c r="P279" s="35"/>
      <c r="Q279" s="6"/>
      <c r="R279" s="433"/>
      <c r="S279" s="434"/>
      <c r="T279" s="434"/>
      <c r="U279" s="434"/>
      <c r="V279" s="434"/>
      <c r="W279" s="435"/>
      <c r="X279" s="6"/>
      <c r="Y279" s="31" t="str">
        <f>IF(AND(P279&lt;&gt;0,ISBLANK(R279)),"R",IF(AND(P279=0,NOT(ISBLANK(R279))),"Y","G"))</f>
        <v>G</v>
      </c>
      <c r="Z279" s="5"/>
    </row>
    <row r="280" spans="1:26" ht="7.4" customHeight="1" x14ac:dyDescent="0.35">
      <c r="A280" s="6"/>
      <c r="B280" s="6"/>
      <c r="C280" s="305"/>
      <c r="D280" s="6"/>
      <c r="E280" s="6"/>
      <c r="F280" s="6"/>
      <c r="G280" s="6"/>
      <c r="H280" s="6"/>
      <c r="I280" s="6"/>
      <c r="J280" s="6"/>
      <c r="K280" s="6"/>
      <c r="L280" s="6"/>
      <c r="M280" s="6"/>
      <c r="N280" s="6"/>
      <c r="O280" s="6"/>
      <c r="P280" s="6"/>
      <c r="Q280" s="6"/>
      <c r="R280" s="6"/>
      <c r="S280" s="6"/>
      <c r="T280" s="6"/>
      <c r="U280" s="6"/>
      <c r="V280" s="6"/>
      <c r="W280" s="6"/>
      <c r="X280" s="6"/>
      <c r="Y280" s="31"/>
      <c r="Z280" s="5"/>
    </row>
    <row r="281" spans="1:26" x14ac:dyDescent="0.35">
      <c r="A281" s="6"/>
      <c r="B281" s="6" t="s">
        <v>320</v>
      </c>
      <c r="C281" s="299" t="s">
        <v>816</v>
      </c>
      <c r="D281" s="6"/>
      <c r="E281" s="6"/>
      <c r="F281" s="6"/>
      <c r="G281" s="6"/>
      <c r="H281" s="6"/>
      <c r="I281" s="6"/>
      <c r="J281" s="6"/>
      <c r="K281" s="6"/>
      <c r="L281" s="6"/>
      <c r="M281" s="6"/>
      <c r="N281" s="6"/>
      <c r="O281" s="6"/>
      <c r="P281" s="36">
        <f>SUM(P282:P289)</f>
        <v>0</v>
      </c>
      <c r="Q281" s="6"/>
      <c r="R281" s="6"/>
      <c r="S281" s="6"/>
      <c r="T281" s="6"/>
      <c r="U281" s="6"/>
      <c r="V281" s="6"/>
      <c r="W281" s="6"/>
      <c r="X281" s="6"/>
      <c r="Y281" s="31"/>
      <c r="Z281" s="5"/>
    </row>
    <row r="282" spans="1:26" x14ac:dyDescent="0.35">
      <c r="A282" s="6"/>
      <c r="B282" s="6"/>
      <c r="C282" s="305" t="s">
        <v>321</v>
      </c>
      <c r="D282" s="6"/>
      <c r="E282" s="6"/>
      <c r="F282" s="6"/>
      <c r="G282" s="6"/>
      <c r="H282" s="6"/>
      <c r="I282" s="6"/>
      <c r="J282" s="6"/>
      <c r="K282" s="6"/>
      <c r="L282" s="6"/>
      <c r="M282" s="6"/>
      <c r="N282" s="6"/>
      <c r="O282" s="6"/>
      <c r="P282" s="35"/>
      <c r="Q282" s="6"/>
      <c r="R282" s="6"/>
      <c r="S282" s="6"/>
      <c r="T282" s="6"/>
      <c r="U282" s="6"/>
      <c r="V282" s="6"/>
      <c r="W282" s="6"/>
      <c r="X282" s="6"/>
      <c r="Y282" s="31"/>
      <c r="Z282" s="5"/>
    </row>
    <row r="283" spans="1:26" x14ac:dyDescent="0.35">
      <c r="A283" s="6"/>
      <c r="B283" s="6"/>
      <c r="C283" s="305" t="s">
        <v>322</v>
      </c>
      <c r="D283" s="6"/>
      <c r="E283" s="6"/>
      <c r="F283" s="6"/>
      <c r="G283" s="6"/>
      <c r="H283" s="6"/>
      <c r="I283" s="6"/>
      <c r="J283" s="6"/>
      <c r="K283" s="6"/>
      <c r="L283" s="6"/>
      <c r="M283" s="6"/>
      <c r="N283" s="6"/>
      <c r="O283" s="6"/>
      <c r="P283" s="35"/>
      <c r="Q283" s="6"/>
      <c r="R283" s="6"/>
      <c r="S283" s="6"/>
      <c r="T283" s="6"/>
      <c r="U283" s="6"/>
      <c r="V283" s="6"/>
      <c r="W283" s="6"/>
      <c r="X283" s="6"/>
      <c r="Y283" s="31"/>
      <c r="Z283" s="5"/>
    </row>
    <row r="284" spans="1:26" x14ac:dyDescent="0.35">
      <c r="A284" s="6"/>
      <c r="B284" s="6"/>
      <c r="C284" s="305" t="s">
        <v>323</v>
      </c>
      <c r="D284" s="6"/>
      <c r="E284" s="6"/>
      <c r="F284" s="6"/>
      <c r="G284" s="6"/>
      <c r="H284" s="6"/>
      <c r="I284" s="6"/>
      <c r="J284" s="6"/>
      <c r="K284" s="6"/>
      <c r="L284" s="6"/>
      <c r="M284" s="6"/>
      <c r="N284" s="6"/>
      <c r="O284" s="6"/>
      <c r="P284" s="35"/>
      <c r="Q284" s="6"/>
      <c r="R284" s="379" t="s">
        <v>3623</v>
      </c>
      <c r="S284" s="6"/>
      <c r="T284" s="6"/>
      <c r="U284" s="6"/>
      <c r="V284" s="6"/>
      <c r="W284" s="6"/>
      <c r="X284" s="6"/>
      <c r="Y284" s="31"/>
      <c r="Z284" s="5"/>
    </row>
    <row r="285" spans="1:26" x14ac:dyDescent="0.35">
      <c r="A285" s="6"/>
      <c r="B285" s="6"/>
      <c r="C285" s="305" t="s">
        <v>324</v>
      </c>
      <c r="D285" s="6"/>
      <c r="E285" s="6"/>
      <c r="F285" s="6"/>
      <c r="G285" s="6"/>
      <c r="H285" s="6"/>
      <c r="I285" s="6"/>
      <c r="J285" s="6"/>
      <c r="K285" s="6"/>
      <c r="L285" s="6"/>
      <c r="M285" s="6"/>
      <c r="N285" s="6"/>
      <c r="O285" s="6"/>
      <c r="P285" s="35"/>
      <c r="Q285" s="6"/>
      <c r="R285" s="433"/>
      <c r="S285" s="434"/>
      <c r="T285" s="434"/>
      <c r="U285" s="434"/>
      <c r="V285" s="434"/>
      <c r="W285" s="435"/>
      <c r="X285" s="6"/>
      <c r="Y285" s="31" t="str">
        <f>IF(AND(P285&lt;&gt;0,ISBLANK(R285)),"R",IF(AND(P285=0,NOT(ISBLANK(R285))),"Y","G"))</f>
        <v>G</v>
      </c>
      <c r="Z285" s="5"/>
    </row>
    <row r="286" spans="1:26" x14ac:dyDescent="0.35">
      <c r="A286" s="6"/>
      <c r="B286" s="6"/>
      <c r="C286" s="305" t="s">
        <v>3624</v>
      </c>
      <c r="D286" s="6"/>
      <c r="E286" s="6"/>
      <c r="F286" s="6"/>
      <c r="G286" s="6"/>
      <c r="H286" s="6"/>
      <c r="I286" s="6"/>
      <c r="J286" s="6"/>
      <c r="K286" s="6"/>
      <c r="L286" s="6"/>
      <c r="M286" s="6"/>
      <c r="N286" s="6"/>
      <c r="O286" s="6"/>
      <c r="P286" s="35"/>
      <c r="Q286" s="6"/>
      <c r="R286" s="433"/>
      <c r="S286" s="434"/>
      <c r="T286" s="434"/>
      <c r="U286" s="434"/>
      <c r="V286" s="434"/>
      <c r="W286" s="435"/>
      <c r="X286" s="6"/>
      <c r="Y286" s="31" t="str">
        <f>IF(AND(P286&lt;&gt;0,ISBLANK(R286)),"R",IF(AND(P286=0,NOT(ISBLANK(R286))),"Y","G"))</f>
        <v>G</v>
      </c>
      <c r="Z286" s="5"/>
    </row>
    <row r="287" spans="1:26" x14ac:dyDescent="0.35">
      <c r="A287" s="6"/>
      <c r="B287" s="6"/>
      <c r="C287" s="305" t="s">
        <v>3626</v>
      </c>
      <c r="D287" s="6"/>
      <c r="E287" s="6"/>
      <c r="F287" s="6"/>
      <c r="G287" s="6"/>
      <c r="H287" s="6"/>
      <c r="I287" s="6"/>
      <c r="J287" s="6"/>
      <c r="K287" s="6"/>
      <c r="L287" s="6"/>
      <c r="M287" s="6"/>
      <c r="N287" s="6"/>
      <c r="O287" s="6"/>
      <c r="P287" s="35"/>
      <c r="Q287" s="6"/>
      <c r="S287" s="124"/>
      <c r="T287" s="124"/>
      <c r="U287" s="124"/>
      <c r="V287" s="124"/>
      <c r="W287" s="124"/>
      <c r="X287" s="6"/>
      <c r="Y287" s="44"/>
      <c r="Z287" s="5"/>
    </row>
    <row r="288" spans="1:26" x14ac:dyDescent="0.35">
      <c r="A288" s="6"/>
      <c r="B288" s="6"/>
      <c r="C288" s="305" t="s">
        <v>4819</v>
      </c>
      <c r="D288" s="6"/>
      <c r="E288" s="6"/>
      <c r="F288" s="6"/>
      <c r="G288" s="6"/>
      <c r="H288" s="6"/>
      <c r="I288" s="6"/>
      <c r="J288" s="6"/>
      <c r="K288" s="6"/>
      <c r="L288" s="6"/>
      <c r="M288" s="6"/>
      <c r="N288" s="6"/>
      <c r="O288" s="6"/>
      <c r="P288" s="35"/>
      <c r="Q288" s="6"/>
      <c r="R288" s="18" t="s">
        <v>3652</v>
      </c>
      <c r="S288" s="124"/>
      <c r="T288" s="124"/>
      <c r="U288" s="124"/>
      <c r="V288" s="124"/>
      <c r="W288" s="124"/>
      <c r="X288" s="6"/>
      <c r="Y288" s="44"/>
      <c r="Z288" s="5"/>
    </row>
    <row r="289" spans="1:26" x14ac:dyDescent="0.35">
      <c r="A289" s="6"/>
      <c r="B289" s="6"/>
      <c r="C289" s="60" t="s">
        <v>4818</v>
      </c>
      <c r="D289" s="6"/>
      <c r="E289" s="6"/>
      <c r="F289" s="6"/>
      <c r="G289" s="6"/>
      <c r="H289" s="6"/>
      <c r="I289" s="6"/>
      <c r="J289" s="6"/>
      <c r="K289" s="6"/>
      <c r="L289" s="6"/>
      <c r="M289" s="6"/>
      <c r="N289" s="6"/>
      <c r="O289" s="6"/>
      <c r="P289" s="35"/>
      <c r="Q289" s="6"/>
      <c r="R289" s="433"/>
      <c r="S289" s="434"/>
      <c r="T289" s="434"/>
      <c r="U289" s="434"/>
      <c r="V289" s="434"/>
      <c r="W289" s="435"/>
      <c r="X289" s="6"/>
      <c r="Y289" s="31" t="str">
        <f>IF(AND(P289&lt;&gt;0,ISBLANK(R289)),"R",IF(AND(P289=0,NOT(ISBLANK(R289))),"Y","G"))</f>
        <v>G</v>
      </c>
      <c r="Z289" s="5"/>
    </row>
    <row r="290" spans="1:26" ht="7.4" customHeight="1" x14ac:dyDescent="0.35">
      <c r="A290" s="6"/>
      <c r="B290" s="6"/>
      <c r="C290" s="124"/>
      <c r="D290" s="6"/>
      <c r="E290" s="6"/>
      <c r="F290" s="6"/>
      <c r="G290" s="6"/>
      <c r="H290" s="6"/>
      <c r="I290" s="6"/>
      <c r="J290" s="6"/>
      <c r="K290" s="6"/>
      <c r="L290" s="6"/>
      <c r="M290" s="6"/>
      <c r="N290" s="6"/>
      <c r="O290" s="6"/>
      <c r="P290" s="6"/>
      <c r="Q290" s="6"/>
      <c r="R290" s="6"/>
      <c r="S290" s="6"/>
      <c r="T290" s="6"/>
      <c r="U290" s="6"/>
      <c r="V290" s="6"/>
      <c r="W290" s="6"/>
      <c r="X290" s="6"/>
      <c r="Y290" s="31"/>
      <c r="Z290" s="5"/>
    </row>
    <row r="291" spans="1:26" ht="15.5" x14ac:dyDescent="0.35">
      <c r="A291" s="6"/>
      <c r="B291" s="314" t="s">
        <v>325</v>
      </c>
      <c r="C291" s="314"/>
      <c r="D291" s="6"/>
      <c r="E291" s="6"/>
      <c r="F291" s="6"/>
      <c r="G291" s="6"/>
      <c r="H291" s="6"/>
      <c r="I291" s="6"/>
      <c r="J291" s="6"/>
      <c r="K291" s="6"/>
      <c r="L291" s="6"/>
      <c r="M291" s="6"/>
      <c r="N291" s="6"/>
      <c r="O291" s="6"/>
      <c r="P291" s="45">
        <f>SUM(P293,P297,P299,P303,P315)</f>
        <v>0</v>
      </c>
      <c r="Q291" s="6"/>
      <c r="R291" s="6"/>
      <c r="S291" s="6"/>
      <c r="T291" s="6"/>
      <c r="U291" s="6"/>
      <c r="V291" s="6"/>
      <c r="W291" s="6"/>
      <c r="X291" s="6"/>
      <c r="Y291" s="31"/>
      <c r="Z291" s="5"/>
    </row>
    <row r="292" spans="1:26" ht="7.4" customHeight="1" x14ac:dyDescent="0.35">
      <c r="A292" s="6"/>
      <c r="B292" s="6"/>
      <c r="C292" s="124"/>
      <c r="D292" s="6"/>
      <c r="E292" s="6"/>
      <c r="F292" s="6"/>
      <c r="G292" s="6"/>
      <c r="H292" s="6"/>
      <c r="I292" s="6"/>
      <c r="J292" s="6"/>
      <c r="K292" s="6"/>
      <c r="L292" s="6"/>
      <c r="M292" s="6"/>
      <c r="N292" s="6"/>
      <c r="O292" s="6"/>
      <c r="P292" s="6"/>
      <c r="Q292" s="6"/>
      <c r="R292" s="6"/>
      <c r="S292" s="6"/>
      <c r="T292" s="6"/>
      <c r="U292" s="6"/>
      <c r="V292" s="6"/>
      <c r="W292" s="6"/>
      <c r="X292" s="6"/>
      <c r="Y292" s="31"/>
      <c r="Z292" s="5"/>
    </row>
    <row r="293" spans="1:26" x14ac:dyDescent="0.35">
      <c r="A293" s="6"/>
      <c r="B293" s="6" t="s">
        <v>326</v>
      </c>
      <c r="C293" s="6" t="s">
        <v>810</v>
      </c>
      <c r="D293" s="6"/>
      <c r="E293" s="6"/>
      <c r="F293" s="6"/>
      <c r="G293" s="6"/>
      <c r="H293" s="6"/>
      <c r="I293" s="6"/>
      <c r="J293" s="6"/>
      <c r="K293" s="6"/>
      <c r="L293" s="6"/>
      <c r="M293" s="6"/>
      <c r="N293" s="6"/>
      <c r="O293" s="6"/>
      <c r="P293" s="36">
        <f>SUM(P294:P295)</f>
        <v>0</v>
      </c>
      <c r="Q293" s="6"/>
      <c r="R293" s="6"/>
      <c r="S293" s="6"/>
      <c r="T293" s="6"/>
      <c r="U293" s="6"/>
      <c r="V293" s="6"/>
      <c r="W293" s="6"/>
      <c r="X293" s="6"/>
      <c r="Y293" s="31"/>
      <c r="Z293" s="5"/>
    </row>
    <row r="294" spans="1:26" x14ac:dyDescent="0.35">
      <c r="A294" s="6"/>
      <c r="B294" s="6"/>
      <c r="C294" s="60" t="s">
        <v>314</v>
      </c>
      <c r="D294" s="6"/>
      <c r="E294" s="6"/>
      <c r="F294" s="6"/>
      <c r="G294" s="6"/>
      <c r="H294" s="6"/>
      <c r="I294" s="6"/>
      <c r="J294" s="6"/>
      <c r="K294" s="6"/>
      <c r="L294" s="6"/>
      <c r="M294" s="6"/>
      <c r="N294" s="6"/>
      <c r="O294" s="6"/>
      <c r="P294" s="35"/>
      <c r="Q294" s="6"/>
      <c r="R294" s="6"/>
      <c r="S294" s="6"/>
      <c r="T294" s="6"/>
      <c r="U294" s="6"/>
      <c r="V294" s="6"/>
      <c r="W294" s="6"/>
      <c r="X294" s="6"/>
      <c r="Y294" s="31"/>
      <c r="Z294" s="5"/>
    </row>
    <row r="295" spans="1:26" x14ac:dyDescent="0.35">
      <c r="A295" s="6"/>
      <c r="B295" s="6"/>
      <c r="C295" s="60" t="s">
        <v>315</v>
      </c>
      <c r="D295" s="6"/>
      <c r="E295" s="6"/>
      <c r="F295" s="6"/>
      <c r="G295" s="6"/>
      <c r="H295" s="6"/>
      <c r="I295" s="6"/>
      <c r="J295" s="6"/>
      <c r="K295" s="6"/>
      <c r="L295" s="6"/>
      <c r="M295" s="6"/>
      <c r="N295" s="6"/>
      <c r="O295" s="6"/>
      <c r="P295" s="35"/>
      <c r="Q295" s="6"/>
      <c r="R295" s="6"/>
      <c r="S295" s="6"/>
      <c r="T295" s="6"/>
      <c r="U295" s="6"/>
      <c r="V295" s="6"/>
      <c r="W295" s="6"/>
      <c r="X295" s="6"/>
      <c r="Y295" s="31"/>
      <c r="Z295" s="5"/>
    </row>
    <row r="296" spans="1:26" ht="7.4" customHeight="1" x14ac:dyDescent="0.35">
      <c r="A296" s="6"/>
      <c r="B296" s="6"/>
      <c r="C296" s="60"/>
      <c r="D296" s="6"/>
      <c r="E296" s="6"/>
      <c r="F296" s="6"/>
      <c r="G296" s="6"/>
      <c r="H296" s="6"/>
      <c r="I296" s="6"/>
      <c r="J296" s="6"/>
      <c r="K296" s="6"/>
      <c r="L296" s="6"/>
      <c r="M296" s="6"/>
      <c r="N296" s="6"/>
      <c r="O296" s="6"/>
      <c r="P296" s="6"/>
      <c r="Q296" s="6"/>
      <c r="R296" s="6"/>
      <c r="S296" s="6"/>
      <c r="T296" s="6"/>
      <c r="U296" s="6"/>
      <c r="V296" s="6"/>
      <c r="W296" s="6"/>
      <c r="X296" s="6"/>
      <c r="Y296" s="31"/>
      <c r="Z296" s="5"/>
    </row>
    <row r="297" spans="1:26" x14ac:dyDescent="0.35">
      <c r="A297" s="6"/>
      <c r="B297" s="6" t="s">
        <v>327</v>
      </c>
      <c r="C297" s="307" t="s">
        <v>317</v>
      </c>
      <c r="D297" s="6"/>
      <c r="E297" s="6"/>
      <c r="F297" s="6"/>
      <c r="G297" s="6"/>
      <c r="H297" s="6"/>
      <c r="I297" s="6"/>
      <c r="J297" s="6"/>
      <c r="K297" s="6"/>
      <c r="L297" s="6"/>
      <c r="M297" s="6"/>
      <c r="N297" s="6"/>
      <c r="O297" s="6"/>
      <c r="P297" s="35"/>
      <c r="Q297" s="6"/>
      <c r="R297" s="6"/>
      <c r="S297" s="6"/>
      <c r="T297" s="6"/>
      <c r="U297" s="6"/>
      <c r="V297" s="6"/>
      <c r="W297" s="6"/>
      <c r="X297" s="6"/>
      <c r="Y297" s="31"/>
      <c r="Z297" s="5"/>
    </row>
    <row r="298" spans="1:26" ht="7.4" customHeight="1" x14ac:dyDescent="0.35">
      <c r="A298" s="6"/>
      <c r="B298" s="6"/>
      <c r="C298" s="307"/>
      <c r="D298" s="6"/>
      <c r="E298" s="6"/>
      <c r="F298" s="6"/>
      <c r="G298" s="6"/>
      <c r="H298" s="6"/>
      <c r="I298" s="6"/>
      <c r="J298" s="6"/>
      <c r="K298" s="6"/>
      <c r="L298" s="6"/>
      <c r="M298" s="6"/>
      <c r="N298" s="6"/>
      <c r="O298" s="6"/>
      <c r="P298" s="6"/>
      <c r="Q298" s="6"/>
      <c r="R298" s="6"/>
      <c r="S298" s="6"/>
      <c r="T298" s="6"/>
      <c r="U298" s="6"/>
      <c r="V298" s="6"/>
      <c r="W298" s="6"/>
      <c r="X298" s="6"/>
      <c r="Y298" s="31"/>
      <c r="Z298" s="5"/>
    </row>
    <row r="299" spans="1:26" x14ac:dyDescent="0.35">
      <c r="A299" s="6"/>
      <c r="B299" s="6" t="s">
        <v>328</v>
      </c>
      <c r="C299" s="307" t="s">
        <v>814</v>
      </c>
      <c r="D299" s="6"/>
      <c r="E299" s="6"/>
      <c r="F299" s="6"/>
      <c r="G299" s="6"/>
      <c r="H299" s="6"/>
      <c r="I299" s="6"/>
      <c r="J299" s="6"/>
      <c r="K299" s="6"/>
      <c r="L299" s="6"/>
      <c r="M299" s="6"/>
      <c r="N299" s="6"/>
      <c r="O299" s="6"/>
      <c r="P299" s="36">
        <f>SUM(P300:P301)</f>
        <v>0</v>
      </c>
      <c r="Q299" s="6"/>
      <c r="R299" s="6"/>
      <c r="S299" s="6"/>
      <c r="T299" s="6"/>
      <c r="U299" s="6"/>
      <c r="V299" s="6"/>
      <c r="W299" s="6"/>
      <c r="X299" s="6"/>
      <c r="Y299" s="31"/>
      <c r="Z299" s="5"/>
    </row>
    <row r="300" spans="1:26" x14ac:dyDescent="0.35">
      <c r="A300" s="6"/>
      <c r="B300" s="6"/>
      <c r="C300" s="305" t="s">
        <v>319</v>
      </c>
      <c r="D300" s="6"/>
      <c r="E300" s="6"/>
      <c r="F300" s="6"/>
      <c r="G300" s="6"/>
      <c r="H300" s="6"/>
      <c r="I300" s="6"/>
      <c r="J300" s="6"/>
      <c r="K300" s="6"/>
      <c r="L300" s="6"/>
      <c r="M300" s="6"/>
      <c r="N300" s="6"/>
      <c r="O300" s="6"/>
      <c r="P300" s="35"/>
      <c r="Q300" s="6"/>
      <c r="R300" s="18" t="s">
        <v>3652</v>
      </c>
      <c r="S300" s="124"/>
      <c r="T300" s="124"/>
      <c r="U300" s="124"/>
      <c r="V300" s="124"/>
      <c r="W300" s="124"/>
      <c r="X300" s="6"/>
      <c r="Y300" s="44"/>
      <c r="Z300" s="5"/>
    </row>
    <row r="301" spans="1:26" x14ac:dyDescent="0.35">
      <c r="A301" s="6"/>
      <c r="B301" s="6"/>
      <c r="C301" s="305" t="s">
        <v>3654</v>
      </c>
      <c r="D301" s="6"/>
      <c r="E301" s="6"/>
      <c r="F301" s="6"/>
      <c r="G301" s="6"/>
      <c r="H301" s="6"/>
      <c r="I301" s="6"/>
      <c r="J301" s="6"/>
      <c r="K301" s="6"/>
      <c r="L301" s="6"/>
      <c r="M301" s="6"/>
      <c r="N301" s="6"/>
      <c r="O301" s="6"/>
      <c r="P301" s="35"/>
      <c r="Q301" s="6"/>
      <c r="R301" s="433"/>
      <c r="S301" s="434"/>
      <c r="T301" s="434"/>
      <c r="U301" s="434"/>
      <c r="V301" s="434"/>
      <c r="W301" s="435"/>
      <c r="X301" s="6"/>
      <c r="Y301" s="31" t="str">
        <f>IF(AND(P301&lt;&gt;0,ISBLANK(R301)),"R",IF(AND(P301=0,NOT(ISBLANK(R301))),"Y","G"))</f>
        <v>G</v>
      </c>
      <c r="Z301" s="5"/>
    </row>
    <row r="302" spans="1:26" ht="7.4" customHeight="1" x14ac:dyDescent="0.35">
      <c r="A302" s="6"/>
      <c r="B302" s="6"/>
      <c r="C302" s="305"/>
      <c r="D302" s="6"/>
      <c r="E302" s="6"/>
      <c r="F302" s="6"/>
      <c r="G302" s="6"/>
      <c r="H302" s="6"/>
      <c r="I302" s="6"/>
      <c r="J302" s="6"/>
      <c r="K302" s="6"/>
      <c r="L302" s="6"/>
      <c r="M302" s="6"/>
      <c r="N302" s="6"/>
      <c r="O302" s="6"/>
      <c r="P302" s="6"/>
      <c r="Q302" s="6"/>
      <c r="R302" s="6"/>
      <c r="S302" s="6"/>
      <c r="T302" s="6"/>
      <c r="U302" s="6"/>
      <c r="V302" s="6"/>
      <c r="W302" s="6"/>
      <c r="X302" s="6"/>
      <c r="Y302" s="31"/>
      <c r="Z302" s="5"/>
    </row>
    <row r="303" spans="1:26" x14ac:dyDescent="0.35">
      <c r="A303" s="6"/>
      <c r="B303" s="6" t="s">
        <v>329</v>
      </c>
      <c r="C303" s="299" t="s">
        <v>816</v>
      </c>
      <c r="D303" s="6"/>
      <c r="E303" s="6"/>
      <c r="F303" s="6"/>
      <c r="G303" s="6"/>
      <c r="H303" s="6"/>
      <c r="I303" s="6"/>
      <c r="J303" s="6"/>
      <c r="K303" s="6"/>
      <c r="L303" s="6"/>
      <c r="M303" s="6"/>
      <c r="N303" s="6"/>
      <c r="O303" s="6"/>
      <c r="P303" s="36">
        <f>SUM(P304:P313)</f>
        <v>0</v>
      </c>
      <c r="Q303" s="6"/>
      <c r="R303" s="6"/>
      <c r="S303" s="6"/>
      <c r="T303" s="6"/>
      <c r="U303" s="6"/>
      <c r="V303" s="6"/>
      <c r="W303" s="6"/>
      <c r="X303" s="6"/>
      <c r="Y303" s="31"/>
      <c r="Z303" s="5"/>
    </row>
    <row r="304" spans="1:26" x14ac:dyDescent="0.35">
      <c r="A304" s="6"/>
      <c r="B304" s="6"/>
      <c r="C304" s="305" t="s">
        <v>330</v>
      </c>
      <c r="D304" s="307"/>
      <c r="E304" s="307"/>
      <c r="F304" s="307"/>
      <c r="G304" s="307"/>
      <c r="H304" s="307"/>
      <c r="I304" s="307"/>
      <c r="J304" s="307"/>
      <c r="K304" s="307"/>
      <c r="L304" s="6"/>
      <c r="M304" s="6"/>
      <c r="N304" s="6"/>
      <c r="O304" s="6"/>
      <c r="P304" s="35"/>
      <c r="Q304" s="6"/>
      <c r="R304" s="6"/>
      <c r="S304" s="6"/>
      <c r="T304" s="6"/>
      <c r="U304" s="6"/>
      <c r="V304" s="6"/>
      <c r="W304" s="6"/>
      <c r="X304" s="6"/>
      <c r="Y304" s="31"/>
      <c r="Z304" s="5"/>
    </row>
    <row r="305" spans="1:26" x14ac:dyDescent="0.35">
      <c r="A305" s="6"/>
      <c r="B305" s="6"/>
      <c r="C305" s="305" t="s">
        <v>331</v>
      </c>
      <c r="D305" s="307"/>
      <c r="E305" s="307"/>
      <c r="F305" s="307"/>
      <c r="G305" s="307"/>
      <c r="H305" s="307"/>
      <c r="I305" s="307"/>
      <c r="J305" s="307"/>
      <c r="K305" s="307"/>
      <c r="L305" s="6"/>
      <c r="M305" s="6"/>
      <c r="N305" s="6"/>
      <c r="O305" s="6"/>
      <c r="P305" s="35"/>
      <c r="Q305" s="6"/>
      <c r="R305" s="379" t="s">
        <v>3623</v>
      </c>
      <c r="S305" s="6"/>
      <c r="T305" s="6"/>
      <c r="U305" s="6"/>
      <c r="V305" s="6"/>
      <c r="W305" s="6"/>
      <c r="X305" s="6"/>
      <c r="Y305" s="31"/>
      <c r="Z305" s="5"/>
    </row>
    <row r="306" spans="1:26" x14ac:dyDescent="0.35">
      <c r="A306" s="6"/>
      <c r="B306" s="6"/>
      <c r="C306" s="305" t="s">
        <v>332</v>
      </c>
      <c r="D306" s="6"/>
      <c r="E306" s="6"/>
      <c r="F306" s="6"/>
      <c r="G306" s="6"/>
      <c r="H306" s="6"/>
      <c r="I306" s="6"/>
      <c r="J306" s="6"/>
      <c r="K306" s="6"/>
      <c r="L306" s="6"/>
      <c r="M306" s="6"/>
      <c r="N306" s="6"/>
      <c r="O306" s="6"/>
      <c r="P306" s="35"/>
      <c r="Q306" s="6"/>
      <c r="R306" s="433"/>
      <c r="S306" s="434"/>
      <c r="T306" s="434"/>
      <c r="U306" s="434"/>
      <c r="V306" s="434"/>
      <c r="W306" s="435"/>
      <c r="X306" s="6"/>
      <c r="Y306" s="31" t="str">
        <f>IF(AND(P306&lt;&gt;0,ISBLANK(R306)),"R",IF(AND(P306=0,NOT(ISBLANK(R306))),"Y","G"))</f>
        <v>G</v>
      </c>
      <c r="Z306" s="5"/>
    </row>
    <row r="307" spans="1:26" x14ac:dyDescent="0.35">
      <c r="A307" s="6"/>
      <c r="B307" s="6"/>
      <c r="C307" s="305" t="s">
        <v>3625</v>
      </c>
      <c r="D307" s="6"/>
      <c r="E307" s="6"/>
      <c r="F307" s="6"/>
      <c r="G307" s="6"/>
      <c r="H307" s="6"/>
      <c r="I307" s="6"/>
      <c r="J307" s="6"/>
      <c r="K307" s="6"/>
      <c r="L307" s="6"/>
      <c r="M307" s="6"/>
      <c r="N307" s="6"/>
      <c r="O307" s="6"/>
      <c r="P307" s="35"/>
      <c r="Q307" s="6"/>
      <c r="R307" s="433"/>
      <c r="S307" s="434"/>
      <c r="T307" s="434"/>
      <c r="U307" s="434"/>
      <c r="V307" s="434"/>
      <c r="W307" s="435"/>
      <c r="X307" s="6"/>
      <c r="Y307" s="31" t="str">
        <f>IF(AND(P307&lt;&gt;0,ISBLANK(R307)),"R",IF(AND(P307=0,NOT(ISBLANK(R307))),"Y","G"))</f>
        <v>G</v>
      </c>
      <c r="Z307" s="5"/>
    </row>
    <row r="308" spans="1:26" x14ac:dyDescent="0.35">
      <c r="A308" s="6"/>
      <c r="B308" s="6"/>
      <c r="C308" s="60" t="s">
        <v>333</v>
      </c>
      <c r="D308" s="6"/>
      <c r="E308" s="6"/>
      <c r="F308" s="6"/>
      <c r="G308" s="6"/>
      <c r="H308" s="6"/>
      <c r="I308" s="6"/>
      <c r="J308" s="6"/>
      <c r="K308" s="6"/>
      <c r="L308" s="6"/>
      <c r="M308" s="6"/>
      <c r="N308" s="6"/>
      <c r="O308" s="6"/>
      <c r="P308" s="35"/>
      <c r="Q308" s="6"/>
      <c r="R308" s="6"/>
      <c r="S308" s="6"/>
      <c r="T308" s="6"/>
      <c r="U308" s="6"/>
      <c r="V308" s="6"/>
      <c r="W308" s="6"/>
      <c r="X308" s="6"/>
      <c r="Y308" s="31"/>
      <c r="Z308" s="5"/>
    </row>
    <row r="309" spans="1:26" x14ac:dyDescent="0.35">
      <c r="A309" s="6"/>
      <c r="B309" s="6"/>
      <c r="C309" s="60" t="s">
        <v>334</v>
      </c>
      <c r="D309" s="6"/>
      <c r="E309" s="6"/>
      <c r="F309" s="6"/>
      <c r="G309" s="6"/>
      <c r="H309" s="6"/>
      <c r="I309" s="6"/>
      <c r="J309" s="6"/>
      <c r="K309" s="6"/>
      <c r="L309" s="6"/>
      <c r="M309" s="6"/>
      <c r="N309" s="6"/>
      <c r="O309" s="6"/>
      <c r="P309" s="35"/>
      <c r="Q309" s="6"/>
      <c r="R309" s="6"/>
      <c r="S309" s="6"/>
      <c r="T309" s="6"/>
      <c r="U309" s="6"/>
      <c r="V309" s="6"/>
      <c r="W309" s="6"/>
      <c r="X309" s="6"/>
      <c r="Y309" s="31"/>
      <c r="Z309" s="5"/>
    </row>
    <row r="310" spans="1:26" x14ac:dyDescent="0.35">
      <c r="A310" s="6"/>
      <c r="B310" s="6"/>
      <c r="C310" s="60" t="s">
        <v>335</v>
      </c>
      <c r="D310" s="6"/>
      <c r="E310" s="6"/>
      <c r="F310" s="6"/>
      <c r="G310" s="6"/>
      <c r="H310" s="6"/>
      <c r="I310" s="6"/>
      <c r="J310" s="6"/>
      <c r="K310" s="6"/>
      <c r="L310" s="6"/>
      <c r="M310" s="6"/>
      <c r="N310" s="6"/>
      <c r="O310" s="6"/>
      <c r="P310" s="35"/>
      <c r="Q310" s="6"/>
      <c r="R310" s="6"/>
      <c r="S310" s="6"/>
      <c r="T310" s="6"/>
      <c r="U310" s="6"/>
      <c r="V310" s="6"/>
      <c r="W310" s="6"/>
      <c r="X310" s="6"/>
      <c r="Y310" s="31"/>
      <c r="Z310" s="5"/>
    </row>
    <row r="311" spans="1:26" x14ac:dyDescent="0.35">
      <c r="A311" s="6"/>
      <c r="B311" s="6"/>
      <c r="C311" s="305" t="s">
        <v>3627</v>
      </c>
      <c r="D311" s="6"/>
      <c r="E311" s="6"/>
      <c r="F311" s="6"/>
      <c r="G311" s="6"/>
      <c r="H311" s="6"/>
      <c r="I311" s="6"/>
      <c r="J311" s="6"/>
      <c r="K311" s="6"/>
      <c r="L311" s="6"/>
      <c r="M311" s="6"/>
      <c r="N311" s="6"/>
      <c r="O311" s="6"/>
      <c r="P311" s="35"/>
      <c r="Q311" s="6"/>
      <c r="S311" s="124"/>
      <c r="T311" s="124"/>
      <c r="U311" s="124"/>
      <c r="V311" s="124"/>
      <c r="W311" s="124"/>
      <c r="X311" s="6"/>
      <c r="Y311" s="44"/>
      <c r="Z311" s="5"/>
    </row>
    <row r="312" spans="1:26" x14ac:dyDescent="0.35">
      <c r="A312" s="6"/>
      <c r="B312" s="6"/>
      <c r="C312" s="305" t="s">
        <v>4825</v>
      </c>
      <c r="D312" s="6"/>
      <c r="E312" s="6"/>
      <c r="F312" s="6"/>
      <c r="G312" s="6"/>
      <c r="H312" s="6"/>
      <c r="I312" s="6"/>
      <c r="J312" s="6"/>
      <c r="K312" s="6"/>
      <c r="L312" s="6"/>
      <c r="M312" s="6"/>
      <c r="N312" s="6"/>
      <c r="O312" s="6"/>
      <c r="P312" s="35"/>
      <c r="Q312" s="6"/>
      <c r="R312" s="18" t="s">
        <v>3653</v>
      </c>
      <c r="S312" s="124"/>
      <c r="T312" s="124"/>
      <c r="U312" s="124"/>
      <c r="V312" s="124"/>
      <c r="W312" s="124"/>
      <c r="X312" s="6"/>
      <c r="Y312" s="44"/>
      <c r="Z312" s="5"/>
    </row>
    <row r="313" spans="1:26" x14ac:dyDescent="0.35">
      <c r="A313" s="6"/>
      <c r="B313" s="6"/>
      <c r="C313" s="60" t="s">
        <v>4826</v>
      </c>
      <c r="D313" s="6"/>
      <c r="E313" s="6"/>
      <c r="F313" s="6"/>
      <c r="G313" s="6"/>
      <c r="H313" s="6"/>
      <c r="I313" s="6"/>
      <c r="J313" s="6"/>
      <c r="K313" s="6"/>
      <c r="L313" s="6"/>
      <c r="M313" s="6"/>
      <c r="N313" s="6"/>
      <c r="O313" s="6"/>
      <c r="P313" s="35"/>
      <c r="Q313" s="6"/>
      <c r="R313" s="433"/>
      <c r="S313" s="434"/>
      <c r="T313" s="434"/>
      <c r="U313" s="434"/>
      <c r="V313" s="434"/>
      <c r="W313" s="435"/>
      <c r="X313" s="6"/>
      <c r="Y313" s="31" t="str">
        <f>IF(AND(P313&lt;&gt;0,ISBLANK(R313)),"R",IF(AND(P313=0,NOT(ISBLANK(R313))),"Y","G"))</f>
        <v>G</v>
      </c>
      <c r="Z313" s="5"/>
    </row>
    <row r="314" spans="1:26" ht="7.4" customHeight="1" x14ac:dyDescent="0.35">
      <c r="A314" s="6"/>
      <c r="B314" s="6"/>
      <c r="C314" s="60"/>
      <c r="D314" s="6"/>
      <c r="E314" s="6"/>
      <c r="F314" s="6"/>
      <c r="G314" s="6"/>
      <c r="H314" s="6"/>
      <c r="I314" s="6"/>
      <c r="J314" s="6"/>
      <c r="K314" s="6"/>
      <c r="L314" s="6"/>
      <c r="M314" s="6"/>
      <c r="N314" s="6"/>
      <c r="O314" s="6"/>
      <c r="P314" s="6"/>
      <c r="Q314" s="6"/>
      <c r="R314" s="6"/>
      <c r="S314" s="6"/>
      <c r="T314" s="6"/>
      <c r="U314" s="6"/>
      <c r="V314" s="6"/>
      <c r="W314" s="6"/>
      <c r="X314" s="6"/>
      <c r="Y314" s="31"/>
      <c r="Z314" s="5"/>
    </row>
    <row r="315" spans="1:26" x14ac:dyDescent="0.35">
      <c r="A315" s="6"/>
      <c r="B315" s="6" t="s">
        <v>336</v>
      </c>
      <c r="C315" s="124" t="s">
        <v>337</v>
      </c>
      <c r="D315" s="6"/>
      <c r="E315" s="6"/>
      <c r="F315" s="6"/>
      <c r="G315" s="6"/>
      <c r="H315" s="6"/>
      <c r="I315" s="6"/>
      <c r="J315" s="6"/>
      <c r="K315" s="6"/>
      <c r="L315" s="6"/>
      <c r="M315" s="6"/>
      <c r="N315" s="6"/>
      <c r="O315" s="6"/>
      <c r="P315" s="35"/>
      <c r="Q315" s="6"/>
      <c r="R315" s="6"/>
      <c r="S315" s="6"/>
      <c r="T315" s="6"/>
      <c r="U315" s="6"/>
      <c r="V315" s="6"/>
      <c r="W315" s="6"/>
      <c r="Y315" s="31"/>
      <c r="Z315" s="5"/>
    </row>
    <row r="316" spans="1:26" ht="7.4" customHeight="1" x14ac:dyDescent="0.35">
      <c r="A316" s="187"/>
      <c r="B316" s="316"/>
      <c r="C316" s="187"/>
      <c r="D316" s="187"/>
      <c r="E316" s="187"/>
      <c r="F316" s="187"/>
      <c r="G316" s="187"/>
      <c r="H316" s="187"/>
      <c r="I316" s="187"/>
      <c r="J316" s="187"/>
      <c r="K316" s="187"/>
      <c r="L316" s="187"/>
      <c r="M316" s="187"/>
      <c r="N316" s="187"/>
      <c r="O316" s="187"/>
      <c r="P316" s="317"/>
      <c r="Q316" s="187"/>
      <c r="R316" s="187"/>
      <c r="S316" s="187"/>
      <c r="T316" s="187"/>
      <c r="U316" s="187"/>
      <c r="V316" s="187"/>
      <c r="W316" s="187"/>
      <c r="X316" s="187"/>
      <c r="Y316" s="47"/>
      <c r="Z316" s="5"/>
    </row>
    <row r="317" spans="1:26" ht="7.4" customHeight="1" x14ac:dyDescent="0.35">
      <c r="A317" s="318"/>
      <c r="B317" s="319"/>
      <c r="C317" s="318"/>
      <c r="D317" s="318"/>
      <c r="E317" s="318"/>
      <c r="F317" s="318"/>
      <c r="G317" s="318"/>
      <c r="H317" s="318"/>
      <c r="I317" s="318"/>
      <c r="J317" s="318"/>
      <c r="K317" s="318"/>
      <c r="L317" s="318"/>
      <c r="M317" s="318"/>
      <c r="N317" s="318"/>
      <c r="O317" s="318"/>
      <c r="P317" s="320"/>
      <c r="Q317" s="318"/>
      <c r="R317" s="318"/>
      <c r="S317" s="318"/>
      <c r="T317" s="318"/>
      <c r="U317" s="318"/>
      <c r="V317" s="318"/>
      <c r="W317" s="318"/>
      <c r="X317" s="318"/>
      <c r="Y317" s="48"/>
      <c r="Z317" s="5"/>
    </row>
    <row r="318" spans="1:26" ht="18.5" thickBot="1" x14ac:dyDescent="0.45">
      <c r="A318" s="295"/>
      <c r="B318" s="296" t="s">
        <v>338</v>
      </c>
      <c r="C318" s="145" t="s">
        <v>339</v>
      </c>
      <c r="D318" s="295"/>
      <c r="E318" s="295"/>
      <c r="F318" s="295"/>
      <c r="G318" s="295"/>
      <c r="H318" s="295"/>
      <c r="I318" s="295"/>
      <c r="J318" s="295"/>
      <c r="K318" s="295"/>
      <c r="L318" s="295"/>
      <c r="M318" s="295"/>
      <c r="N318" s="295"/>
      <c r="O318" s="295"/>
      <c r="P318" s="297"/>
      <c r="Q318" s="295"/>
      <c r="R318" s="295"/>
      <c r="S318" s="295"/>
      <c r="T318" s="295"/>
      <c r="U318" s="295"/>
      <c r="V318" s="295"/>
      <c r="W318" s="295"/>
      <c r="X318" s="295"/>
      <c r="Y318" s="43"/>
      <c r="Z318" s="5"/>
    </row>
    <row r="319" spans="1:26" ht="7.4" customHeight="1" x14ac:dyDescent="0.35">
      <c r="A319" s="6"/>
      <c r="B319" s="124"/>
      <c r="C319" s="6"/>
      <c r="D319" s="6"/>
      <c r="E319" s="6"/>
      <c r="F319" s="6"/>
      <c r="G319" s="6"/>
      <c r="H319" s="6"/>
      <c r="I319" s="6"/>
      <c r="J319" s="6"/>
      <c r="K319" s="6"/>
      <c r="L319" s="6"/>
      <c r="M319" s="6"/>
      <c r="N319" s="6"/>
      <c r="O319" s="6"/>
      <c r="P319" s="191"/>
      <c r="Q319" s="6"/>
      <c r="R319" s="6"/>
      <c r="S319" s="6"/>
      <c r="T319" s="6"/>
      <c r="U319" s="6"/>
      <c r="V319" s="6"/>
      <c r="W319" s="6"/>
      <c r="X319" s="6"/>
      <c r="Y319" s="43"/>
      <c r="Z319" s="5"/>
    </row>
    <row r="320" spans="1:26" x14ac:dyDescent="0.35">
      <c r="A320" s="6"/>
      <c r="B320" s="6" t="s">
        <v>340</v>
      </c>
      <c r="C320" s="448" t="s">
        <v>341</v>
      </c>
      <c r="D320" s="448"/>
      <c r="E320" s="448"/>
      <c r="F320" s="448"/>
      <c r="G320" s="448"/>
      <c r="H320" s="448"/>
      <c r="I320" s="448"/>
      <c r="J320" s="448"/>
      <c r="K320" s="448"/>
      <c r="L320" s="6"/>
      <c r="M320" s="6"/>
      <c r="N320" s="6"/>
      <c r="O320" s="6"/>
      <c r="P320" s="35"/>
      <c r="Q320" s="6"/>
      <c r="R320" s="6"/>
      <c r="S320" s="6"/>
      <c r="T320" s="6"/>
      <c r="U320" s="6"/>
      <c r="V320" s="6"/>
      <c r="W320" s="6"/>
      <c r="X320" s="6"/>
      <c r="Y320" s="31"/>
      <c r="Z320" s="5"/>
    </row>
    <row r="321" spans="1:26" x14ac:dyDescent="0.35">
      <c r="A321" s="6"/>
      <c r="B321" s="6" t="s">
        <v>342</v>
      </c>
      <c r="C321" s="448" t="s">
        <v>343</v>
      </c>
      <c r="D321" s="448"/>
      <c r="E321" s="448"/>
      <c r="F321" s="448"/>
      <c r="G321" s="448"/>
      <c r="H321" s="448"/>
      <c r="I321" s="448"/>
      <c r="J321" s="448"/>
      <c r="K321" s="448"/>
      <c r="L321" s="6"/>
      <c r="M321" s="6"/>
      <c r="N321" s="6"/>
      <c r="O321" s="6"/>
      <c r="P321" s="35"/>
      <c r="Q321" s="6"/>
      <c r="R321" s="6"/>
      <c r="S321" s="6"/>
      <c r="T321" s="6"/>
      <c r="U321" s="6"/>
      <c r="V321" s="6"/>
      <c r="W321" s="6"/>
      <c r="X321" s="6"/>
      <c r="Y321" s="31"/>
      <c r="Z321" s="5"/>
    </row>
    <row r="322" spans="1:26" x14ac:dyDescent="0.35">
      <c r="A322" s="6"/>
      <c r="B322" s="6" t="s">
        <v>344</v>
      </c>
      <c r="C322" s="124" t="s">
        <v>345</v>
      </c>
      <c r="D322" s="124"/>
      <c r="E322" s="124"/>
      <c r="F322" s="124"/>
      <c r="G322" s="124"/>
      <c r="H322" s="124"/>
      <c r="I322" s="124"/>
      <c r="J322" s="124"/>
      <c r="K322" s="124"/>
      <c r="L322" s="6"/>
      <c r="M322" s="6"/>
      <c r="N322" s="6"/>
      <c r="O322" s="6"/>
      <c r="P322" s="35"/>
      <c r="Q322" s="6"/>
      <c r="R322" s="6"/>
      <c r="S322" s="6"/>
      <c r="T322" s="6"/>
      <c r="U322" s="6"/>
      <c r="V322" s="6"/>
      <c r="W322" s="6"/>
      <c r="X322" s="6"/>
      <c r="Y322" s="31"/>
      <c r="Z322" s="5"/>
    </row>
    <row r="323" spans="1:26" ht="7.4" customHeight="1" x14ac:dyDescent="0.35">
      <c r="A323" s="6"/>
      <c r="B323" s="6"/>
      <c r="C323" s="124"/>
      <c r="D323" s="124"/>
      <c r="E323" s="124"/>
      <c r="F323" s="124"/>
      <c r="G323" s="124"/>
      <c r="H323" s="124"/>
      <c r="I323" s="124"/>
      <c r="J323" s="124"/>
      <c r="K323" s="124"/>
      <c r="L323" s="6"/>
      <c r="M323" s="6"/>
      <c r="N323" s="6"/>
      <c r="O323" s="6"/>
      <c r="P323" s="328"/>
      <c r="Q323" s="6"/>
      <c r="R323" s="6"/>
      <c r="S323" s="6"/>
      <c r="T323" s="6"/>
      <c r="U323" s="6"/>
      <c r="V323" s="6"/>
      <c r="W323" s="6"/>
      <c r="X323" s="6"/>
      <c r="Y323" s="31"/>
      <c r="Z323" s="5"/>
    </row>
    <row r="324" spans="1:26" x14ac:dyDescent="0.35">
      <c r="A324" s="6"/>
      <c r="B324" s="6" t="s">
        <v>346</v>
      </c>
      <c r="C324" s="448" t="s">
        <v>347</v>
      </c>
      <c r="D324" s="448"/>
      <c r="E324" s="448"/>
      <c r="F324" s="448"/>
      <c r="G324" s="448"/>
      <c r="H324" s="448"/>
      <c r="I324" s="448"/>
      <c r="J324" s="448"/>
      <c r="K324" s="448"/>
      <c r="L324" s="6"/>
      <c r="M324" s="6"/>
      <c r="N324" s="6"/>
      <c r="O324" s="6"/>
      <c r="P324" s="321">
        <f>SUM(P325:P326)</f>
        <v>0</v>
      </c>
      <c r="Q324" s="6"/>
      <c r="R324" s="6"/>
      <c r="S324" s="6"/>
      <c r="T324" s="6"/>
      <c r="U324" s="6"/>
      <c r="V324" s="6"/>
      <c r="W324" s="6"/>
      <c r="X324" s="6"/>
      <c r="Y324" s="31"/>
      <c r="Z324" s="5"/>
    </row>
    <row r="325" spans="1:26" x14ac:dyDescent="0.35">
      <c r="A325" s="6"/>
      <c r="B325" s="6"/>
      <c r="C325" s="60" t="s">
        <v>348</v>
      </c>
      <c r="D325" s="60"/>
      <c r="E325" s="124"/>
      <c r="F325" s="124"/>
      <c r="G325" s="124"/>
      <c r="H325" s="124"/>
      <c r="I325" s="124"/>
      <c r="J325" s="124"/>
      <c r="K325" s="124"/>
      <c r="L325" s="6"/>
      <c r="M325" s="6"/>
      <c r="N325" s="6"/>
      <c r="O325" s="6"/>
      <c r="P325" s="35"/>
      <c r="Q325" s="6"/>
      <c r="R325" s="18" t="s">
        <v>3655</v>
      </c>
      <c r="S325" s="124"/>
      <c r="T325" s="124"/>
      <c r="U325" s="124"/>
      <c r="V325" s="124"/>
      <c r="W325" s="124"/>
      <c r="X325" s="6"/>
      <c r="Y325" s="44"/>
      <c r="Z325" s="5"/>
    </row>
    <row r="326" spans="1:26" x14ac:dyDescent="0.35">
      <c r="A326" s="6"/>
      <c r="B326" s="6"/>
      <c r="C326" s="60" t="s">
        <v>3656</v>
      </c>
      <c r="D326" s="124"/>
      <c r="E326" s="124"/>
      <c r="F326" s="124"/>
      <c r="G326" s="124"/>
      <c r="H326" s="124"/>
      <c r="I326" s="124"/>
      <c r="J326" s="124"/>
      <c r="K326" s="124"/>
      <c r="L326" s="6"/>
      <c r="M326" s="6"/>
      <c r="N326" s="6"/>
      <c r="O326" s="6"/>
      <c r="P326" s="35"/>
      <c r="Q326" s="6"/>
      <c r="R326" s="433"/>
      <c r="S326" s="434"/>
      <c r="T326" s="434"/>
      <c r="U326" s="434"/>
      <c r="V326" s="434"/>
      <c r="W326" s="435"/>
      <c r="X326" s="6"/>
      <c r="Y326" s="31" t="str">
        <f>IF(AND(P326&lt;&gt;0,ISBLANK(R326)),"R",IF(AND(P326=0,NOT(ISBLANK(R326))),"Y","G"))</f>
        <v>G</v>
      </c>
      <c r="Z326" s="5"/>
    </row>
    <row r="327" spans="1:26" ht="7.4" customHeight="1" x14ac:dyDescent="0.35">
      <c r="A327" s="6"/>
      <c r="B327" s="6"/>
      <c r="C327" s="60"/>
      <c r="D327" s="124"/>
      <c r="E327" s="124"/>
      <c r="F327" s="124"/>
      <c r="G327" s="124"/>
      <c r="H327" s="124"/>
      <c r="I327" s="124"/>
      <c r="J327" s="124"/>
      <c r="K327" s="124"/>
      <c r="L327" s="6"/>
      <c r="M327" s="6"/>
      <c r="N327" s="6"/>
      <c r="O327" s="6"/>
      <c r="P327" s="6"/>
      <c r="Q327" s="6"/>
      <c r="R327" s="6"/>
      <c r="S327" s="6"/>
      <c r="T327" s="6"/>
      <c r="U327" s="6"/>
      <c r="V327" s="6"/>
      <c r="W327" s="6"/>
      <c r="X327" s="6"/>
      <c r="Y327" s="31"/>
      <c r="Z327" s="5"/>
    </row>
    <row r="328" spans="1:26" x14ac:dyDescent="0.35">
      <c r="A328" s="6"/>
      <c r="B328" s="6" t="s">
        <v>349</v>
      </c>
      <c r="C328" s="448" t="s">
        <v>4729</v>
      </c>
      <c r="D328" s="448"/>
      <c r="E328" s="448"/>
      <c r="F328" s="448"/>
      <c r="G328" s="448"/>
      <c r="H328" s="448"/>
      <c r="I328" s="448"/>
      <c r="J328" s="448"/>
      <c r="K328" s="448"/>
      <c r="L328" s="6"/>
      <c r="M328" s="6"/>
      <c r="N328" s="6"/>
      <c r="O328" s="6"/>
      <c r="P328" s="321">
        <f>SUM(P329,P330,P334)</f>
        <v>0</v>
      </c>
      <c r="Q328" s="6"/>
      <c r="R328" s="6"/>
      <c r="S328" s="6"/>
      <c r="T328" s="6"/>
      <c r="U328" s="6"/>
      <c r="V328" s="6"/>
      <c r="W328" s="6"/>
      <c r="X328" s="6"/>
      <c r="Y328" s="31"/>
      <c r="Z328" s="5"/>
    </row>
    <row r="329" spans="1:26" x14ac:dyDescent="0.35">
      <c r="A329" s="6"/>
      <c r="B329" s="6"/>
      <c r="C329" s="450" t="str">
        <f>IF(CoverSheet!C9="Audited Annual Return", "(i) Opening Balance for the Reporting Period", "(i) As per latest Audited Accounts")</f>
        <v>(i) As per latest Audited Accounts</v>
      </c>
      <c r="D329" s="450"/>
      <c r="E329" s="450"/>
      <c r="F329" s="450"/>
      <c r="G329" s="450"/>
      <c r="H329" s="450"/>
      <c r="I329" s="450"/>
      <c r="J329" s="450"/>
      <c r="K329" s="450"/>
      <c r="L329" s="6"/>
      <c r="M329" s="6"/>
      <c r="N329" s="6"/>
      <c r="O329" s="6"/>
      <c r="P329" s="35"/>
      <c r="Q329" s="6"/>
      <c r="R329" s="6"/>
      <c r="S329" s="6"/>
      <c r="T329" s="6"/>
      <c r="U329" s="6"/>
      <c r="V329" s="6"/>
      <c r="W329" s="6"/>
      <c r="X329" s="6"/>
      <c r="Y329" s="31"/>
      <c r="Z329" s="5"/>
    </row>
    <row r="330" spans="1:26" ht="14.5" customHeight="1" x14ac:dyDescent="0.35">
      <c r="A330" s="6"/>
      <c r="B330" s="6"/>
      <c r="C330" s="450" t="s">
        <v>351</v>
      </c>
      <c r="D330" s="450"/>
      <c r="E330" s="450"/>
      <c r="F330" s="450"/>
      <c r="G330" s="450"/>
      <c r="H330" s="450"/>
      <c r="I330" s="450"/>
      <c r="J330" s="450"/>
      <c r="K330" s="450"/>
      <c r="L330" s="6"/>
      <c r="M330" s="6"/>
      <c r="N330" s="6"/>
      <c r="O330" s="6"/>
      <c r="P330" s="321">
        <f>SUM(P331:P333)</f>
        <v>0</v>
      </c>
      <c r="Q330" s="6"/>
      <c r="R330" s="451" t="s">
        <v>3659</v>
      </c>
      <c r="S330" s="451"/>
      <c r="T330" s="451"/>
      <c r="U330" s="451"/>
      <c r="V330" s="451"/>
      <c r="W330" s="451"/>
      <c r="X330" s="451"/>
      <c r="Y330" s="31"/>
      <c r="Z330" s="5"/>
    </row>
    <row r="331" spans="1:26" x14ac:dyDescent="0.35">
      <c r="A331" s="6"/>
      <c r="B331" s="6"/>
      <c r="C331" s="322" t="s">
        <v>3660</v>
      </c>
      <c r="D331" s="305"/>
      <c r="E331" s="305"/>
      <c r="F331" s="305"/>
      <c r="G331" s="305"/>
      <c r="H331" s="305"/>
      <c r="I331" s="305"/>
      <c r="J331" s="305"/>
      <c r="K331" s="305"/>
      <c r="L331" s="6"/>
      <c r="M331" s="6"/>
      <c r="N331" s="6"/>
      <c r="O331" s="6"/>
      <c r="P331" s="407"/>
      <c r="Q331" s="6"/>
      <c r="R331" s="451"/>
      <c r="S331" s="451"/>
      <c r="T331" s="451"/>
      <c r="U331" s="451"/>
      <c r="V331" s="451"/>
      <c r="W331" s="451"/>
      <c r="X331" s="451"/>
      <c r="Y331" s="31"/>
      <c r="Z331" s="5"/>
    </row>
    <row r="332" spans="1:26" x14ac:dyDescent="0.35">
      <c r="A332" s="6"/>
      <c r="B332" s="6"/>
      <c r="C332" s="322" t="s">
        <v>352</v>
      </c>
      <c r="D332" s="305"/>
      <c r="E332" s="305"/>
      <c r="F332" s="305"/>
      <c r="G332" s="305"/>
      <c r="H332" s="305"/>
      <c r="I332" s="305"/>
      <c r="J332" s="305"/>
      <c r="K332" s="305"/>
      <c r="L332" s="6"/>
      <c r="M332" s="6"/>
      <c r="N332" s="6"/>
      <c r="O332" s="6"/>
      <c r="P332" s="306">
        <f>-P158</f>
        <v>0</v>
      </c>
      <c r="Q332" s="6"/>
      <c r="R332" s="451"/>
      <c r="S332" s="451"/>
      <c r="T332" s="451"/>
      <c r="U332" s="451"/>
      <c r="V332" s="451"/>
      <c r="W332" s="451"/>
      <c r="X332" s="451"/>
      <c r="Y332" s="31"/>
      <c r="Z332" s="5"/>
    </row>
    <row r="333" spans="1:26" x14ac:dyDescent="0.35">
      <c r="A333" s="6"/>
      <c r="B333" s="6"/>
      <c r="C333" s="322" t="s">
        <v>353</v>
      </c>
      <c r="D333" s="305"/>
      <c r="E333" s="305"/>
      <c r="F333" s="305"/>
      <c r="G333" s="305"/>
      <c r="H333" s="305"/>
      <c r="I333" s="305"/>
      <c r="J333" s="305"/>
      <c r="K333" s="305"/>
      <c r="L333" s="6"/>
      <c r="M333" s="6"/>
      <c r="N333" s="6"/>
      <c r="O333" s="6"/>
      <c r="P333" s="407"/>
      <c r="Q333" s="6"/>
      <c r="R333" s="6"/>
      <c r="S333" s="6"/>
      <c r="T333" s="6"/>
      <c r="U333" s="6"/>
      <c r="V333" s="6"/>
      <c r="W333" s="6"/>
      <c r="X333" s="6"/>
      <c r="Y333" s="31"/>
      <c r="Z333" s="5"/>
    </row>
    <row r="334" spans="1:26" x14ac:dyDescent="0.35">
      <c r="A334" s="6"/>
      <c r="B334" s="6"/>
      <c r="C334" s="449" t="s">
        <v>354</v>
      </c>
      <c r="D334" s="449"/>
      <c r="E334" s="449"/>
      <c r="F334" s="449"/>
      <c r="G334" s="449"/>
      <c r="H334" s="449"/>
      <c r="I334" s="449"/>
      <c r="J334" s="449"/>
      <c r="K334" s="449"/>
      <c r="L334" s="6"/>
      <c r="M334" s="6"/>
      <c r="N334" s="6"/>
      <c r="O334" s="6"/>
      <c r="P334" s="310">
        <f>'Income Statement'!I76</f>
        <v>0</v>
      </c>
      <c r="Q334" s="323"/>
      <c r="R334" s="6"/>
      <c r="S334" s="6"/>
      <c r="T334" s="6"/>
      <c r="U334" s="6"/>
      <c r="V334" s="6"/>
      <c r="W334" s="6"/>
      <c r="X334" s="6"/>
      <c r="Y334" s="31" t="str">
        <f>IF(P334&lt;&gt;'Income Statement'!I76,"Y","G")</f>
        <v>G</v>
      </c>
      <c r="Z334" s="5"/>
    </row>
    <row r="335" spans="1:26" ht="7.4" customHeight="1" x14ac:dyDescent="0.35">
      <c r="A335" s="6"/>
      <c r="B335" s="6"/>
      <c r="C335" s="60"/>
      <c r="D335" s="60"/>
      <c r="E335" s="60"/>
      <c r="F335" s="60"/>
      <c r="G335" s="60"/>
      <c r="H335" s="60"/>
      <c r="I335" s="60"/>
      <c r="J335" s="60"/>
      <c r="K335" s="60"/>
      <c r="L335" s="6"/>
      <c r="M335" s="6"/>
      <c r="N335" s="6"/>
      <c r="O335" s="6"/>
      <c r="P335" s="6"/>
      <c r="Q335" s="323"/>
      <c r="R335" s="6"/>
      <c r="S335" s="6"/>
      <c r="T335" s="6"/>
      <c r="U335" s="6"/>
      <c r="V335" s="6"/>
      <c r="W335" s="6"/>
      <c r="X335" s="6"/>
      <c r="Y335" s="31"/>
      <c r="Z335" s="5"/>
    </row>
    <row r="336" spans="1:26" x14ac:dyDescent="0.35">
      <c r="A336" s="6"/>
      <c r="B336" s="6" t="s">
        <v>355</v>
      </c>
      <c r="C336" s="448" t="s">
        <v>807</v>
      </c>
      <c r="D336" s="448"/>
      <c r="E336" s="448"/>
      <c r="F336" s="448"/>
      <c r="G336" s="448"/>
      <c r="H336" s="448"/>
      <c r="I336" s="448"/>
      <c r="J336" s="448"/>
      <c r="K336" s="448"/>
      <c r="L336" s="6"/>
      <c r="M336" s="6"/>
      <c r="N336" s="6"/>
      <c r="O336" s="6"/>
      <c r="P336" s="321">
        <f>SUM(P337:P339)</f>
        <v>0</v>
      </c>
      <c r="Q336" s="6"/>
      <c r="R336" s="6"/>
      <c r="S336" s="6"/>
      <c r="T336" s="6"/>
      <c r="U336" s="6"/>
      <c r="V336" s="6"/>
      <c r="W336" s="6"/>
      <c r="X336" s="6"/>
      <c r="Y336" s="31"/>
      <c r="Z336" s="5"/>
    </row>
    <row r="337" spans="1:26" x14ac:dyDescent="0.35">
      <c r="A337" s="6"/>
      <c r="B337" s="6"/>
      <c r="C337" s="449" t="s">
        <v>357</v>
      </c>
      <c r="D337" s="449"/>
      <c r="E337" s="449"/>
      <c r="F337" s="449"/>
      <c r="G337" s="449"/>
      <c r="H337" s="449"/>
      <c r="I337" s="449"/>
      <c r="J337" s="449"/>
      <c r="K337" s="449"/>
      <c r="L337" s="6"/>
      <c r="M337" s="6"/>
      <c r="N337" s="6"/>
      <c r="O337" s="6"/>
      <c r="P337" s="35"/>
      <c r="Q337" s="6"/>
      <c r="R337" s="18" t="s">
        <v>4522</v>
      </c>
      <c r="S337" s="124"/>
      <c r="T337" s="124"/>
      <c r="U337" s="124"/>
      <c r="V337" s="124"/>
      <c r="W337" s="124"/>
      <c r="X337" s="6"/>
      <c r="Y337" s="44"/>
      <c r="Z337" s="5"/>
    </row>
    <row r="338" spans="1:26" x14ac:dyDescent="0.35">
      <c r="A338" s="6"/>
      <c r="B338" s="6"/>
      <c r="C338" s="449" t="s">
        <v>4520</v>
      </c>
      <c r="D338" s="449"/>
      <c r="E338" s="449"/>
      <c r="F338" s="449"/>
      <c r="G338" s="449"/>
      <c r="H338" s="449"/>
      <c r="I338" s="449"/>
      <c r="J338" s="449"/>
      <c r="K338" s="449"/>
      <c r="L338" s="6"/>
      <c r="M338" s="6"/>
      <c r="N338" s="6"/>
      <c r="O338" s="6"/>
      <c r="P338" s="35"/>
      <c r="Q338" s="6"/>
      <c r="R338" s="433"/>
      <c r="S338" s="434"/>
      <c r="T338" s="434"/>
      <c r="U338" s="434"/>
      <c r="V338" s="434"/>
      <c r="W338" s="435"/>
      <c r="X338" s="6"/>
      <c r="Y338" s="31" t="str">
        <f>IF(AND(P338&lt;&gt;0,ISBLANK(R338)),"R",IF(AND(P338=0,NOT(ISBLANK(R338))),"Y","G"))</f>
        <v>G</v>
      </c>
      <c r="Z338" s="5"/>
    </row>
    <row r="339" spans="1:26" x14ac:dyDescent="0.35">
      <c r="A339" s="6"/>
      <c r="B339" s="6"/>
      <c r="C339" s="449" t="s">
        <v>4521</v>
      </c>
      <c r="D339" s="449"/>
      <c r="E339" s="449"/>
      <c r="F339" s="449"/>
      <c r="G339" s="449"/>
      <c r="H339" s="449"/>
      <c r="I339" s="449"/>
      <c r="J339" s="449"/>
      <c r="K339" s="449"/>
      <c r="L339" s="6"/>
      <c r="M339" s="6"/>
      <c r="N339" s="6"/>
      <c r="O339" s="6"/>
      <c r="P339" s="35"/>
      <c r="Q339" s="6"/>
      <c r="R339" s="433"/>
      <c r="S339" s="434"/>
      <c r="T339" s="434"/>
      <c r="U339" s="434"/>
      <c r="V339" s="434"/>
      <c r="W339" s="435"/>
      <c r="X339" s="6"/>
      <c r="Y339" s="31" t="str">
        <f>IF(AND(P339&lt;&gt;0,ISBLANK(R339)),"R",IF(AND(P339=0,NOT(ISBLANK(R339))),"Y","G"))</f>
        <v>G</v>
      </c>
      <c r="Z339" s="5"/>
    </row>
    <row r="340" spans="1:26" ht="7.4" customHeight="1" x14ac:dyDescent="0.35">
      <c r="A340" s="6"/>
      <c r="B340" s="6"/>
      <c r="C340" s="60"/>
      <c r="D340" s="60"/>
      <c r="E340" s="60"/>
      <c r="F340" s="60"/>
      <c r="G340" s="60"/>
      <c r="H340" s="60"/>
      <c r="I340" s="60"/>
      <c r="J340" s="60"/>
      <c r="K340" s="60"/>
      <c r="L340" s="6"/>
      <c r="M340" s="6"/>
      <c r="N340" s="6"/>
      <c r="O340" s="6"/>
      <c r="P340" s="6"/>
      <c r="Q340" s="6"/>
      <c r="R340" s="6"/>
      <c r="S340" s="6"/>
      <c r="T340" s="6"/>
      <c r="U340" s="6"/>
      <c r="V340" s="6"/>
      <c r="W340" s="6"/>
      <c r="X340" s="270"/>
      <c r="Y340" s="31"/>
      <c r="Z340" s="5"/>
    </row>
    <row r="341" spans="1:26" x14ac:dyDescent="0.35">
      <c r="A341" s="6"/>
      <c r="B341" s="6" t="s">
        <v>358</v>
      </c>
      <c r="C341" s="448" t="s">
        <v>359</v>
      </c>
      <c r="D341" s="448"/>
      <c r="E341" s="448"/>
      <c r="F341" s="448"/>
      <c r="G341" s="448"/>
      <c r="H341" s="448"/>
      <c r="I341" s="448"/>
      <c r="J341" s="448"/>
      <c r="K341" s="448"/>
      <c r="L341" s="6"/>
      <c r="M341" s="6"/>
      <c r="N341" s="6"/>
      <c r="O341" s="6"/>
      <c r="P341" s="35"/>
      <c r="Q341" s="6"/>
      <c r="R341" s="6"/>
      <c r="S341" s="6"/>
      <c r="T341" s="6"/>
      <c r="U341" s="6"/>
      <c r="V341" s="6"/>
      <c r="W341" s="6"/>
      <c r="X341" s="6"/>
      <c r="Y341" s="37"/>
      <c r="Z341" s="5"/>
    </row>
    <row r="342" spans="1:26" ht="7.4" customHeight="1" x14ac:dyDescent="0.35">
      <c r="A342" s="6"/>
      <c r="B342" s="124"/>
      <c r="C342" s="6"/>
      <c r="D342" s="6"/>
      <c r="E342" s="6"/>
      <c r="F342" s="6"/>
      <c r="G342" s="6"/>
      <c r="H342" s="6"/>
      <c r="I342" s="6"/>
      <c r="J342" s="6"/>
      <c r="K342" s="6"/>
      <c r="L342" s="6"/>
      <c r="M342" s="6"/>
      <c r="N342" s="6"/>
      <c r="O342" s="6"/>
      <c r="P342" s="313"/>
      <c r="Q342" s="6"/>
      <c r="R342" s="6"/>
      <c r="S342" s="6"/>
      <c r="T342" s="6"/>
      <c r="U342" s="6"/>
      <c r="V342" s="6"/>
      <c r="W342" s="6"/>
      <c r="X342" s="6"/>
      <c r="Y342" s="43"/>
      <c r="Z342" s="5"/>
    </row>
    <row r="343" spans="1:26" ht="7.4" customHeight="1" x14ac:dyDescent="0.35">
      <c r="A343" s="80"/>
      <c r="B343" s="152"/>
      <c r="C343" s="80"/>
      <c r="D343" s="80"/>
      <c r="E343" s="80"/>
      <c r="F343" s="80"/>
      <c r="G343" s="80"/>
      <c r="H343" s="80"/>
      <c r="I343" s="80"/>
      <c r="J343" s="80"/>
      <c r="K343" s="80"/>
      <c r="L343" s="80"/>
      <c r="M343" s="80"/>
      <c r="N343" s="80"/>
      <c r="O343" s="80"/>
      <c r="P343" s="300"/>
      <c r="Q343" s="300"/>
      <c r="R343" s="300"/>
      <c r="S343" s="300"/>
      <c r="T343" s="300"/>
      <c r="U343" s="300"/>
      <c r="V343" s="300"/>
      <c r="W343" s="300"/>
      <c r="X343" s="300"/>
      <c r="Y343" s="41"/>
      <c r="Z343" s="5"/>
    </row>
    <row r="344" spans="1:26" ht="18.5" thickBot="1" x14ac:dyDescent="0.45">
      <c r="A344" s="295"/>
      <c r="B344" s="296" t="s">
        <v>360</v>
      </c>
      <c r="C344" s="145" t="s">
        <v>361</v>
      </c>
      <c r="D344" s="295"/>
      <c r="E344" s="295"/>
      <c r="F344" s="295"/>
      <c r="G344" s="295"/>
      <c r="H344" s="295"/>
      <c r="I344" s="295"/>
      <c r="J344" s="295"/>
      <c r="K344" s="295"/>
      <c r="L344" s="295"/>
      <c r="M344" s="295"/>
      <c r="N344" s="295"/>
      <c r="O344" s="295"/>
      <c r="P344" s="297"/>
      <c r="Q344" s="295"/>
      <c r="R344" s="295"/>
      <c r="S344" s="295"/>
      <c r="T344" s="295"/>
      <c r="U344" s="295"/>
      <c r="V344" s="295"/>
      <c r="W344" s="295"/>
      <c r="X344" s="295"/>
      <c r="Y344" s="43"/>
      <c r="Z344" s="5"/>
    </row>
    <row r="345" spans="1:26" ht="7.4" customHeight="1" x14ac:dyDescent="0.35">
      <c r="A345" s="6"/>
      <c r="B345" s="124"/>
      <c r="C345" s="6"/>
      <c r="D345" s="6"/>
      <c r="E345" s="6"/>
      <c r="F345" s="6"/>
      <c r="G345" s="6"/>
      <c r="H345" s="6"/>
      <c r="I345" s="6"/>
      <c r="J345" s="6"/>
      <c r="K345" s="6"/>
      <c r="L345" s="6"/>
      <c r="M345" s="6"/>
      <c r="N345" s="6"/>
      <c r="O345" s="6"/>
      <c r="P345" s="191"/>
      <c r="Q345" s="6"/>
      <c r="R345" s="6"/>
      <c r="S345" s="6"/>
      <c r="T345" s="6"/>
      <c r="U345" s="6"/>
      <c r="V345" s="6"/>
      <c r="W345" s="6"/>
      <c r="X345" s="6"/>
      <c r="Y345" s="43"/>
      <c r="Z345" s="5"/>
    </row>
    <row r="346" spans="1:26" x14ac:dyDescent="0.35">
      <c r="A346" s="6"/>
      <c r="B346" s="10" t="s">
        <v>4730</v>
      </c>
      <c r="C346" s="10"/>
      <c r="D346" s="10"/>
      <c r="E346" s="10"/>
      <c r="F346" s="10"/>
      <c r="G346" s="10"/>
      <c r="H346" s="10"/>
      <c r="I346" s="10"/>
      <c r="J346" s="10"/>
      <c r="K346" s="10"/>
      <c r="L346" s="304"/>
      <c r="M346" s="304"/>
      <c r="N346" s="304"/>
      <c r="O346" s="124"/>
      <c r="P346" s="191"/>
      <c r="Q346" s="6"/>
      <c r="R346" s="18" t="s">
        <v>3657</v>
      </c>
      <c r="S346" s="124"/>
      <c r="T346" s="124"/>
      <c r="U346" s="124"/>
      <c r="V346" s="124"/>
      <c r="W346" s="124"/>
      <c r="X346" s="6"/>
      <c r="Y346" s="44"/>
      <c r="Z346" s="5"/>
    </row>
    <row r="347" spans="1:26" x14ac:dyDescent="0.35">
      <c r="A347" s="6"/>
      <c r="B347" s="124" t="s">
        <v>362</v>
      </c>
      <c r="C347" s="6" t="s">
        <v>364</v>
      </c>
      <c r="D347" s="6"/>
      <c r="E347" s="6"/>
      <c r="F347" s="6"/>
      <c r="G347" s="6"/>
      <c r="H347" s="6"/>
      <c r="I347" s="6"/>
      <c r="J347" s="18"/>
      <c r="K347" s="6"/>
      <c r="L347" s="124"/>
      <c r="M347" s="124"/>
      <c r="N347" s="124"/>
      <c r="O347" s="124"/>
      <c r="P347" s="40"/>
      <c r="Q347" s="6"/>
      <c r="R347" s="433"/>
      <c r="S347" s="434"/>
      <c r="T347" s="434"/>
      <c r="U347" s="434"/>
      <c r="V347" s="434"/>
      <c r="W347" s="435"/>
      <c r="X347" s="6"/>
      <c r="Y347" s="31" t="str">
        <f>IF(AND(P347&lt;&gt;0,ISBLANK(R347)),"R",IF(AND(P347=0,NOT(ISBLANK(R347))),"Y","G"))</f>
        <v>G</v>
      </c>
      <c r="Z347" s="5"/>
    </row>
    <row r="348" spans="1:26" ht="7.4" customHeight="1" x14ac:dyDescent="0.35">
      <c r="A348" s="6"/>
      <c r="B348" s="124"/>
      <c r="C348" s="6"/>
      <c r="D348" s="6"/>
      <c r="E348" s="6"/>
      <c r="F348" s="6"/>
      <c r="G348" s="6"/>
      <c r="H348" s="6"/>
      <c r="I348" s="6"/>
      <c r="J348" s="6"/>
      <c r="K348" s="6"/>
      <c r="L348" s="124"/>
      <c r="M348" s="124"/>
      <c r="N348" s="124"/>
      <c r="O348" s="124"/>
      <c r="P348" s="191"/>
      <c r="Q348" s="6"/>
      <c r="R348" s="6"/>
      <c r="S348" s="6"/>
      <c r="T348" s="6"/>
      <c r="U348" s="6"/>
      <c r="V348" s="6"/>
      <c r="W348" s="6"/>
      <c r="X348" s="6"/>
      <c r="Y348" s="43"/>
      <c r="Z348" s="5"/>
    </row>
    <row r="349" spans="1:26" x14ac:dyDescent="0.35">
      <c r="A349" s="6"/>
      <c r="B349" s="10" t="s">
        <v>365</v>
      </c>
      <c r="C349" s="10"/>
      <c r="D349" s="10"/>
      <c r="E349" s="10"/>
      <c r="F349" s="10"/>
      <c r="G349" s="10"/>
      <c r="H349" s="10"/>
      <c r="I349" s="10"/>
      <c r="J349" s="10"/>
      <c r="K349" s="10"/>
      <c r="L349" s="304"/>
      <c r="M349" s="304"/>
      <c r="N349" s="304"/>
      <c r="O349" s="124"/>
      <c r="P349" s="191"/>
      <c r="Q349" s="6"/>
      <c r="R349" s="49"/>
      <c r="S349" s="50"/>
      <c r="T349" s="6"/>
      <c r="U349" s="6"/>
      <c r="V349" s="6"/>
      <c r="W349" s="6"/>
      <c r="X349" s="6"/>
      <c r="Y349" s="43"/>
      <c r="Z349" s="5"/>
    </row>
    <row r="350" spans="1:26" x14ac:dyDescent="0.35">
      <c r="A350" s="6"/>
      <c r="B350" s="278" t="s">
        <v>363</v>
      </c>
      <c r="C350" s="6" t="s">
        <v>367</v>
      </c>
      <c r="D350" s="6"/>
      <c r="E350" s="6"/>
      <c r="F350" s="6"/>
      <c r="G350" s="6"/>
      <c r="H350" s="6"/>
      <c r="I350" s="6"/>
      <c r="J350" s="6"/>
      <c r="K350" s="6"/>
      <c r="L350" s="124"/>
      <c r="M350" s="124"/>
      <c r="N350" s="124"/>
      <c r="O350" s="124"/>
      <c r="P350" s="35"/>
      <c r="Q350" s="6"/>
      <c r="R350" s="49"/>
      <c r="S350" s="49"/>
      <c r="T350" s="6"/>
      <c r="U350" s="6"/>
      <c r="V350" s="6"/>
      <c r="W350" s="6"/>
      <c r="X350" s="6"/>
      <c r="Y350" s="43"/>
      <c r="Z350" s="5"/>
    </row>
    <row r="351" spans="1:26" ht="7.4" customHeight="1" x14ac:dyDescent="0.35">
      <c r="A351" s="6"/>
      <c r="B351" s="6"/>
      <c r="C351" s="6"/>
      <c r="D351" s="6"/>
      <c r="E351" s="6"/>
      <c r="F351" s="6"/>
      <c r="G351" s="6"/>
      <c r="H351" s="6"/>
      <c r="I351" s="6"/>
      <c r="J351" s="6"/>
      <c r="K351" s="6"/>
      <c r="L351" s="124"/>
      <c r="M351" s="124"/>
      <c r="N351" s="124"/>
      <c r="O351" s="124"/>
      <c r="P351" s="191"/>
      <c r="Q351" s="6"/>
      <c r="R351" s="6"/>
      <c r="S351" s="6"/>
      <c r="T351" s="6"/>
      <c r="U351" s="6"/>
      <c r="V351" s="6"/>
      <c r="W351" s="6"/>
      <c r="X351" s="6"/>
      <c r="Y351" s="43"/>
      <c r="Z351" s="5"/>
    </row>
    <row r="352" spans="1:26" x14ac:dyDescent="0.35">
      <c r="A352" s="6"/>
      <c r="B352" s="6" t="s">
        <v>366</v>
      </c>
      <c r="C352" s="271" t="s">
        <v>3664</v>
      </c>
      <c r="D352" s="271"/>
      <c r="E352" s="271"/>
      <c r="F352" s="271"/>
      <c r="G352" s="271"/>
      <c r="H352" s="271"/>
      <c r="I352" s="271"/>
      <c r="J352" s="271"/>
      <c r="K352" s="271"/>
      <c r="L352" s="304"/>
      <c r="M352" s="304"/>
      <c r="N352" s="304"/>
      <c r="O352" s="124"/>
      <c r="P352" s="324">
        <f>'Income Statement'!I64</f>
        <v>0</v>
      </c>
      <c r="Q352" s="323"/>
      <c r="R352" s="6"/>
      <c r="S352" s="6"/>
      <c r="T352" s="6"/>
      <c r="U352" s="6"/>
      <c r="V352" s="6"/>
      <c r="W352" s="6"/>
      <c r="X352" s="6"/>
      <c r="Y352" s="43"/>
      <c r="Z352" s="5"/>
    </row>
    <row r="353" spans="1:26" x14ac:dyDescent="0.35">
      <c r="A353" s="6"/>
      <c r="B353" s="6" t="s">
        <v>368</v>
      </c>
      <c r="C353" s="18" t="s">
        <v>4702</v>
      </c>
      <c r="D353" s="18"/>
      <c r="E353" s="18"/>
      <c r="F353" s="18"/>
      <c r="G353" s="18"/>
      <c r="H353" s="18"/>
      <c r="I353" s="18"/>
      <c r="J353" s="18"/>
      <c r="K353" s="18"/>
      <c r="L353" s="124"/>
      <c r="M353" s="124"/>
      <c r="N353" s="124"/>
      <c r="O353" s="124"/>
      <c r="P353" s="51"/>
      <c r="Q353" s="6"/>
      <c r="R353" s="325"/>
      <c r="S353" s="325"/>
      <c r="T353" s="325"/>
      <c r="U353" s="325"/>
      <c r="V353" s="325"/>
      <c r="W353" s="6"/>
      <c r="X353" s="6"/>
      <c r="Y353" s="43"/>
      <c r="Z353" s="5"/>
    </row>
    <row r="354" spans="1:26" x14ac:dyDescent="0.35">
      <c r="A354" s="6"/>
      <c r="B354" s="6" t="s">
        <v>369</v>
      </c>
      <c r="C354" s="18" t="s">
        <v>370</v>
      </c>
      <c r="D354" s="18"/>
      <c r="E354" s="18"/>
      <c r="F354" s="18"/>
      <c r="G354" s="18"/>
      <c r="H354" s="18"/>
      <c r="I354" s="18"/>
      <c r="J354" s="18"/>
      <c r="K354" s="18"/>
      <c r="L354" s="124"/>
      <c r="M354" s="124"/>
      <c r="N354" s="124"/>
      <c r="O354" s="124"/>
      <c r="P354" s="40"/>
      <c r="Q354" s="6"/>
      <c r="R354" s="325"/>
      <c r="S354" s="325"/>
      <c r="T354" s="325"/>
      <c r="U354" s="325"/>
      <c r="V354" s="325"/>
      <c r="W354" s="6"/>
      <c r="X354" s="6"/>
      <c r="Y354" s="52" t="str">
        <f>IF(OR(AND(P353="yes",P354&gt;P334),AND(P352&lt;0,P354&gt;0)),"R","G")</f>
        <v>G</v>
      </c>
      <c r="Z354" s="5"/>
    </row>
    <row r="355" spans="1:26" ht="7.4" customHeight="1" x14ac:dyDescent="0.35">
      <c r="A355" s="6"/>
      <c r="B355" s="6"/>
      <c r="C355" s="18"/>
      <c r="D355" s="18"/>
      <c r="E355" s="18"/>
      <c r="F355" s="18"/>
      <c r="G355" s="18"/>
      <c r="H355" s="18"/>
      <c r="I355" s="18"/>
      <c r="J355" s="18"/>
      <c r="K355" s="18"/>
      <c r="L355" s="124"/>
      <c r="M355" s="124"/>
      <c r="N355" s="124"/>
      <c r="O355" s="124"/>
      <c r="P355" s="124"/>
      <c r="Q355" s="6"/>
      <c r="R355" s="325"/>
      <c r="S355" s="325"/>
      <c r="T355" s="325"/>
      <c r="U355" s="325"/>
      <c r="V355" s="325"/>
      <c r="W355" s="6"/>
      <c r="X355" s="6"/>
      <c r="Y355" s="404"/>
      <c r="Z355" s="5"/>
    </row>
    <row r="356" spans="1:26" x14ac:dyDescent="0.35">
      <c r="A356" s="6"/>
      <c r="B356" s="10" t="s">
        <v>5107</v>
      </c>
      <c r="C356" s="18"/>
      <c r="D356" s="18"/>
      <c r="E356" s="18"/>
      <c r="F356" s="18"/>
      <c r="G356" s="18"/>
      <c r="H356" s="18"/>
      <c r="I356" s="18"/>
      <c r="J356" s="18"/>
      <c r="K356" s="18"/>
      <c r="L356" s="124"/>
      <c r="M356" s="124"/>
      <c r="N356" s="124"/>
      <c r="O356" s="124"/>
      <c r="P356" s="405"/>
      <c r="Q356" s="6"/>
      <c r="R356" s="325"/>
      <c r="S356" s="325"/>
      <c r="T356" s="325"/>
      <c r="U356" s="325"/>
      <c r="V356" s="325"/>
      <c r="W356" s="6"/>
      <c r="X356" s="6"/>
      <c r="Y356" s="404"/>
      <c r="Z356" s="5"/>
    </row>
    <row r="357" spans="1:26" x14ac:dyDescent="0.35">
      <c r="A357" s="6"/>
      <c r="B357" s="6" t="s">
        <v>5108</v>
      </c>
      <c r="C357" s="6" t="s">
        <v>5109</v>
      </c>
      <c r="D357" s="18"/>
      <c r="E357" s="18"/>
      <c r="F357" s="18"/>
      <c r="G357" s="18"/>
      <c r="H357" s="18"/>
      <c r="I357" s="18"/>
      <c r="J357" s="18"/>
      <c r="K357" s="18"/>
      <c r="L357" s="124"/>
      <c r="M357" s="124"/>
      <c r="N357" s="124"/>
      <c r="O357" s="124"/>
      <c r="P357" s="406"/>
      <c r="Q357" s="6"/>
      <c r="R357" s="325"/>
      <c r="S357" s="325"/>
      <c r="T357" s="325"/>
      <c r="U357" s="325"/>
      <c r="V357" s="325"/>
      <c r="W357" s="6"/>
      <c r="X357" s="6"/>
      <c r="Y357" s="404" t="str">
        <f>IF(ISBLANK(P357),"R","G")</f>
        <v>R</v>
      </c>
      <c r="Z357" s="5"/>
    </row>
    <row r="358" spans="1:26" x14ac:dyDescent="0.35">
      <c r="A358" s="6"/>
      <c r="B358" s="6" t="s">
        <v>5110</v>
      </c>
      <c r="C358" s="18" t="s">
        <v>5111</v>
      </c>
      <c r="D358" s="18"/>
      <c r="E358" s="18"/>
      <c r="F358" s="18"/>
      <c r="G358" s="18"/>
      <c r="H358" s="18"/>
      <c r="I358" s="18"/>
      <c r="J358" s="18"/>
      <c r="K358" s="18"/>
      <c r="L358" s="124"/>
      <c r="M358" s="124"/>
      <c r="N358" s="124"/>
      <c r="O358" s="124"/>
      <c r="P358" s="433"/>
      <c r="Q358" s="434"/>
      <c r="R358" s="434"/>
      <c r="S358" s="434"/>
      <c r="T358" s="434"/>
      <c r="U358" s="434"/>
      <c r="V358" s="434"/>
      <c r="W358" s="435"/>
      <c r="X358" s="6"/>
      <c r="Y358" s="404" t="str">
        <f>IF(AND(P357="yes",ISBLANK(P358)),"R",IF(AND(P357&lt;&gt;"yes",NOT(ISBLANK(P358))),"Y","G"))</f>
        <v>G</v>
      </c>
      <c r="Z358" s="5"/>
    </row>
    <row r="359" spans="1:26" ht="7.4" customHeight="1" x14ac:dyDescent="0.35">
      <c r="A359" s="6"/>
      <c r="B359" s="6"/>
      <c r="C359" s="18"/>
      <c r="D359" s="18"/>
      <c r="E359" s="18"/>
      <c r="F359" s="18"/>
      <c r="G359" s="18"/>
      <c r="H359" s="18"/>
      <c r="I359" s="18"/>
      <c r="J359" s="18"/>
      <c r="K359" s="18"/>
      <c r="L359" s="124"/>
      <c r="M359" s="124"/>
      <c r="N359" s="124"/>
      <c r="O359" s="124"/>
      <c r="P359" s="405"/>
      <c r="Q359" s="6"/>
      <c r="R359" s="325"/>
      <c r="S359" s="325"/>
      <c r="T359" s="325"/>
      <c r="U359" s="325"/>
      <c r="V359" s="325"/>
      <c r="W359" s="6"/>
      <c r="X359" s="6"/>
      <c r="Y359" s="404"/>
      <c r="Z359" s="5"/>
    </row>
    <row r="360" spans="1:26" x14ac:dyDescent="0.35">
      <c r="A360" s="6"/>
      <c r="B360" s="10" t="s">
        <v>5112</v>
      </c>
      <c r="C360" s="18"/>
      <c r="D360" s="18"/>
      <c r="E360" s="18"/>
      <c r="F360" s="18"/>
      <c r="G360" s="18"/>
      <c r="H360" s="18"/>
      <c r="I360" s="18"/>
      <c r="J360" s="18"/>
      <c r="K360" s="18"/>
      <c r="L360" s="124"/>
      <c r="M360" s="124"/>
      <c r="N360" s="124"/>
      <c r="O360" s="124"/>
      <c r="P360" s="405"/>
      <c r="Q360" s="6"/>
      <c r="R360" s="325"/>
      <c r="S360" s="325"/>
      <c r="T360" s="325"/>
      <c r="U360" s="325"/>
      <c r="V360" s="325"/>
      <c r="W360" s="6"/>
      <c r="X360" s="6"/>
      <c r="Y360" s="404"/>
      <c r="Z360" s="5"/>
    </row>
    <row r="361" spans="1:26" x14ac:dyDescent="0.35">
      <c r="A361" s="6"/>
      <c r="B361" s="6" t="s">
        <v>5113</v>
      </c>
      <c r="C361" s="6" t="s">
        <v>5114</v>
      </c>
      <c r="D361" s="18"/>
      <c r="E361" s="18"/>
      <c r="F361" s="18"/>
      <c r="G361" s="18"/>
      <c r="H361" s="18"/>
      <c r="I361" s="18"/>
      <c r="J361" s="18"/>
      <c r="K361" s="18"/>
      <c r="L361" s="124"/>
      <c r="M361" s="124"/>
      <c r="N361" s="124"/>
      <c r="O361" s="124"/>
      <c r="P361" s="406"/>
      <c r="Q361" s="6"/>
      <c r="R361" s="325"/>
      <c r="S361" s="325"/>
      <c r="T361" s="325"/>
      <c r="U361" s="325"/>
      <c r="V361" s="325"/>
      <c r="W361" s="6"/>
      <c r="X361" s="6"/>
      <c r="Y361" s="404" t="str">
        <f>IF(ISBLANK(P361),"R",IF(P361="yes","Y","G"))</f>
        <v>R</v>
      </c>
      <c r="Z361" s="5"/>
    </row>
    <row r="362" spans="1:26" ht="7.4" customHeight="1" x14ac:dyDescent="0.35">
      <c r="A362" s="6"/>
      <c r="C362" s="18"/>
      <c r="D362" s="18"/>
      <c r="E362" s="18"/>
      <c r="F362" s="18"/>
      <c r="G362" s="18"/>
      <c r="H362" s="18"/>
      <c r="I362" s="18"/>
      <c r="J362" s="18"/>
      <c r="K362" s="18"/>
      <c r="L362" s="124"/>
      <c r="M362" s="124"/>
      <c r="N362" s="124"/>
      <c r="O362" s="124"/>
      <c r="P362" s="326"/>
      <c r="Q362" s="6"/>
      <c r="R362" s="325"/>
      <c r="S362" s="325"/>
      <c r="T362" s="325"/>
      <c r="U362" s="325"/>
      <c r="V362" s="325"/>
      <c r="W362" s="6"/>
      <c r="X362" s="6"/>
      <c r="Y362"/>
      <c r="Z362" s="5"/>
    </row>
    <row r="363" spans="1:26" ht="7.4" customHeight="1" x14ac:dyDescent="0.35">
      <c r="A363" s="24"/>
      <c r="B363" s="327"/>
      <c r="C363" s="24"/>
      <c r="D363" s="24"/>
      <c r="E363" s="24"/>
      <c r="F363" s="24"/>
      <c r="G363" s="24"/>
      <c r="H363" s="24"/>
      <c r="I363" s="24"/>
      <c r="J363" s="24"/>
      <c r="K363" s="24"/>
      <c r="L363" s="24"/>
      <c r="M363" s="24"/>
      <c r="N363" s="24"/>
      <c r="O363" s="24"/>
      <c r="P363" s="207"/>
      <c r="Q363" s="24"/>
      <c r="R363" s="24"/>
      <c r="S363" s="24"/>
      <c r="T363" s="24"/>
      <c r="U363" s="24"/>
      <c r="V363" s="24"/>
      <c r="W363" s="24"/>
      <c r="X363" s="24"/>
      <c r="Y363" s="53"/>
      <c r="Z363" s="5"/>
    </row>
  </sheetData>
  <sheetProtection algorithmName="SHA-512" hashValue="GCODoPd04vJ2fxS/mxVw0sk3MYsVuc3pnpLfYT9rBCZWHm7s07MQWnZr3pAavr8d50idzJ+kA+rHdZA/wdIBqw==" saltValue="hXaD/i4M81jagH/yk/rhsw==" spinCount="100000" sheet="1" objects="1" scenarios="1"/>
  <mergeCells count="76">
    <mergeCell ref="P358:W358"/>
    <mergeCell ref="L24:P24"/>
    <mergeCell ref="L26:P26"/>
    <mergeCell ref="R182:W182"/>
    <mergeCell ref="R285:W285"/>
    <mergeCell ref="R193:W193"/>
    <mergeCell ref="R197:W197"/>
    <mergeCell ref="R208:W208"/>
    <mergeCell ref="R213:W213"/>
    <mergeCell ref="R215:W215"/>
    <mergeCell ref="R204:W204"/>
    <mergeCell ref="R205:W205"/>
    <mergeCell ref="R250:W250"/>
    <mergeCell ref="R251:W251"/>
    <mergeCell ref="R226:W226"/>
    <mergeCell ref="R133:W133"/>
    <mergeCell ref="R170:W170"/>
    <mergeCell ref="C336:K336"/>
    <mergeCell ref="C337:K337"/>
    <mergeCell ref="C338:K338"/>
    <mergeCell ref="R338:W338"/>
    <mergeCell ref="C328:K328"/>
    <mergeCell ref="R243:W243"/>
    <mergeCell ref="R286:W286"/>
    <mergeCell ref="R306:W306"/>
    <mergeCell ref="R307:W307"/>
    <mergeCell ref="C181:N181"/>
    <mergeCell ref="C341:K341"/>
    <mergeCell ref="C339:K339"/>
    <mergeCell ref="R339:W339"/>
    <mergeCell ref="C329:K329"/>
    <mergeCell ref="C330:K330"/>
    <mergeCell ref="C334:K334"/>
    <mergeCell ref="R330:X332"/>
    <mergeCell ref="F3:T3"/>
    <mergeCell ref="B2:D3"/>
    <mergeCell ref="R15:W17"/>
    <mergeCell ref="R18:W20"/>
    <mergeCell ref="R326:W326"/>
    <mergeCell ref="R301:W301"/>
    <mergeCell ref="R313:W313"/>
    <mergeCell ref="C320:K320"/>
    <mergeCell ref="C321:K321"/>
    <mergeCell ref="C324:K324"/>
    <mergeCell ref="R262:W262"/>
    <mergeCell ref="R264:W264"/>
    <mergeCell ref="R279:W279"/>
    <mergeCell ref="R289:W289"/>
    <mergeCell ref="R256:W256"/>
    <mergeCell ref="R237:W237"/>
    <mergeCell ref="R80:W80"/>
    <mergeCell ref="R92:W92"/>
    <mergeCell ref="R94:W94"/>
    <mergeCell ref="R95:W95"/>
    <mergeCell ref="R103:W103"/>
    <mergeCell ref="C101:M101"/>
    <mergeCell ref="R145:W145"/>
    <mergeCell ref="R147:W147"/>
    <mergeCell ref="R148:W148"/>
    <mergeCell ref="R152:W152"/>
    <mergeCell ref="J43:K45"/>
    <mergeCell ref="R347:W347"/>
    <mergeCell ref="H17:K17"/>
    <mergeCell ref="H18:K18"/>
    <mergeCell ref="H19:K19"/>
    <mergeCell ref="R75:W75"/>
    <mergeCell ref="R36:W36"/>
    <mergeCell ref="R40:W40"/>
    <mergeCell ref="R45:W45"/>
    <mergeCell ref="R49:W49"/>
    <mergeCell ref="R53:W53"/>
    <mergeCell ref="R57:W57"/>
    <mergeCell ref="R61:W61"/>
    <mergeCell ref="R65:W65"/>
    <mergeCell ref="R69:W69"/>
    <mergeCell ref="R72:W72"/>
  </mergeCells>
  <phoneticPr fontId="41" type="noConversion"/>
  <conditionalFormatting sqref="B354:P354">
    <cfRule type="expression" dxfId="196" priority="2">
      <formula>$P$353&lt;&gt;"yes"</formula>
    </cfRule>
  </conditionalFormatting>
  <conditionalFormatting sqref="B358:W358">
    <cfRule type="expression" dxfId="195" priority="3">
      <formula>$P$357&lt;&gt;"yes"</formula>
    </cfRule>
  </conditionalFormatting>
  <conditionalFormatting sqref="R35 R255 R288">
    <cfRule type="expression" dxfId="194" priority="97">
      <formula>$P36=0</formula>
    </cfRule>
  </conditionalFormatting>
  <conditionalFormatting sqref="R39">
    <cfRule type="expression" dxfId="193" priority="95">
      <formula>$P40=0</formula>
    </cfRule>
  </conditionalFormatting>
  <conditionalFormatting sqref="R44">
    <cfRule type="expression" dxfId="192" priority="93">
      <formula>$P45=0</formula>
    </cfRule>
  </conditionalFormatting>
  <conditionalFormatting sqref="R48">
    <cfRule type="expression" dxfId="191" priority="91">
      <formula>$P49=0</formula>
    </cfRule>
  </conditionalFormatting>
  <conditionalFormatting sqref="R52">
    <cfRule type="expression" dxfId="190" priority="89">
      <formula>$P53=0</formula>
    </cfRule>
  </conditionalFormatting>
  <conditionalFormatting sqref="R56">
    <cfRule type="expression" dxfId="189" priority="87">
      <formula>$P57=0</formula>
    </cfRule>
  </conditionalFormatting>
  <conditionalFormatting sqref="R60">
    <cfRule type="expression" dxfId="188" priority="85">
      <formula>$P61=0</formula>
    </cfRule>
  </conditionalFormatting>
  <conditionalFormatting sqref="R64">
    <cfRule type="expression" dxfId="187" priority="83">
      <formula>$P65=0</formula>
    </cfRule>
  </conditionalFormatting>
  <conditionalFormatting sqref="R68">
    <cfRule type="expression" dxfId="186" priority="81">
      <formula>$P69=0</formula>
    </cfRule>
  </conditionalFormatting>
  <conditionalFormatting sqref="R71">
    <cfRule type="expression" dxfId="185" priority="79">
      <formula>$P72=0</formula>
    </cfRule>
  </conditionalFormatting>
  <conditionalFormatting sqref="R74">
    <cfRule type="expression" dxfId="184" priority="77">
      <formula>$P75=0</formula>
    </cfRule>
  </conditionalFormatting>
  <conditionalFormatting sqref="R79">
    <cfRule type="expression" dxfId="183" priority="75">
      <formula>$P80=0</formula>
    </cfRule>
  </conditionalFormatting>
  <conditionalFormatting sqref="R91">
    <cfRule type="expression" dxfId="182" priority="73">
      <formula>$P92=0</formula>
    </cfRule>
  </conditionalFormatting>
  <conditionalFormatting sqref="R93">
    <cfRule type="expression" dxfId="181" priority="70">
      <formula>AND($P94=0,$P95=0)</formula>
    </cfRule>
  </conditionalFormatting>
  <conditionalFormatting sqref="R102">
    <cfRule type="expression" dxfId="180" priority="68">
      <formula>$P103=0</formula>
    </cfRule>
  </conditionalFormatting>
  <conditionalFormatting sqref="R132">
    <cfRule type="expression" dxfId="179" priority="66">
      <formula>$P133=0</formula>
    </cfRule>
  </conditionalFormatting>
  <conditionalFormatting sqref="R144">
    <cfRule type="expression" dxfId="178" priority="64">
      <formula>$P145=0</formula>
    </cfRule>
  </conditionalFormatting>
  <conditionalFormatting sqref="R146">
    <cfRule type="expression" dxfId="177" priority="59">
      <formula>AND($P147=0,$P148=0)</formula>
    </cfRule>
  </conditionalFormatting>
  <conditionalFormatting sqref="R151">
    <cfRule type="expression" dxfId="176" priority="57">
      <formula>$P152=0</formula>
    </cfRule>
  </conditionalFormatting>
  <conditionalFormatting sqref="R169">
    <cfRule type="expression" dxfId="175" priority="55">
      <formula>$P170=0</formula>
    </cfRule>
  </conditionalFormatting>
  <conditionalFormatting sqref="R181">
    <cfRule type="expression" dxfId="174" priority="53">
      <formula>$P182=0</formula>
    </cfRule>
  </conditionalFormatting>
  <conditionalFormatting sqref="R192">
    <cfRule type="expression" dxfId="173" priority="51">
      <formula>$P193=0</formula>
    </cfRule>
  </conditionalFormatting>
  <conditionalFormatting sqref="R196">
    <cfRule type="expression" dxfId="172" priority="49">
      <formula>$P197=0</formula>
    </cfRule>
  </conditionalFormatting>
  <conditionalFormatting sqref="R203">
    <cfRule type="expression" dxfId="171" priority="46">
      <formula>AND($P204=0,$P205=0)</formula>
    </cfRule>
  </conditionalFormatting>
  <conditionalFormatting sqref="R206:R207">
    <cfRule type="expression" dxfId="170" priority="44">
      <formula>$P208=0</formula>
    </cfRule>
  </conditionalFormatting>
  <conditionalFormatting sqref="R212">
    <cfRule type="expression" dxfId="169" priority="41">
      <formula>AND($P213=0,$P215=0)</formula>
    </cfRule>
  </conditionalFormatting>
  <conditionalFormatting sqref="R225">
    <cfRule type="expression" dxfId="168" priority="39">
      <formula>$P226=0</formula>
    </cfRule>
  </conditionalFormatting>
  <conditionalFormatting sqref="R236">
    <cfRule type="expression" dxfId="167" priority="37">
      <formula>$P237=0</formula>
    </cfRule>
  </conditionalFormatting>
  <conditionalFormatting sqref="R242">
    <cfRule type="expression" dxfId="166" priority="35">
      <formula>$P243=0</formula>
    </cfRule>
  </conditionalFormatting>
  <conditionalFormatting sqref="R249">
    <cfRule type="expression" dxfId="165" priority="32">
      <formula>AND($P250=0,$P251=0)</formula>
    </cfRule>
  </conditionalFormatting>
  <conditionalFormatting sqref="R261">
    <cfRule type="expression" dxfId="164" priority="27">
      <formula>AND($P262=0,$P264=0)</formula>
    </cfRule>
  </conditionalFormatting>
  <conditionalFormatting sqref="R278">
    <cfRule type="expression" dxfId="163" priority="25">
      <formula>$P279=0</formula>
    </cfRule>
  </conditionalFormatting>
  <conditionalFormatting sqref="R284">
    <cfRule type="expression" dxfId="162" priority="22">
      <formula>AND($P285=0,$P286=0)</formula>
    </cfRule>
  </conditionalFormatting>
  <conditionalFormatting sqref="R300">
    <cfRule type="expression" dxfId="161" priority="18">
      <formula>$P301=0</formula>
    </cfRule>
  </conditionalFormatting>
  <conditionalFormatting sqref="R305">
    <cfRule type="expression" dxfId="160" priority="15">
      <formula>AND($P306=0,$P307=0)</formula>
    </cfRule>
  </conditionalFormatting>
  <conditionalFormatting sqref="R312">
    <cfRule type="expression" dxfId="159" priority="13">
      <formula>$P313=0</formula>
    </cfRule>
  </conditionalFormatting>
  <conditionalFormatting sqref="R325">
    <cfRule type="expression" dxfId="158" priority="11">
      <formula>$P326=0</formula>
    </cfRule>
  </conditionalFormatting>
  <conditionalFormatting sqref="R337">
    <cfRule type="expression" dxfId="157" priority="9">
      <formula>$P338=0</formula>
    </cfRule>
  </conditionalFormatting>
  <conditionalFormatting sqref="R346">
    <cfRule type="expression" dxfId="156" priority="7">
      <formula>$P347=0</formula>
    </cfRule>
  </conditionalFormatting>
  <conditionalFormatting sqref="R15:W20">
    <cfRule type="expression" dxfId="155" priority="100">
      <formula>$P$19=0</formula>
    </cfRule>
  </conditionalFormatting>
  <conditionalFormatting sqref="R36:W36">
    <cfRule type="expression" dxfId="154" priority="98">
      <formula>$P36=0</formula>
    </cfRule>
  </conditionalFormatting>
  <conditionalFormatting sqref="R40:W40">
    <cfRule type="expression" dxfId="153" priority="96">
      <formula>$P40=0</formula>
    </cfRule>
  </conditionalFormatting>
  <conditionalFormatting sqref="R45:W45">
    <cfRule type="expression" dxfId="152" priority="94">
      <formula>$P45=0</formula>
    </cfRule>
  </conditionalFormatting>
  <conditionalFormatting sqref="R49:W49">
    <cfRule type="expression" dxfId="151" priority="92">
      <formula>$P49=0</formula>
    </cfRule>
  </conditionalFormatting>
  <conditionalFormatting sqref="R53:W53">
    <cfRule type="expression" dxfId="150" priority="90">
      <formula>$P53=0</formula>
    </cfRule>
  </conditionalFormatting>
  <conditionalFormatting sqref="R57:W57">
    <cfRule type="expression" dxfId="149" priority="88">
      <formula>$P57=0</formula>
    </cfRule>
  </conditionalFormatting>
  <conditionalFormatting sqref="R61:W61">
    <cfRule type="expression" dxfId="148" priority="86">
      <formula>$P61=0</formula>
    </cfRule>
  </conditionalFormatting>
  <conditionalFormatting sqref="R65:W65">
    <cfRule type="expression" dxfId="147" priority="84">
      <formula>$P65=0</formula>
    </cfRule>
  </conditionalFormatting>
  <conditionalFormatting sqref="R69:W69">
    <cfRule type="expression" dxfId="146" priority="82">
      <formula>$P69=0</formula>
    </cfRule>
  </conditionalFormatting>
  <conditionalFormatting sqref="R72:W72">
    <cfRule type="expression" dxfId="145" priority="80">
      <formula>$P72=0</formula>
    </cfRule>
  </conditionalFormatting>
  <conditionalFormatting sqref="R75:W75">
    <cfRule type="expression" dxfId="144" priority="78">
      <formula>$P75=0</formula>
    </cfRule>
  </conditionalFormatting>
  <conditionalFormatting sqref="R80:W80">
    <cfRule type="expression" dxfId="143" priority="76">
      <formula>$P80=0</formula>
    </cfRule>
  </conditionalFormatting>
  <conditionalFormatting sqref="R92:W92">
    <cfRule type="expression" dxfId="142" priority="74">
      <formula>$P92=0</formula>
    </cfRule>
  </conditionalFormatting>
  <conditionalFormatting sqref="R94:W95">
    <cfRule type="expression" dxfId="141" priority="71">
      <formula>$P94=0</formula>
    </cfRule>
  </conditionalFormatting>
  <conditionalFormatting sqref="R103:W103">
    <cfRule type="expression" dxfId="140" priority="69">
      <formula>$P103=0</formula>
    </cfRule>
  </conditionalFormatting>
  <conditionalFormatting sqref="R133:W133">
    <cfRule type="expression" dxfId="139" priority="67">
      <formula>$P133=0</formula>
    </cfRule>
  </conditionalFormatting>
  <conditionalFormatting sqref="R145:W145">
    <cfRule type="expression" dxfId="138" priority="65">
      <formula>$P145=0</formula>
    </cfRule>
  </conditionalFormatting>
  <conditionalFormatting sqref="R147:W148">
    <cfRule type="expression" dxfId="137" priority="60">
      <formula>$P147=0</formula>
    </cfRule>
  </conditionalFormatting>
  <conditionalFormatting sqref="R152:W152">
    <cfRule type="expression" dxfId="136" priority="58">
      <formula>$P152=0</formula>
    </cfRule>
  </conditionalFormatting>
  <conditionalFormatting sqref="R170:W170">
    <cfRule type="expression" dxfId="135" priority="56">
      <formula>$P170=0</formula>
    </cfRule>
  </conditionalFormatting>
  <conditionalFormatting sqref="R182:W182">
    <cfRule type="expression" dxfId="134" priority="54">
      <formula>$P182=0</formula>
    </cfRule>
  </conditionalFormatting>
  <conditionalFormatting sqref="R193:W193">
    <cfRule type="expression" dxfId="133" priority="52">
      <formula>$P193=0</formula>
    </cfRule>
  </conditionalFormatting>
  <conditionalFormatting sqref="R197:W197">
    <cfRule type="expression" dxfId="132" priority="50">
      <formula>$P197=0</formula>
    </cfRule>
  </conditionalFormatting>
  <conditionalFormatting sqref="R204:W205">
    <cfRule type="expression" dxfId="131" priority="47">
      <formula>$P204=0</formula>
    </cfRule>
  </conditionalFormatting>
  <conditionalFormatting sqref="R208:W208">
    <cfRule type="expression" dxfId="130" priority="45">
      <formula>$P208=0</formula>
    </cfRule>
  </conditionalFormatting>
  <conditionalFormatting sqref="R213:W213 R215:W215">
    <cfRule type="expression" dxfId="129" priority="42">
      <formula>$P213=0</formula>
    </cfRule>
  </conditionalFormatting>
  <conditionalFormatting sqref="R226:W226">
    <cfRule type="expression" dxfId="128" priority="40">
      <formula>$P226=0</formula>
    </cfRule>
  </conditionalFormatting>
  <conditionalFormatting sqref="R237:W237">
    <cfRule type="expression" dxfId="127" priority="38">
      <formula>$P237=0</formula>
    </cfRule>
  </conditionalFormatting>
  <conditionalFormatting sqref="R243:W243">
    <cfRule type="expression" dxfId="126" priority="36">
      <formula>$P243=0</formula>
    </cfRule>
  </conditionalFormatting>
  <conditionalFormatting sqref="R250:W251">
    <cfRule type="expression" dxfId="125" priority="33">
      <formula>$P250=0</formula>
    </cfRule>
  </conditionalFormatting>
  <conditionalFormatting sqref="R256:W256">
    <cfRule type="expression" dxfId="124" priority="31">
      <formula>$P256=0</formula>
    </cfRule>
  </conditionalFormatting>
  <conditionalFormatting sqref="R262:W262 R264:W264">
    <cfRule type="expression" dxfId="123" priority="28">
      <formula>$P262=0</formula>
    </cfRule>
  </conditionalFormatting>
  <conditionalFormatting sqref="R279:W279">
    <cfRule type="expression" dxfId="122" priority="1">
      <formula>$P279=0</formula>
    </cfRule>
  </conditionalFormatting>
  <conditionalFormatting sqref="R285:W286">
    <cfRule type="expression" dxfId="121" priority="23">
      <formula>$P285=0</formula>
    </cfRule>
  </conditionalFormatting>
  <conditionalFormatting sqref="R289:W289">
    <cfRule type="expression" dxfId="120" priority="21">
      <formula>$P289=0</formula>
    </cfRule>
  </conditionalFormatting>
  <conditionalFormatting sqref="R301:W301">
    <cfRule type="expression" dxfId="119" priority="19">
      <formula>$P301=0</formula>
    </cfRule>
  </conditionalFormatting>
  <conditionalFormatting sqref="R306:W307">
    <cfRule type="expression" dxfId="118" priority="16">
      <formula>$P306=0</formula>
    </cfRule>
  </conditionalFormatting>
  <conditionalFormatting sqref="R313:W313">
    <cfRule type="expression" dxfId="117" priority="14">
      <formula>$P313=0</formula>
    </cfRule>
  </conditionalFormatting>
  <conditionalFormatting sqref="R326:W326">
    <cfRule type="expression" dxfId="116" priority="12">
      <formula>$P326=0</formula>
    </cfRule>
  </conditionalFormatting>
  <conditionalFormatting sqref="R338:W339">
    <cfRule type="expression" dxfId="115" priority="10">
      <formula>$P338=0</formula>
    </cfRule>
  </conditionalFormatting>
  <conditionalFormatting sqref="R347:W347">
    <cfRule type="expression" dxfId="114" priority="8">
      <formula>$P347=0</formula>
    </cfRule>
  </conditionalFormatting>
  <conditionalFormatting sqref="Y1:Y1048576">
    <cfRule type="cellIs" dxfId="113" priority="431" operator="equal">
      <formula>"Y"</formula>
    </cfRule>
    <cfRule type="cellIs" dxfId="112" priority="432" operator="equal">
      <formula>"R"</formula>
    </cfRule>
    <cfRule type="cellIs" dxfId="111" priority="433" operator="equal">
      <formula>"G"</formula>
    </cfRule>
  </conditionalFormatting>
  <dataValidations count="13">
    <dataValidation type="decimal" allowBlank="1" showInputMessage="1" showErrorMessage="1" sqref="P164:P171" xr:uid="{37E7A067-364C-489C-A7D6-93C8AA18294C}">
      <formula1>-9.99999999999999E+34</formula1>
      <formula2>9.99999999999999E+35</formula2>
    </dataValidation>
    <dataValidation type="decimal" operator="greaterThanOrEqual" allowBlank="1" showInputMessage="1" showErrorMessage="1" sqref="P120" xr:uid="{5670E988-830D-4BFC-8A8C-096F7C71CFD2}">
      <formula1>-999999999999</formula1>
    </dataValidation>
    <dataValidation type="decimal" operator="greaterThanOrEqual" allowBlank="1" showInputMessage="1" showErrorMessage="1" sqref="P132" xr:uid="{3AF1E8EC-7CC3-4851-AFCC-4096CE3023DD}">
      <formula1>-9999999999999</formula1>
    </dataValidation>
    <dataValidation type="whole" allowBlank="1" showInputMessage="1" showErrorMessage="1" sqref="P320:P322 P341 P337:P339 P325:P326 P332" xr:uid="{B281AF30-719C-44B9-8E04-F8F7BB92DDE5}">
      <formula1>0</formula1>
      <formula2>9999999999999990</formula2>
    </dataValidation>
    <dataValidation type="decimal" operator="greaterThanOrEqual" allowBlank="1" showInputMessage="1" showErrorMessage="1" sqref="P158:P159 P133 P282:P289 P106:P119 P101:P103 P152 P220:P226 P239 P242:P243 P246:P256 P350 P177 P196:P197 P184 P187:P189 P192:P193 P304:P313 P264 P275 P215 P278:P279 P297 P231:P233 P83:P95 P121:P131 P228 L64:N65 L34:N37 L39:N41 L17:L19 L48:N50 L52:N54 L56:N58 L60:N61 L68:N69 L46:N46 P75:P80 L72:N72 P300:P301 P180:P182 P211:P213 P236:P237 P259:P262 P272:P273 P294:P295 P315 P200:P208 P136:P148" xr:uid="{547269AD-E83E-430B-9A9F-C261B06066ED}">
      <formula1>0</formula1>
    </dataValidation>
    <dataValidation type="textLength" operator="greaterThanOrEqual" allowBlank="1" showInputMessage="1" showErrorMessage="1" sqref="R61 R54:W56 R69 R74:W74 R67:W68 R102:R103 R63:W64 R53 R132:R133 R144:R148 R49 R50:W52 R169:R170 R48:W48 R337:R339 R239:W241 R252:W253 R255:R256 R236:R237 R285 R65 R41:W44 R79:R80 R75 R35:R36 S35:W35 P358:W358 R40 R57 R18:W20 R346:R347 R58:W60 R151:R152 R45 R46:W46 Y219:Y225 R196:R197 S216:W218 R264 R242:R243 R71:W71 R215:R226 R258:W261 R181:R182 R300:R301 R37:W39 R204 R206:R208 R250 R325:R326 S78:W79 R72 R245:W248 R306 S219:X224 R230:W235 R91:R95 R262 R213 R192:R193 R288:R289 R312:R313 R278:R279" xr:uid="{5BDCBBD9-B77F-4C42-A158-5B2EB1AA326E}">
      <formula1>0</formula1>
    </dataValidation>
    <dataValidation type="decimal" operator="greaterThan" allowBlank="1" showInputMessage="1" showErrorMessage="1" sqref="P347" xr:uid="{3634E692-9DF7-4FCC-8162-F9E54431DEA1}">
      <formula1>-1</formula1>
    </dataValidation>
    <dataValidation type="whole" operator="greaterThanOrEqual" allowBlank="1" showInputMessage="1" showErrorMessage="1" sqref="M17:N19 P354 P356 P362 P359:P360" xr:uid="{A68DD7C1-ED6B-411A-8FF0-4041D34DC1A3}">
      <formula1>0</formula1>
    </dataValidation>
    <dataValidation type="decimal" operator="greaterThanOrEqual" allowBlank="1" showInputMessage="1" showErrorMessage="1" sqref="L43:N45" xr:uid="{5C47B698-D2AE-47BE-9505-05A28D004496}">
      <formula1>-9999999999</formula1>
    </dataValidation>
    <dataValidation type="list" allowBlank="1" showInputMessage="1" showErrorMessage="1" sqref="P353 P357 P361" xr:uid="{5CFFCF70-CC10-4635-B777-AFAB3037E033}">
      <formula1>YesNo</formula1>
    </dataValidation>
    <dataValidation type="decimal" allowBlank="1" showInputMessage="1" showErrorMessage="1" sqref="P151" xr:uid="{D8B8A80A-F30E-48CF-BA61-7FED874F91AE}">
      <formula1>-9.99999999999999E+26</formula1>
      <formula2>9.99999999999999E+31</formula2>
    </dataValidation>
    <dataValidation type="textLength" operator="greaterThan" allowBlank="1" showInputMessage="1" showErrorMessage="1" sqref="L24:P24 L26:P26" xr:uid="{A90B938E-79FE-49F7-BBD0-E4D6849E27DD}">
      <formula1>0</formula1>
    </dataValidation>
    <dataValidation type="decimal" allowBlank="1" showInputMessage="1" showErrorMessage="1" sqref="P329" xr:uid="{7A8497D9-3666-439E-BD1D-DBE2942F93FD}">
      <formula1>-9.99999999999999E+29</formula1>
      <formula2>9.99999999999999E+31</formula2>
    </dataValidation>
  </dataValidations>
  <pageMargins left="0.7" right="0.7" top="0.75" bottom="0.75" header="0.3" footer="0.3"/>
  <pageSetup paperSize="9" orientation="portrait" r:id="rId1"/>
  <headerFooter>
    <oddHeader>&amp;R&amp;"Calibri"&amp;10&amp;K000000 MFSA-RESTRICTED&amp;1#_x000D_</oddHeader>
  </headerFooter>
  <ignoredErrors>
    <ignoredError sqref="P29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C8CA-E8CE-4F7D-92D0-A9AF1EB95548}">
  <sheetPr codeName="Sheet6"/>
  <dimension ref="A1:N731"/>
  <sheetViews>
    <sheetView workbookViewId="0"/>
  </sheetViews>
  <sheetFormatPr defaultRowHeight="14.5" x14ac:dyDescent="0.35"/>
  <cols>
    <col min="6" max="6" width="9.7265625" bestFit="1" customWidth="1"/>
    <col min="7" max="7" width="52.453125" customWidth="1"/>
    <col min="13" max="13" width="16.81640625" customWidth="1"/>
    <col min="16382" max="16384" width="9.1796875" bestFit="1"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371</v>
      </c>
      <c r="F1" t="s">
        <v>47</v>
      </c>
      <c r="G1" t="s">
        <v>48</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371</v>
      </c>
      <c r="F2" t="s">
        <v>372</v>
      </c>
      <c r="G2" t="s">
        <v>373</v>
      </c>
      <c r="H2">
        <f>Input!L17</f>
        <v>0</v>
      </c>
      <c r="I2" t="str">
        <f>Input!Y17</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371</v>
      </c>
      <c r="F3" t="s">
        <v>374</v>
      </c>
      <c r="G3" t="s">
        <v>5121</v>
      </c>
      <c r="H3">
        <f>Input!M17</f>
        <v>0</v>
      </c>
      <c r="I3" t="str">
        <f>Input!Y17</f>
        <v>R</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371</v>
      </c>
      <c r="F4" t="s">
        <v>375</v>
      </c>
      <c r="G4" t="s">
        <v>376</v>
      </c>
      <c r="H4">
        <f>Input!N17</f>
        <v>0</v>
      </c>
      <c r="I4" t="str">
        <f>Input!Y17</f>
        <v>R</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371</v>
      </c>
      <c r="F5" t="s">
        <v>377</v>
      </c>
      <c r="G5" t="s">
        <v>378</v>
      </c>
      <c r="H5">
        <f>Input!L18</f>
        <v>0</v>
      </c>
      <c r="I5" t="str">
        <f>Input!Y18</f>
        <v>R</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371</v>
      </c>
      <c r="F6" t="s">
        <v>379</v>
      </c>
      <c r="G6" t="s">
        <v>5122</v>
      </c>
      <c r="H6">
        <f>Input!M18</f>
        <v>0</v>
      </c>
      <c r="I6" t="str">
        <f>Input!Y18</f>
        <v>R</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371</v>
      </c>
      <c r="F7" t="s">
        <v>380</v>
      </c>
      <c r="G7" t="s">
        <v>381</v>
      </c>
      <c r="H7">
        <f>Input!N18</f>
        <v>0</v>
      </c>
      <c r="I7" t="str">
        <f>Input!Y18</f>
        <v>R</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371</v>
      </c>
      <c r="F8" t="s">
        <v>382</v>
      </c>
      <c r="G8" t="s">
        <v>383</v>
      </c>
      <c r="H8">
        <f>Input!L19</f>
        <v>0</v>
      </c>
      <c r="I8" t="str">
        <f>Input!Y19</f>
        <v>R</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371</v>
      </c>
      <c r="F9" t="s">
        <v>384</v>
      </c>
      <c r="G9" t="s">
        <v>5123</v>
      </c>
      <c r="H9">
        <f>Input!M19</f>
        <v>0</v>
      </c>
      <c r="I9" t="str">
        <f>Input!Y19</f>
        <v>R</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371</v>
      </c>
      <c r="F10" t="s">
        <v>385</v>
      </c>
      <c r="G10" t="s">
        <v>386</v>
      </c>
      <c r="H10">
        <f>Input!N19</f>
        <v>0</v>
      </c>
      <c r="I10" t="str">
        <f>Input!Y19</f>
        <v>R</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371</v>
      </c>
      <c r="F11" t="s">
        <v>387</v>
      </c>
      <c r="G11" t="s">
        <v>388</v>
      </c>
      <c r="H11">
        <f>Input!L20</f>
        <v>0</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371</v>
      </c>
      <c r="F12" t="s">
        <v>389</v>
      </c>
      <c r="G12" t="s">
        <v>5124</v>
      </c>
      <c r="H12">
        <f>Input!M20</f>
        <v>0</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371</v>
      </c>
      <c r="F13" t="s">
        <v>390</v>
      </c>
      <c r="G13" t="s">
        <v>391</v>
      </c>
      <c r="H13">
        <f>Input!N20</f>
        <v>0</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371</v>
      </c>
      <c r="F14" t="s">
        <v>392</v>
      </c>
      <c r="G14" t="s">
        <v>393</v>
      </c>
      <c r="H14">
        <f>Input!R18</f>
        <v>0</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371</v>
      </c>
      <c r="F15" t="s">
        <v>394</v>
      </c>
      <c r="G15" t="s">
        <v>395</v>
      </c>
      <c r="H15">
        <f>Input!P17</f>
        <v>0</v>
      </c>
      <c r="I15" t="str">
        <f>Input!Y17</f>
        <v>R</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371</v>
      </c>
      <c r="F16" t="s">
        <v>396</v>
      </c>
      <c r="G16" t="s">
        <v>397</v>
      </c>
      <c r="H16">
        <f>Input!P18</f>
        <v>0</v>
      </c>
      <c r="I16" t="str">
        <f>Input!Y18</f>
        <v>R</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371</v>
      </c>
      <c r="F17" t="s">
        <v>398</v>
      </c>
      <c r="G17" t="s">
        <v>399</v>
      </c>
      <c r="H17">
        <f>Input!P19</f>
        <v>0</v>
      </c>
      <c r="I17" t="str">
        <f>Input!Y19</f>
        <v>R</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371</v>
      </c>
      <c r="F18" t="s">
        <v>400</v>
      </c>
      <c r="G18" t="s">
        <v>401</v>
      </c>
      <c r="H18">
        <f>Input!P20</f>
        <v>0</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371</v>
      </c>
      <c r="F19" t="s">
        <v>57</v>
      </c>
      <c r="G19" t="s">
        <v>58</v>
      </c>
      <c r="H19">
        <f>Input!P22</f>
        <v>0</v>
      </c>
      <c r="I19" t="str">
        <f>Input!Y22</f>
        <v>R</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371</v>
      </c>
      <c r="F20" t="s">
        <v>4783</v>
      </c>
      <c r="G20" t="s">
        <v>4785</v>
      </c>
      <c r="H20">
        <f>Input!L24</f>
        <v>0</v>
      </c>
      <c r="I20" t="str">
        <f>Input!Y24</f>
        <v>R</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371</v>
      </c>
      <c r="F21" t="s">
        <v>4784</v>
      </c>
      <c r="G21" t="s">
        <v>4821</v>
      </c>
      <c r="H21">
        <f>Input!L26</f>
        <v>0</v>
      </c>
      <c r="I21" t="str">
        <f>Input!Y26</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371</v>
      </c>
      <c r="F22" t="s">
        <v>402</v>
      </c>
      <c r="G22" t="s">
        <v>403</v>
      </c>
      <c r="H22">
        <f>Input!L34</f>
        <v>0</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371</v>
      </c>
      <c r="F23" t="s">
        <v>404</v>
      </c>
      <c r="G23" t="s">
        <v>5125</v>
      </c>
      <c r="H23">
        <f>Input!M34</f>
        <v>0</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371</v>
      </c>
      <c r="F24" t="s">
        <v>405</v>
      </c>
      <c r="G24" t="s">
        <v>406</v>
      </c>
      <c r="H24">
        <f>Input!N34</f>
        <v>0</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371</v>
      </c>
      <c r="F25" t="s">
        <v>407</v>
      </c>
      <c r="G25" t="s">
        <v>408</v>
      </c>
      <c r="H25">
        <f>Input!P34</f>
        <v>0</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371</v>
      </c>
      <c r="F26" t="s">
        <v>409</v>
      </c>
      <c r="G26" t="s">
        <v>410</v>
      </c>
      <c r="H26">
        <f>Input!L35</f>
        <v>0</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371</v>
      </c>
      <c r="F27" t="s">
        <v>411</v>
      </c>
      <c r="G27" t="s">
        <v>5126</v>
      </c>
      <c r="H27">
        <f>Input!M35</f>
        <v>0</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371</v>
      </c>
      <c r="F28" t="s">
        <v>412</v>
      </c>
      <c r="G28" t="s">
        <v>413</v>
      </c>
      <c r="H28">
        <f>Input!N35</f>
        <v>0</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371</v>
      </c>
      <c r="F29" t="s">
        <v>414</v>
      </c>
      <c r="G29" t="s">
        <v>415</v>
      </c>
      <c r="H29">
        <f>Input!P35</f>
        <v>0</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371</v>
      </c>
      <c r="F30" t="s">
        <v>416</v>
      </c>
      <c r="G30" t="s">
        <v>417</v>
      </c>
      <c r="H30">
        <f>Input!L36</f>
        <v>0</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371</v>
      </c>
      <c r="F31" t="s">
        <v>418</v>
      </c>
      <c r="G31" t="s">
        <v>5127</v>
      </c>
      <c r="H31">
        <f>Input!M36</f>
        <v>0</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371</v>
      </c>
      <c r="F32" t="s">
        <v>419</v>
      </c>
      <c r="G32" t="s">
        <v>420</v>
      </c>
      <c r="H32">
        <f>Input!N36</f>
        <v>0</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371</v>
      </c>
      <c r="F33" t="s">
        <v>421</v>
      </c>
      <c r="G33" t="s">
        <v>422</v>
      </c>
      <c r="H33">
        <f>Input!P36</f>
        <v>0</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371</v>
      </c>
      <c r="F34" t="s">
        <v>423</v>
      </c>
      <c r="G34" t="s">
        <v>65</v>
      </c>
      <c r="H34">
        <f>Input!R36</f>
        <v>0</v>
      </c>
      <c r="I34" t="str">
        <f>Input!Y36</f>
        <v>G</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371</v>
      </c>
      <c r="F35" t="s">
        <v>424</v>
      </c>
      <c r="G35" t="s">
        <v>425</v>
      </c>
      <c r="H35">
        <f>Input!L38</f>
        <v>0</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371</v>
      </c>
      <c r="F36" t="s">
        <v>426</v>
      </c>
      <c r="G36" t="s">
        <v>5128</v>
      </c>
      <c r="H36">
        <f>Input!M38</f>
        <v>0</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371</v>
      </c>
      <c r="F37" t="s">
        <v>427</v>
      </c>
      <c r="G37" t="s">
        <v>428</v>
      </c>
      <c r="H37">
        <f>Input!N38</f>
        <v>0</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371</v>
      </c>
      <c r="F38" t="s">
        <v>429</v>
      </c>
      <c r="G38" t="s">
        <v>430</v>
      </c>
      <c r="H38">
        <f>Input!P38</f>
        <v>0</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371</v>
      </c>
      <c r="F39" t="s">
        <v>431</v>
      </c>
      <c r="G39" t="s">
        <v>432</v>
      </c>
      <c r="H39">
        <f>Input!L39</f>
        <v>0</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371</v>
      </c>
      <c r="F40" t="s">
        <v>433</v>
      </c>
      <c r="G40" t="s">
        <v>5129</v>
      </c>
      <c r="H40">
        <f>Input!M39</f>
        <v>0</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371</v>
      </c>
      <c r="F41" t="s">
        <v>434</v>
      </c>
      <c r="G41" t="s">
        <v>435</v>
      </c>
      <c r="H41">
        <f>Input!N39</f>
        <v>0</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371</v>
      </c>
      <c r="F42" t="s">
        <v>436</v>
      </c>
      <c r="G42" t="s">
        <v>437</v>
      </c>
      <c r="H42">
        <f>Input!P39</f>
        <v>0</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371</v>
      </c>
      <c r="F43" t="s">
        <v>438</v>
      </c>
      <c r="G43" t="s">
        <v>439</v>
      </c>
      <c r="H43">
        <f>Input!L40</f>
        <v>0</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371</v>
      </c>
      <c r="F44" t="s">
        <v>440</v>
      </c>
      <c r="G44" t="s">
        <v>5130</v>
      </c>
      <c r="H44">
        <f>Input!M40</f>
        <v>0</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371</v>
      </c>
      <c r="F45" t="s">
        <v>441</v>
      </c>
      <c r="G45" t="s">
        <v>442</v>
      </c>
      <c r="H45">
        <f>Input!N40</f>
        <v>0</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371</v>
      </c>
      <c r="F46" t="s">
        <v>443</v>
      </c>
      <c r="G46" t="s">
        <v>444</v>
      </c>
      <c r="H46">
        <f>Input!P40</f>
        <v>0</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371</v>
      </c>
      <c r="F47" t="s">
        <v>445</v>
      </c>
      <c r="G47" t="s">
        <v>70</v>
      </c>
      <c r="H47">
        <f>Input!R40</f>
        <v>0</v>
      </c>
      <c r="I47" t="str">
        <f>Input!Y40</f>
        <v>G</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371</v>
      </c>
      <c r="F48" t="s">
        <v>446</v>
      </c>
      <c r="G48" t="s">
        <v>447</v>
      </c>
      <c r="H48">
        <f>Input!L42</f>
        <v>0</v>
      </c>
    </row>
    <row r="49" spans="1:9"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371</v>
      </c>
      <c r="F49" t="s">
        <v>448</v>
      </c>
      <c r="G49" t="s">
        <v>449</v>
      </c>
      <c r="H49">
        <f>Input!L43</f>
        <v>0</v>
      </c>
    </row>
    <row r="50" spans="1:9"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371</v>
      </c>
      <c r="F50" t="s">
        <v>450</v>
      </c>
      <c r="G50" t="s">
        <v>451</v>
      </c>
      <c r="H50">
        <f>Input!L44</f>
        <v>0</v>
      </c>
    </row>
    <row r="51" spans="1:9"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371</v>
      </c>
      <c r="F51" t="s">
        <v>452</v>
      </c>
      <c r="G51" t="s">
        <v>453</v>
      </c>
      <c r="H51">
        <f>Input!L45</f>
        <v>0</v>
      </c>
    </row>
    <row r="52" spans="1:9"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371</v>
      </c>
      <c r="F52" t="s">
        <v>454</v>
      </c>
      <c r="G52" t="s">
        <v>5131</v>
      </c>
      <c r="H52">
        <f>Input!M42</f>
        <v>0</v>
      </c>
    </row>
    <row r="53" spans="1:9"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371</v>
      </c>
      <c r="F53" t="s">
        <v>455</v>
      </c>
      <c r="G53" t="s">
        <v>5132</v>
      </c>
      <c r="H53">
        <f>Input!M43</f>
        <v>0</v>
      </c>
    </row>
    <row r="54" spans="1:9"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371</v>
      </c>
      <c r="F54" t="s">
        <v>456</v>
      </c>
      <c r="G54" t="s">
        <v>5133</v>
      </c>
      <c r="H54">
        <f>Input!M44</f>
        <v>0</v>
      </c>
    </row>
    <row r="55" spans="1:9"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371</v>
      </c>
      <c r="F55" t="s">
        <v>457</v>
      </c>
      <c r="G55" t="s">
        <v>5134</v>
      </c>
      <c r="H55">
        <f>Input!M45</f>
        <v>0</v>
      </c>
    </row>
    <row r="56" spans="1:9"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371</v>
      </c>
      <c r="F56" t="s">
        <v>458</v>
      </c>
      <c r="G56" t="s">
        <v>459</v>
      </c>
      <c r="H56">
        <f>Input!N42</f>
        <v>0</v>
      </c>
    </row>
    <row r="57" spans="1:9"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371</v>
      </c>
      <c r="F57" t="s">
        <v>460</v>
      </c>
      <c r="G57" t="s">
        <v>461</v>
      </c>
      <c r="H57">
        <f>Input!N43</f>
        <v>0</v>
      </c>
    </row>
    <row r="58" spans="1:9"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371</v>
      </c>
      <c r="F58" t="s">
        <v>462</v>
      </c>
      <c r="G58" t="s">
        <v>463</v>
      </c>
      <c r="H58">
        <f>Input!N44</f>
        <v>0</v>
      </c>
    </row>
    <row r="59" spans="1:9"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371</v>
      </c>
      <c r="F59" t="s">
        <v>464</v>
      </c>
      <c r="G59" t="s">
        <v>465</v>
      </c>
      <c r="H59">
        <f>Input!N45</f>
        <v>0</v>
      </c>
    </row>
    <row r="60" spans="1:9"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371</v>
      </c>
      <c r="F60" t="s">
        <v>466</v>
      </c>
      <c r="G60" t="s">
        <v>467</v>
      </c>
      <c r="H60">
        <f>Input!P42</f>
        <v>0</v>
      </c>
    </row>
    <row r="61" spans="1:9"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371</v>
      </c>
      <c r="F61" t="s">
        <v>468</v>
      </c>
      <c r="G61" t="s">
        <v>469</v>
      </c>
      <c r="H61">
        <f>Input!P43</f>
        <v>0</v>
      </c>
    </row>
    <row r="62" spans="1:9"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371</v>
      </c>
      <c r="F62" t="s">
        <v>470</v>
      </c>
      <c r="G62" t="s">
        <v>471</v>
      </c>
      <c r="H62">
        <f>Input!P44</f>
        <v>0</v>
      </c>
    </row>
    <row r="63" spans="1:9"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371</v>
      </c>
      <c r="F63" t="s">
        <v>472</v>
      </c>
      <c r="G63" t="s">
        <v>473</v>
      </c>
      <c r="H63">
        <f>Input!P45</f>
        <v>0</v>
      </c>
    </row>
    <row r="64" spans="1:9"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371</v>
      </c>
      <c r="F64" t="s">
        <v>474</v>
      </c>
      <c r="G64" t="s">
        <v>77</v>
      </c>
      <c r="H64">
        <f>Input!R45</f>
        <v>0</v>
      </c>
      <c r="I64" t="str">
        <f>Input!Y45</f>
        <v>G</v>
      </c>
    </row>
    <row r="65" spans="1:9"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371</v>
      </c>
      <c r="F65" t="s">
        <v>475</v>
      </c>
      <c r="G65" t="s">
        <v>476</v>
      </c>
      <c r="H65">
        <f>Input!L47</f>
        <v>0</v>
      </c>
    </row>
    <row r="66" spans="1:9"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371</v>
      </c>
      <c r="F66" t="s">
        <v>477</v>
      </c>
      <c r="G66" t="s">
        <v>478</v>
      </c>
      <c r="H66">
        <f>Input!L48</f>
        <v>0</v>
      </c>
    </row>
    <row r="67" spans="1:9"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371</v>
      </c>
      <c r="F67" t="s">
        <v>479</v>
      </c>
      <c r="G67" t="s">
        <v>480</v>
      </c>
      <c r="H67">
        <f>Input!L49</f>
        <v>0</v>
      </c>
    </row>
    <row r="68" spans="1:9"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371</v>
      </c>
      <c r="F68" t="s">
        <v>481</v>
      </c>
      <c r="G68" t="s">
        <v>5135</v>
      </c>
      <c r="H68">
        <f>Input!M47</f>
        <v>0</v>
      </c>
    </row>
    <row r="69" spans="1:9"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371</v>
      </c>
      <c r="F69" t="s">
        <v>482</v>
      </c>
      <c r="G69" t="s">
        <v>5136</v>
      </c>
      <c r="H69">
        <f>Input!M48</f>
        <v>0</v>
      </c>
    </row>
    <row r="70" spans="1:9"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371</v>
      </c>
      <c r="F70" t="s">
        <v>483</v>
      </c>
      <c r="G70" t="s">
        <v>5137</v>
      </c>
      <c r="H70">
        <f>Input!M49</f>
        <v>0</v>
      </c>
    </row>
    <row r="71" spans="1:9"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371</v>
      </c>
      <c r="F71" t="s">
        <v>484</v>
      </c>
      <c r="G71" t="s">
        <v>485</v>
      </c>
      <c r="H71">
        <f>Input!N47</f>
        <v>0</v>
      </c>
    </row>
    <row r="72" spans="1:9"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371</v>
      </c>
      <c r="F72" t="s">
        <v>486</v>
      </c>
      <c r="G72" t="s">
        <v>487</v>
      </c>
      <c r="H72">
        <f>Input!N48</f>
        <v>0</v>
      </c>
    </row>
    <row r="73" spans="1:9"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371</v>
      </c>
      <c r="F73" t="s">
        <v>488</v>
      </c>
      <c r="G73" t="s">
        <v>489</v>
      </c>
      <c r="H73">
        <f>Input!N49</f>
        <v>0</v>
      </c>
    </row>
    <row r="74" spans="1:9"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371</v>
      </c>
      <c r="F74" t="s">
        <v>490</v>
      </c>
      <c r="G74" t="s">
        <v>491</v>
      </c>
      <c r="H74">
        <f>Input!P47</f>
        <v>0</v>
      </c>
    </row>
    <row r="75" spans="1:9"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371</v>
      </c>
      <c r="F75" t="s">
        <v>492</v>
      </c>
      <c r="G75" t="s">
        <v>493</v>
      </c>
      <c r="H75">
        <f>Input!P48</f>
        <v>0</v>
      </c>
    </row>
    <row r="76" spans="1:9"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371</v>
      </c>
      <c r="F76" t="s">
        <v>494</v>
      </c>
      <c r="G76" t="s">
        <v>495</v>
      </c>
      <c r="H76">
        <f>Input!P49</f>
        <v>0</v>
      </c>
    </row>
    <row r="77" spans="1:9"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371</v>
      </c>
      <c r="F77" t="s">
        <v>496</v>
      </c>
      <c r="G77" t="s">
        <v>82</v>
      </c>
      <c r="H77">
        <f>Input!R49</f>
        <v>0</v>
      </c>
      <c r="I77" t="str">
        <f>Input!Y49</f>
        <v>G</v>
      </c>
    </row>
    <row r="78" spans="1:9"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371</v>
      </c>
      <c r="F78" t="s">
        <v>497</v>
      </c>
      <c r="G78" t="s">
        <v>498</v>
      </c>
      <c r="H78">
        <f>Input!L51</f>
        <v>0</v>
      </c>
    </row>
    <row r="79" spans="1:9"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371</v>
      </c>
      <c r="F79" t="s">
        <v>499</v>
      </c>
      <c r="G79" t="s">
        <v>500</v>
      </c>
      <c r="H79">
        <f>Input!L52</f>
        <v>0</v>
      </c>
    </row>
    <row r="80" spans="1:9"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371</v>
      </c>
      <c r="F80" t="s">
        <v>501</v>
      </c>
      <c r="G80" t="s">
        <v>502</v>
      </c>
      <c r="H80">
        <f>Input!L53</f>
        <v>0</v>
      </c>
    </row>
    <row r="81" spans="1:9"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371</v>
      </c>
      <c r="F81" t="s">
        <v>503</v>
      </c>
      <c r="G81" t="s">
        <v>5138</v>
      </c>
      <c r="H81">
        <f>Input!M51</f>
        <v>0</v>
      </c>
    </row>
    <row r="82" spans="1:9"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371</v>
      </c>
      <c r="F82" t="s">
        <v>504</v>
      </c>
      <c r="G82" t="s">
        <v>5139</v>
      </c>
      <c r="H82">
        <f>Input!M52</f>
        <v>0</v>
      </c>
    </row>
    <row r="83" spans="1:9"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371</v>
      </c>
      <c r="F83" t="s">
        <v>505</v>
      </c>
      <c r="G83" t="s">
        <v>5140</v>
      </c>
      <c r="H83">
        <f>Input!M53</f>
        <v>0</v>
      </c>
    </row>
    <row r="84" spans="1:9"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371</v>
      </c>
      <c r="F84" t="s">
        <v>506</v>
      </c>
      <c r="G84" t="s">
        <v>507</v>
      </c>
      <c r="H84">
        <f>Input!N51</f>
        <v>0</v>
      </c>
    </row>
    <row r="85" spans="1:9"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371</v>
      </c>
      <c r="F85" t="s">
        <v>508</v>
      </c>
      <c r="G85" t="s">
        <v>509</v>
      </c>
      <c r="H85">
        <f>Input!N52</f>
        <v>0</v>
      </c>
    </row>
    <row r="86" spans="1:9"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371</v>
      </c>
      <c r="F86" t="s">
        <v>510</v>
      </c>
      <c r="G86" t="s">
        <v>511</v>
      </c>
      <c r="H86">
        <f>Input!N53</f>
        <v>0</v>
      </c>
    </row>
    <row r="87" spans="1:9"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371</v>
      </c>
      <c r="F87" t="s">
        <v>512</v>
      </c>
      <c r="G87" t="s">
        <v>513</v>
      </c>
      <c r="H87">
        <f>Input!P51</f>
        <v>0</v>
      </c>
    </row>
    <row r="88" spans="1:9"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371</v>
      </c>
      <c r="F88" t="s">
        <v>514</v>
      </c>
      <c r="G88" t="s">
        <v>515</v>
      </c>
      <c r="H88">
        <f>Input!P52</f>
        <v>0</v>
      </c>
    </row>
    <row r="89" spans="1:9"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371</v>
      </c>
      <c r="F89" t="s">
        <v>516</v>
      </c>
      <c r="G89" t="s">
        <v>517</v>
      </c>
      <c r="H89">
        <f>Input!P53</f>
        <v>0</v>
      </c>
    </row>
    <row r="90" spans="1:9"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371</v>
      </c>
      <c r="F90" t="s">
        <v>518</v>
      </c>
      <c r="G90" t="s">
        <v>87</v>
      </c>
      <c r="H90">
        <f>Input!R53</f>
        <v>0</v>
      </c>
      <c r="I90" t="str">
        <f>Input!Y53</f>
        <v>G</v>
      </c>
    </row>
    <row r="91" spans="1:9"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371</v>
      </c>
      <c r="F91" t="s">
        <v>519</v>
      </c>
      <c r="G91" t="s">
        <v>520</v>
      </c>
      <c r="H91">
        <f>Input!L55</f>
        <v>0</v>
      </c>
    </row>
    <row r="92" spans="1:9"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371</v>
      </c>
      <c r="F92" t="s">
        <v>521</v>
      </c>
      <c r="G92" t="s">
        <v>522</v>
      </c>
      <c r="H92">
        <f>Input!L56</f>
        <v>0</v>
      </c>
    </row>
    <row r="93" spans="1:9"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371</v>
      </c>
      <c r="F93" t="s">
        <v>523</v>
      </c>
      <c r="G93" t="s">
        <v>524</v>
      </c>
      <c r="H93">
        <f>Input!L57</f>
        <v>0</v>
      </c>
    </row>
    <row r="94" spans="1:9"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371</v>
      </c>
      <c r="F94" t="s">
        <v>525</v>
      </c>
      <c r="G94" t="s">
        <v>5141</v>
      </c>
      <c r="H94">
        <f>Input!M55</f>
        <v>0</v>
      </c>
    </row>
    <row r="95" spans="1:9"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371</v>
      </c>
      <c r="F95" t="s">
        <v>526</v>
      </c>
      <c r="G95" t="s">
        <v>5142</v>
      </c>
      <c r="H95">
        <f>Input!M56</f>
        <v>0</v>
      </c>
    </row>
    <row r="96" spans="1:9"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371</v>
      </c>
      <c r="F96" t="s">
        <v>527</v>
      </c>
      <c r="G96" t="s">
        <v>5143</v>
      </c>
      <c r="H96">
        <f>Input!M57</f>
        <v>0</v>
      </c>
    </row>
    <row r="97" spans="1:9"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371</v>
      </c>
      <c r="F97" t="s">
        <v>528</v>
      </c>
      <c r="G97" t="s">
        <v>529</v>
      </c>
      <c r="H97">
        <f>Input!N55</f>
        <v>0</v>
      </c>
    </row>
    <row r="98" spans="1:9"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371</v>
      </c>
      <c r="F98" t="s">
        <v>530</v>
      </c>
      <c r="G98" t="s">
        <v>531</v>
      </c>
      <c r="H98">
        <f>Input!N56</f>
        <v>0</v>
      </c>
    </row>
    <row r="99" spans="1:9"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371</v>
      </c>
      <c r="F99" t="s">
        <v>532</v>
      </c>
      <c r="G99" t="s">
        <v>533</v>
      </c>
      <c r="H99">
        <f>Input!N57</f>
        <v>0</v>
      </c>
    </row>
    <row r="100" spans="1:9"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371</v>
      </c>
      <c r="F100" t="s">
        <v>534</v>
      </c>
      <c r="G100" t="s">
        <v>535</v>
      </c>
      <c r="H100">
        <f>Input!P55</f>
        <v>0</v>
      </c>
    </row>
    <row r="101" spans="1:9"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371</v>
      </c>
      <c r="F101" t="s">
        <v>536</v>
      </c>
      <c r="G101" t="s">
        <v>537</v>
      </c>
      <c r="H101">
        <f>Input!P56</f>
        <v>0</v>
      </c>
    </row>
    <row r="102" spans="1:9"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371</v>
      </c>
      <c r="F102" t="s">
        <v>538</v>
      </c>
      <c r="G102" t="s">
        <v>539</v>
      </c>
      <c r="H102">
        <f>Input!P57</f>
        <v>0</v>
      </c>
    </row>
    <row r="103" spans="1:9"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371</v>
      </c>
      <c r="F103" t="s">
        <v>540</v>
      </c>
      <c r="G103" t="s">
        <v>92</v>
      </c>
      <c r="H103">
        <f>Input!R57</f>
        <v>0</v>
      </c>
      <c r="I103" t="str">
        <f>Input!Y57</f>
        <v>G</v>
      </c>
    </row>
    <row r="104" spans="1:9"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371</v>
      </c>
      <c r="F104" t="s">
        <v>541</v>
      </c>
      <c r="G104" t="s">
        <v>542</v>
      </c>
      <c r="H104">
        <f>Input!L59</f>
        <v>0</v>
      </c>
    </row>
    <row r="105" spans="1:9"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371</v>
      </c>
      <c r="F105" t="s">
        <v>543</v>
      </c>
      <c r="G105" t="s">
        <v>544</v>
      </c>
      <c r="H105">
        <f>Input!L60</f>
        <v>0</v>
      </c>
    </row>
    <row r="106" spans="1:9"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371</v>
      </c>
      <c r="F106" t="s">
        <v>545</v>
      </c>
      <c r="G106" t="s">
        <v>546</v>
      </c>
      <c r="H106">
        <f>Input!L61</f>
        <v>0</v>
      </c>
    </row>
    <row r="107" spans="1:9"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371</v>
      </c>
      <c r="F107" t="s">
        <v>547</v>
      </c>
      <c r="G107" t="s">
        <v>5144</v>
      </c>
      <c r="H107">
        <f>Input!M59</f>
        <v>0</v>
      </c>
    </row>
    <row r="108" spans="1:9"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371</v>
      </c>
      <c r="F108" t="s">
        <v>548</v>
      </c>
      <c r="G108" t="s">
        <v>5145</v>
      </c>
      <c r="H108">
        <f>Input!M60</f>
        <v>0</v>
      </c>
    </row>
    <row r="109" spans="1:9"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371</v>
      </c>
      <c r="F109" t="s">
        <v>549</v>
      </c>
      <c r="G109" t="s">
        <v>5146</v>
      </c>
      <c r="H109">
        <f>Input!M61</f>
        <v>0</v>
      </c>
    </row>
    <row r="110" spans="1:9"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371</v>
      </c>
      <c r="F110" t="s">
        <v>550</v>
      </c>
      <c r="G110" t="s">
        <v>551</v>
      </c>
      <c r="H110">
        <f>Input!N59</f>
        <v>0</v>
      </c>
    </row>
    <row r="111" spans="1:9" x14ac:dyDescent="0.35">
      <c r="A111" t="str">
        <f>IF(CoverSheet!$C$9="Annual Return","AR",IF(CoverSheet!$C$9="Interim Return","IR",IF(CoverSheet!$C$9="Audited Annual Return","AAR","")))</f>
        <v/>
      </c>
      <c r="B111" t="str">
        <f>CoverSheet!$G$7</f>
        <v>v:25-01-a</v>
      </c>
      <c r="C111">
        <f>IF(CoverSheet!$C$31=3,"Q1",IF(CoverSheet!$C$31=6,"Q2",IF(CoverSheet!$C$31=9,"Q3",IF(AND(CoverSheet!$C$31=12,A111="AR"),"Q4",YEAR(CoverSheet!$D$29)))))</f>
        <v>1900</v>
      </c>
      <c r="D111" t="str">
        <f>CoverSheet!$C$15</f>
        <v/>
      </c>
      <c r="E111" t="s">
        <v>371</v>
      </c>
      <c r="F111" t="s">
        <v>552</v>
      </c>
      <c r="G111" t="s">
        <v>553</v>
      </c>
      <c r="H111">
        <f>Input!N60</f>
        <v>0</v>
      </c>
    </row>
    <row r="112" spans="1:9" x14ac:dyDescent="0.35">
      <c r="A112" t="str">
        <f>IF(CoverSheet!$C$9="Annual Return","AR",IF(CoverSheet!$C$9="Interim Return","IR",IF(CoverSheet!$C$9="Audited Annual Return","AAR","")))</f>
        <v/>
      </c>
      <c r="B112" t="str">
        <f>CoverSheet!$G$7</f>
        <v>v:25-01-a</v>
      </c>
      <c r="C112">
        <f>IF(CoverSheet!$C$31=3,"Q1",IF(CoverSheet!$C$31=6,"Q2",IF(CoverSheet!$C$31=9,"Q3",IF(AND(CoverSheet!$C$31=12,A112="AR"),"Q4",YEAR(CoverSheet!$D$29)))))</f>
        <v>1900</v>
      </c>
      <c r="D112" t="str">
        <f>CoverSheet!$C$15</f>
        <v/>
      </c>
      <c r="E112" t="s">
        <v>371</v>
      </c>
      <c r="F112" t="s">
        <v>554</v>
      </c>
      <c r="G112" t="s">
        <v>555</v>
      </c>
      <c r="H112">
        <f>Input!N61</f>
        <v>0</v>
      </c>
    </row>
    <row r="113" spans="1:9" x14ac:dyDescent="0.35">
      <c r="A113" t="str">
        <f>IF(CoverSheet!$C$9="Annual Return","AR",IF(CoverSheet!$C$9="Interim Return","IR",IF(CoverSheet!$C$9="Audited Annual Return","AAR","")))</f>
        <v/>
      </c>
      <c r="B113" t="str">
        <f>CoverSheet!$G$7</f>
        <v>v:25-01-a</v>
      </c>
      <c r="C113">
        <f>IF(CoverSheet!$C$31=3,"Q1",IF(CoverSheet!$C$31=6,"Q2",IF(CoverSheet!$C$31=9,"Q3",IF(AND(CoverSheet!$C$31=12,A113="AR"),"Q4",YEAR(CoverSheet!$D$29)))))</f>
        <v>1900</v>
      </c>
      <c r="D113" t="str">
        <f>CoverSheet!$C$15</f>
        <v/>
      </c>
      <c r="E113" t="s">
        <v>371</v>
      </c>
      <c r="F113" t="s">
        <v>556</v>
      </c>
      <c r="G113" t="s">
        <v>557</v>
      </c>
      <c r="H113">
        <f>Input!P59</f>
        <v>0</v>
      </c>
    </row>
    <row r="114" spans="1:9" x14ac:dyDescent="0.35">
      <c r="A114" t="str">
        <f>IF(CoverSheet!$C$9="Annual Return","AR",IF(CoverSheet!$C$9="Interim Return","IR",IF(CoverSheet!$C$9="Audited Annual Return","AAR","")))</f>
        <v/>
      </c>
      <c r="B114" t="str">
        <f>CoverSheet!$G$7</f>
        <v>v:25-01-a</v>
      </c>
      <c r="C114">
        <f>IF(CoverSheet!$C$31=3,"Q1",IF(CoverSheet!$C$31=6,"Q2",IF(CoverSheet!$C$31=9,"Q3",IF(AND(CoverSheet!$C$31=12,A114="AR"),"Q4",YEAR(CoverSheet!$D$29)))))</f>
        <v>1900</v>
      </c>
      <c r="D114" t="str">
        <f>CoverSheet!$C$15</f>
        <v/>
      </c>
      <c r="E114" t="s">
        <v>371</v>
      </c>
      <c r="F114" t="s">
        <v>558</v>
      </c>
      <c r="G114" t="s">
        <v>559</v>
      </c>
      <c r="H114">
        <f>Input!P60</f>
        <v>0</v>
      </c>
    </row>
    <row r="115" spans="1:9" x14ac:dyDescent="0.35">
      <c r="A115" t="str">
        <f>IF(CoverSheet!$C$9="Annual Return","AR",IF(CoverSheet!$C$9="Interim Return","IR",IF(CoverSheet!$C$9="Audited Annual Return","AAR","")))</f>
        <v/>
      </c>
      <c r="B115" t="str">
        <f>CoverSheet!$G$7</f>
        <v>v:25-01-a</v>
      </c>
      <c r="C115">
        <f>IF(CoverSheet!$C$31=3,"Q1",IF(CoverSheet!$C$31=6,"Q2",IF(CoverSheet!$C$31=9,"Q3",IF(AND(CoverSheet!$C$31=12,A115="AR"),"Q4",YEAR(CoverSheet!$D$29)))))</f>
        <v>1900</v>
      </c>
      <c r="D115" t="str">
        <f>CoverSheet!$C$15</f>
        <v/>
      </c>
      <c r="E115" t="s">
        <v>371</v>
      </c>
      <c r="F115" t="s">
        <v>560</v>
      </c>
      <c r="G115" t="s">
        <v>561</v>
      </c>
      <c r="H115">
        <f>Input!P61</f>
        <v>0</v>
      </c>
    </row>
    <row r="116" spans="1:9" x14ac:dyDescent="0.35">
      <c r="A116" t="str">
        <f>IF(CoverSheet!$C$9="Annual Return","AR",IF(CoverSheet!$C$9="Interim Return","IR",IF(CoverSheet!$C$9="Audited Annual Return","AAR","")))</f>
        <v/>
      </c>
      <c r="B116" t="str">
        <f>CoverSheet!$G$7</f>
        <v>v:25-01-a</v>
      </c>
      <c r="C116">
        <f>IF(CoverSheet!$C$31=3,"Q1",IF(CoverSheet!$C$31=6,"Q2",IF(CoverSheet!$C$31=9,"Q3",IF(AND(CoverSheet!$C$31=12,A116="AR"),"Q4",YEAR(CoverSheet!$D$29)))))</f>
        <v>1900</v>
      </c>
      <c r="D116" t="str">
        <f>CoverSheet!$C$15</f>
        <v/>
      </c>
      <c r="E116" t="s">
        <v>371</v>
      </c>
      <c r="F116" t="s">
        <v>562</v>
      </c>
      <c r="G116" t="s">
        <v>97</v>
      </c>
      <c r="H116">
        <f>Input!R61</f>
        <v>0</v>
      </c>
      <c r="I116" t="str">
        <f>Input!Y61</f>
        <v>G</v>
      </c>
    </row>
    <row r="117" spans="1:9" x14ac:dyDescent="0.35">
      <c r="A117" t="str">
        <f>IF(CoverSheet!$C$9="Annual Return","AR",IF(CoverSheet!$C$9="Interim Return","IR",IF(CoverSheet!$C$9="Audited Annual Return","AAR","")))</f>
        <v/>
      </c>
      <c r="B117" t="str">
        <f>CoverSheet!$G$7</f>
        <v>v:25-01-a</v>
      </c>
      <c r="C117">
        <f>IF(CoverSheet!$C$31=3,"Q1",IF(CoverSheet!$C$31=6,"Q2",IF(CoverSheet!$C$31=9,"Q3",IF(AND(CoverSheet!$C$31=12,A117="AR"),"Q4",YEAR(CoverSheet!$D$29)))))</f>
        <v>1900</v>
      </c>
      <c r="D117" t="str">
        <f>CoverSheet!$C$15</f>
        <v/>
      </c>
      <c r="E117" t="s">
        <v>371</v>
      </c>
      <c r="F117" t="s">
        <v>563</v>
      </c>
      <c r="G117" t="s">
        <v>564</v>
      </c>
      <c r="H117">
        <f>Input!L63</f>
        <v>0</v>
      </c>
    </row>
    <row r="118" spans="1:9" x14ac:dyDescent="0.35">
      <c r="A118" t="str">
        <f>IF(CoverSheet!$C$9="Annual Return","AR",IF(CoverSheet!$C$9="Interim Return","IR",IF(CoverSheet!$C$9="Audited Annual Return","AAR","")))</f>
        <v/>
      </c>
      <c r="B118" t="str">
        <f>CoverSheet!$G$7</f>
        <v>v:25-01-a</v>
      </c>
      <c r="C118">
        <f>IF(CoverSheet!$C$31=3,"Q1",IF(CoverSheet!$C$31=6,"Q2",IF(CoverSheet!$C$31=9,"Q3",IF(AND(CoverSheet!$C$31=12,A118="AR"),"Q4",YEAR(CoverSheet!$D$29)))))</f>
        <v>1900</v>
      </c>
      <c r="D118" t="str">
        <f>CoverSheet!$C$15</f>
        <v/>
      </c>
      <c r="E118" t="s">
        <v>371</v>
      </c>
      <c r="F118" t="s">
        <v>565</v>
      </c>
      <c r="G118" t="s">
        <v>566</v>
      </c>
      <c r="H118">
        <f>Input!L64</f>
        <v>0</v>
      </c>
    </row>
    <row r="119" spans="1:9" x14ac:dyDescent="0.35">
      <c r="A119" t="str">
        <f>IF(CoverSheet!$C$9="Annual Return","AR",IF(CoverSheet!$C$9="Interim Return","IR",IF(CoverSheet!$C$9="Audited Annual Return","AAR","")))</f>
        <v/>
      </c>
      <c r="B119" t="str">
        <f>CoverSheet!$G$7</f>
        <v>v:25-01-a</v>
      </c>
      <c r="C119">
        <f>IF(CoverSheet!$C$31=3,"Q1",IF(CoverSheet!$C$31=6,"Q2",IF(CoverSheet!$C$31=9,"Q3",IF(AND(CoverSheet!$C$31=12,A119="AR"),"Q4",YEAR(CoverSheet!$D$29)))))</f>
        <v>1900</v>
      </c>
      <c r="D119" t="str">
        <f>CoverSheet!$C$15</f>
        <v/>
      </c>
      <c r="E119" t="s">
        <v>371</v>
      </c>
      <c r="F119" t="s">
        <v>567</v>
      </c>
      <c r="G119" t="s">
        <v>568</v>
      </c>
      <c r="H119">
        <f>Input!L65</f>
        <v>0</v>
      </c>
    </row>
    <row r="120" spans="1:9" x14ac:dyDescent="0.35">
      <c r="A120" t="str">
        <f>IF(CoverSheet!$C$9="Annual Return","AR",IF(CoverSheet!$C$9="Interim Return","IR",IF(CoverSheet!$C$9="Audited Annual Return","AAR","")))</f>
        <v/>
      </c>
      <c r="B120" t="str">
        <f>CoverSheet!$G$7</f>
        <v>v:25-01-a</v>
      </c>
      <c r="C120">
        <f>IF(CoverSheet!$C$31=3,"Q1",IF(CoverSheet!$C$31=6,"Q2",IF(CoverSheet!$C$31=9,"Q3",IF(AND(CoverSheet!$C$31=12,A120="AR"),"Q4",YEAR(CoverSheet!$D$29)))))</f>
        <v>1900</v>
      </c>
      <c r="D120" t="str">
        <f>CoverSheet!$C$15</f>
        <v/>
      </c>
      <c r="E120" t="s">
        <v>371</v>
      </c>
      <c r="F120" t="s">
        <v>569</v>
      </c>
      <c r="G120" t="s">
        <v>5147</v>
      </c>
      <c r="H120">
        <f>Input!M63</f>
        <v>0</v>
      </c>
    </row>
    <row r="121" spans="1:9" x14ac:dyDescent="0.35">
      <c r="A121" t="str">
        <f>IF(CoverSheet!$C$9="Annual Return","AR",IF(CoverSheet!$C$9="Interim Return","IR",IF(CoverSheet!$C$9="Audited Annual Return","AAR","")))</f>
        <v/>
      </c>
      <c r="B121" t="str">
        <f>CoverSheet!$G$7</f>
        <v>v:25-01-a</v>
      </c>
      <c r="C121">
        <f>IF(CoverSheet!$C$31=3,"Q1",IF(CoverSheet!$C$31=6,"Q2",IF(CoverSheet!$C$31=9,"Q3",IF(AND(CoverSheet!$C$31=12,A121="AR"),"Q4",YEAR(CoverSheet!$D$29)))))</f>
        <v>1900</v>
      </c>
      <c r="D121" t="str">
        <f>CoverSheet!$C$15</f>
        <v/>
      </c>
      <c r="E121" t="s">
        <v>371</v>
      </c>
      <c r="F121" t="s">
        <v>570</v>
      </c>
      <c r="G121" t="s">
        <v>5148</v>
      </c>
      <c r="H121">
        <f>Input!M64</f>
        <v>0</v>
      </c>
    </row>
    <row r="122" spans="1:9" x14ac:dyDescent="0.35">
      <c r="A122" t="str">
        <f>IF(CoverSheet!$C$9="Annual Return","AR",IF(CoverSheet!$C$9="Interim Return","IR",IF(CoverSheet!$C$9="Audited Annual Return","AAR","")))</f>
        <v/>
      </c>
      <c r="B122" t="str">
        <f>CoverSheet!$G$7</f>
        <v>v:25-01-a</v>
      </c>
      <c r="C122">
        <f>IF(CoverSheet!$C$31=3,"Q1",IF(CoverSheet!$C$31=6,"Q2",IF(CoverSheet!$C$31=9,"Q3",IF(AND(CoverSheet!$C$31=12,A122="AR"),"Q4",YEAR(CoverSheet!$D$29)))))</f>
        <v>1900</v>
      </c>
      <c r="D122" t="str">
        <f>CoverSheet!$C$15</f>
        <v/>
      </c>
      <c r="E122" t="s">
        <v>371</v>
      </c>
      <c r="F122" t="s">
        <v>571</v>
      </c>
      <c r="G122" t="s">
        <v>5149</v>
      </c>
      <c r="H122">
        <f>Input!M65</f>
        <v>0</v>
      </c>
    </row>
    <row r="123" spans="1:9" x14ac:dyDescent="0.35">
      <c r="A123" t="str">
        <f>IF(CoverSheet!$C$9="Annual Return","AR",IF(CoverSheet!$C$9="Interim Return","IR",IF(CoverSheet!$C$9="Audited Annual Return","AAR","")))</f>
        <v/>
      </c>
      <c r="B123" t="str">
        <f>CoverSheet!$G$7</f>
        <v>v:25-01-a</v>
      </c>
      <c r="C123">
        <f>IF(CoverSheet!$C$31=3,"Q1",IF(CoverSheet!$C$31=6,"Q2",IF(CoverSheet!$C$31=9,"Q3",IF(AND(CoverSheet!$C$31=12,A123="AR"),"Q4",YEAR(CoverSheet!$D$29)))))</f>
        <v>1900</v>
      </c>
      <c r="D123" t="str">
        <f>CoverSheet!$C$15</f>
        <v/>
      </c>
      <c r="E123" t="s">
        <v>371</v>
      </c>
      <c r="F123" t="s">
        <v>572</v>
      </c>
      <c r="G123" t="s">
        <v>573</v>
      </c>
      <c r="H123">
        <f>Input!N63</f>
        <v>0</v>
      </c>
    </row>
    <row r="124" spans="1:9" x14ac:dyDescent="0.35">
      <c r="A124" t="str">
        <f>IF(CoverSheet!$C$9="Annual Return","AR",IF(CoverSheet!$C$9="Interim Return","IR",IF(CoverSheet!$C$9="Audited Annual Return","AAR","")))</f>
        <v/>
      </c>
      <c r="B124" t="str">
        <f>CoverSheet!$G$7</f>
        <v>v:25-01-a</v>
      </c>
      <c r="C124">
        <f>IF(CoverSheet!$C$31=3,"Q1",IF(CoverSheet!$C$31=6,"Q2",IF(CoverSheet!$C$31=9,"Q3",IF(AND(CoverSheet!$C$31=12,A124="AR"),"Q4",YEAR(CoverSheet!$D$29)))))</f>
        <v>1900</v>
      </c>
      <c r="D124" t="str">
        <f>CoverSheet!$C$15</f>
        <v/>
      </c>
      <c r="E124" t="s">
        <v>371</v>
      </c>
      <c r="F124" t="s">
        <v>574</v>
      </c>
      <c r="G124" t="s">
        <v>575</v>
      </c>
      <c r="H124">
        <f>Input!N64</f>
        <v>0</v>
      </c>
    </row>
    <row r="125" spans="1:9" x14ac:dyDescent="0.35">
      <c r="A125" t="str">
        <f>IF(CoverSheet!$C$9="Annual Return","AR",IF(CoverSheet!$C$9="Interim Return","IR",IF(CoverSheet!$C$9="Audited Annual Return","AAR","")))</f>
        <v/>
      </c>
      <c r="B125" t="str">
        <f>CoverSheet!$G$7</f>
        <v>v:25-01-a</v>
      </c>
      <c r="C125">
        <f>IF(CoverSheet!$C$31=3,"Q1",IF(CoverSheet!$C$31=6,"Q2",IF(CoverSheet!$C$31=9,"Q3",IF(AND(CoverSheet!$C$31=12,A125="AR"),"Q4",YEAR(CoverSheet!$D$29)))))</f>
        <v>1900</v>
      </c>
      <c r="D125" t="str">
        <f>CoverSheet!$C$15</f>
        <v/>
      </c>
      <c r="E125" t="s">
        <v>371</v>
      </c>
      <c r="F125" t="s">
        <v>576</v>
      </c>
      <c r="G125" t="s">
        <v>577</v>
      </c>
      <c r="H125">
        <f>Input!N65</f>
        <v>0</v>
      </c>
    </row>
    <row r="126" spans="1:9" x14ac:dyDescent="0.35">
      <c r="A126" t="str">
        <f>IF(CoverSheet!$C$9="Annual Return","AR",IF(CoverSheet!$C$9="Interim Return","IR",IF(CoverSheet!$C$9="Audited Annual Return","AAR","")))</f>
        <v/>
      </c>
      <c r="B126" t="str">
        <f>CoverSheet!$G$7</f>
        <v>v:25-01-a</v>
      </c>
      <c r="C126">
        <f>IF(CoverSheet!$C$31=3,"Q1",IF(CoverSheet!$C$31=6,"Q2",IF(CoverSheet!$C$31=9,"Q3",IF(AND(CoverSheet!$C$31=12,A126="AR"),"Q4",YEAR(CoverSheet!$D$29)))))</f>
        <v>1900</v>
      </c>
      <c r="D126" t="str">
        <f>CoverSheet!$C$15</f>
        <v/>
      </c>
      <c r="E126" t="s">
        <v>371</v>
      </c>
      <c r="F126" t="s">
        <v>578</v>
      </c>
      <c r="G126" t="s">
        <v>579</v>
      </c>
      <c r="H126">
        <f>Input!P63</f>
        <v>0</v>
      </c>
    </row>
    <row r="127" spans="1:9" x14ac:dyDescent="0.35">
      <c r="A127" t="str">
        <f>IF(CoverSheet!$C$9="Annual Return","AR",IF(CoverSheet!$C$9="Interim Return","IR",IF(CoverSheet!$C$9="Audited Annual Return","AAR","")))</f>
        <v/>
      </c>
      <c r="B127" t="str">
        <f>CoverSheet!$G$7</f>
        <v>v:25-01-a</v>
      </c>
      <c r="C127">
        <f>IF(CoverSheet!$C$31=3,"Q1",IF(CoverSheet!$C$31=6,"Q2",IF(CoverSheet!$C$31=9,"Q3",IF(AND(CoverSheet!$C$31=12,A127="AR"),"Q4",YEAR(CoverSheet!$D$29)))))</f>
        <v>1900</v>
      </c>
      <c r="D127" t="str">
        <f>CoverSheet!$C$15</f>
        <v/>
      </c>
      <c r="E127" t="s">
        <v>371</v>
      </c>
      <c r="F127" t="s">
        <v>580</v>
      </c>
      <c r="G127" t="s">
        <v>581</v>
      </c>
      <c r="H127">
        <f>Input!P64</f>
        <v>0</v>
      </c>
    </row>
    <row r="128" spans="1:9" x14ac:dyDescent="0.35">
      <c r="A128" t="str">
        <f>IF(CoverSheet!$C$9="Annual Return","AR",IF(CoverSheet!$C$9="Interim Return","IR",IF(CoverSheet!$C$9="Audited Annual Return","AAR","")))</f>
        <v/>
      </c>
      <c r="B128" t="str">
        <f>CoverSheet!$G$7</f>
        <v>v:25-01-a</v>
      </c>
      <c r="C128">
        <f>IF(CoverSheet!$C$31=3,"Q1",IF(CoverSheet!$C$31=6,"Q2",IF(CoverSheet!$C$31=9,"Q3",IF(AND(CoverSheet!$C$31=12,A128="AR"),"Q4",YEAR(CoverSheet!$D$29)))))</f>
        <v>1900</v>
      </c>
      <c r="D128" t="str">
        <f>CoverSheet!$C$15</f>
        <v/>
      </c>
      <c r="E128" t="s">
        <v>371</v>
      </c>
      <c r="F128" t="s">
        <v>582</v>
      </c>
      <c r="G128" t="s">
        <v>583</v>
      </c>
      <c r="H128">
        <f>Input!P65</f>
        <v>0</v>
      </c>
    </row>
    <row r="129" spans="1:9" x14ac:dyDescent="0.35">
      <c r="A129" t="str">
        <f>IF(CoverSheet!$C$9="Annual Return","AR",IF(CoverSheet!$C$9="Interim Return","IR",IF(CoverSheet!$C$9="Audited Annual Return","AAR","")))</f>
        <v/>
      </c>
      <c r="B129" t="str">
        <f>CoverSheet!$G$7</f>
        <v>v:25-01-a</v>
      </c>
      <c r="C129">
        <f>IF(CoverSheet!$C$31=3,"Q1",IF(CoverSheet!$C$31=6,"Q2",IF(CoverSheet!$C$31=9,"Q3",IF(AND(CoverSheet!$C$31=12,A129="AR"),"Q4",YEAR(CoverSheet!$D$29)))))</f>
        <v>1900</v>
      </c>
      <c r="D129" t="str">
        <f>CoverSheet!$C$15</f>
        <v/>
      </c>
      <c r="E129" t="s">
        <v>371</v>
      </c>
      <c r="F129" t="s">
        <v>584</v>
      </c>
      <c r="G129" t="s">
        <v>102</v>
      </c>
      <c r="H129">
        <f>Input!R65</f>
        <v>0</v>
      </c>
      <c r="I129" t="str">
        <f>Input!Y65</f>
        <v>G</v>
      </c>
    </row>
    <row r="130" spans="1:9" x14ac:dyDescent="0.35">
      <c r="A130" t="str">
        <f>IF(CoverSheet!$C$9="Annual Return","AR",IF(CoverSheet!$C$9="Interim Return","IR",IF(CoverSheet!$C$9="Audited Annual Return","AAR","")))</f>
        <v/>
      </c>
      <c r="B130" t="str">
        <f>CoverSheet!$G$7</f>
        <v>v:25-01-a</v>
      </c>
      <c r="C130">
        <f>IF(CoverSheet!$C$31=3,"Q1",IF(CoverSheet!$C$31=6,"Q2",IF(CoverSheet!$C$31=9,"Q3",IF(AND(CoverSheet!$C$31=12,A130="AR"),"Q4",YEAR(CoverSheet!$D$29)))))</f>
        <v>1900</v>
      </c>
      <c r="D130" t="str">
        <f>CoverSheet!$C$15</f>
        <v/>
      </c>
      <c r="E130" t="s">
        <v>371</v>
      </c>
      <c r="F130" t="s">
        <v>585</v>
      </c>
      <c r="G130" t="s">
        <v>586</v>
      </c>
      <c r="H130">
        <f>Input!L67</f>
        <v>0</v>
      </c>
    </row>
    <row r="131" spans="1:9" x14ac:dyDescent="0.35">
      <c r="A131" t="str">
        <f>IF(CoverSheet!$C$9="Annual Return","AR",IF(CoverSheet!$C$9="Interim Return","IR",IF(CoverSheet!$C$9="Audited Annual Return","AAR","")))</f>
        <v/>
      </c>
      <c r="B131" t="str">
        <f>CoverSheet!$G$7</f>
        <v>v:25-01-a</v>
      </c>
      <c r="C131">
        <f>IF(CoverSheet!$C$31=3,"Q1",IF(CoverSheet!$C$31=6,"Q2",IF(CoverSheet!$C$31=9,"Q3",IF(AND(CoverSheet!$C$31=12,A131="AR"),"Q4",YEAR(CoverSheet!$D$29)))))</f>
        <v>1900</v>
      </c>
      <c r="D131" t="str">
        <f>CoverSheet!$C$15</f>
        <v/>
      </c>
      <c r="E131" t="s">
        <v>371</v>
      </c>
      <c r="F131" t="s">
        <v>587</v>
      </c>
      <c r="G131" t="s">
        <v>588</v>
      </c>
      <c r="H131">
        <f>Input!L68</f>
        <v>0</v>
      </c>
    </row>
    <row r="132" spans="1:9" x14ac:dyDescent="0.35">
      <c r="A132" t="str">
        <f>IF(CoverSheet!$C$9="Annual Return","AR",IF(CoverSheet!$C$9="Interim Return","IR",IF(CoverSheet!$C$9="Audited Annual Return","AAR","")))</f>
        <v/>
      </c>
      <c r="B132" t="str">
        <f>CoverSheet!$G$7</f>
        <v>v:25-01-a</v>
      </c>
      <c r="C132">
        <f>IF(CoverSheet!$C$31=3,"Q1",IF(CoverSheet!$C$31=6,"Q2",IF(CoverSheet!$C$31=9,"Q3",IF(AND(CoverSheet!$C$31=12,A132="AR"),"Q4",YEAR(CoverSheet!$D$29)))))</f>
        <v>1900</v>
      </c>
      <c r="D132" t="str">
        <f>CoverSheet!$C$15</f>
        <v/>
      </c>
      <c r="E132" t="s">
        <v>371</v>
      </c>
      <c r="F132" t="s">
        <v>589</v>
      </c>
      <c r="G132" t="s">
        <v>590</v>
      </c>
      <c r="H132">
        <f>Input!L69</f>
        <v>0</v>
      </c>
    </row>
    <row r="133" spans="1:9" x14ac:dyDescent="0.35">
      <c r="A133" t="str">
        <f>IF(CoverSheet!$C$9="Annual Return","AR",IF(CoverSheet!$C$9="Interim Return","IR",IF(CoverSheet!$C$9="Audited Annual Return","AAR","")))</f>
        <v/>
      </c>
      <c r="B133" t="str">
        <f>CoverSheet!$G$7</f>
        <v>v:25-01-a</v>
      </c>
      <c r="C133">
        <f>IF(CoverSheet!$C$31=3,"Q1",IF(CoverSheet!$C$31=6,"Q2",IF(CoverSheet!$C$31=9,"Q3",IF(AND(CoverSheet!$C$31=12,A133="AR"),"Q4",YEAR(CoverSheet!$D$29)))))</f>
        <v>1900</v>
      </c>
      <c r="D133" t="str">
        <f>CoverSheet!$C$15</f>
        <v/>
      </c>
      <c r="E133" t="s">
        <v>371</v>
      </c>
      <c r="F133" t="s">
        <v>591</v>
      </c>
      <c r="G133" t="s">
        <v>5150</v>
      </c>
      <c r="H133">
        <f>Input!M67</f>
        <v>0</v>
      </c>
    </row>
    <row r="134" spans="1:9" x14ac:dyDescent="0.35">
      <c r="A134" t="str">
        <f>IF(CoverSheet!$C$9="Annual Return","AR",IF(CoverSheet!$C$9="Interim Return","IR",IF(CoverSheet!$C$9="Audited Annual Return","AAR","")))</f>
        <v/>
      </c>
      <c r="B134" t="str">
        <f>CoverSheet!$G$7</f>
        <v>v:25-01-a</v>
      </c>
      <c r="C134">
        <f>IF(CoverSheet!$C$31=3,"Q1",IF(CoverSheet!$C$31=6,"Q2",IF(CoverSheet!$C$31=9,"Q3",IF(AND(CoverSheet!$C$31=12,A134="AR"),"Q4",YEAR(CoverSheet!$D$29)))))</f>
        <v>1900</v>
      </c>
      <c r="D134" t="str">
        <f>CoverSheet!$C$15</f>
        <v/>
      </c>
      <c r="E134" t="s">
        <v>371</v>
      </c>
      <c r="F134" t="s">
        <v>592</v>
      </c>
      <c r="G134" t="s">
        <v>5151</v>
      </c>
      <c r="H134">
        <f>Input!M68</f>
        <v>0</v>
      </c>
    </row>
    <row r="135" spans="1:9" x14ac:dyDescent="0.35">
      <c r="A135" t="str">
        <f>IF(CoverSheet!$C$9="Annual Return","AR",IF(CoverSheet!$C$9="Interim Return","IR",IF(CoverSheet!$C$9="Audited Annual Return","AAR","")))</f>
        <v/>
      </c>
      <c r="B135" t="str">
        <f>CoverSheet!$G$7</f>
        <v>v:25-01-a</v>
      </c>
      <c r="C135">
        <f>IF(CoverSheet!$C$31=3,"Q1",IF(CoverSheet!$C$31=6,"Q2",IF(CoverSheet!$C$31=9,"Q3",IF(AND(CoverSheet!$C$31=12,A135="AR"),"Q4",YEAR(CoverSheet!$D$29)))))</f>
        <v>1900</v>
      </c>
      <c r="D135" t="str">
        <f>CoverSheet!$C$15</f>
        <v/>
      </c>
      <c r="E135" t="s">
        <v>371</v>
      </c>
      <c r="F135" t="s">
        <v>593</v>
      </c>
      <c r="G135" t="s">
        <v>5152</v>
      </c>
      <c r="H135">
        <f>Input!M69</f>
        <v>0</v>
      </c>
    </row>
    <row r="136" spans="1:9" x14ac:dyDescent="0.35">
      <c r="A136" t="str">
        <f>IF(CoverSheet!$C$9="Annual Return","AR",IF(CoverSheet!$C$9="Interim Return","IR",IF(CoverSheet!$C$9="Audited Annual Return","AAR","")))</f>
        <v/>
      </c>
      <c r="B136" t="str">
        <f>CoverSheet!$G$7</f>
        <v>v:25-01-a</v>
      </c>
      <c r="C136">
        <f>IF(CoverSheet!$C$31=3,"Q1",IF(CoverSheet!$C$31=6,"Q2",IF(CoverSheet!$C$31=9,"Q3",IF(AND(CoverSheet!$C$31=12,A136="AR"),"Q4",YEAR(CoverSheet!$D$29)))))</f>
        <v>1900</v>
      </c>
      <c r="D136" t="str">
        <f>CoverSheet!$C$15</f>
        <v/>
      </c>
      <c r="E136" t="s">
        <v>371</v>
      </c>
      <c r="F136" t="s">
        <v>594</v>
      </c>
      <c r="G136" t="s">
        <v>595</v>
      </c>
      <c r="H136">
        <f>Input!N67</f>
        <v>0</v>
      </c>
    </row>
    <row r="137" spans="1:9" x14ac:dyDescent="0.35">
      <c r="A137" t="str">
        <f>IF(CoverSheet!$C$9="Annual Return","AR",IF(CoverSheet!$C$9="Interim Return","IR",IF(CoverSheet!$C$9="Audited Annual Return","AAR","")))</f>
        <v/>
      </c>
      <c r="B137" t="str">
        <f>CoverSheet!$G$7</f>
        <v>v:25-01-a</v>
      </c>
      <c r="C137">
        <f>IF(CoverSheet!$C$31=3,"Q1",IF(CoverSheet!$C$31=6,"Q2",IF(CoverSheet!$C$31=9,"Q3",IF(AND(CoverSheet!$C$31=12,A137="AR"),"Q4",YEAR(CoverSheet!$D$29)))))</f>
        <v>1900</v>
      </c>
      <c r="D137" t="str">
        <f>CoverSheet!$C$15</f>
        <v/>
      </c>
      <c r="E137" t="s">
        <v>371</v>
      </c>
      <c r="F137" t="s">
        <v>596</v>
      </c>
      <c r="G137" t="s">
        <v>597</v>
      </c>
      <c r="H137">
        <f>Input!N68</f>
        <v>0</v>
      </c>
    </row>
    <row r="138" spans="1:9" x14ac:dyDescent="0.35">
      <c r="A138" t="str">
        <f>IF(CoverSheet!$C$9="Annual Return","AR",IF(CoverSheet!$C$9="Interim Return","IR",IF(CoverSheet!$C$9="Audited Annual Return","AAR","")))</f>
        <v/>
      </c>
      <c r="B138" t="str">
        <f>CoverSheet!$G$7</f>
        <v>v:25-01-a</v>
      </c>
      <c r="C138">
        <f>IF(CoverSheet!$C$31=3,"Q1",IF(CoverSheet!$C$31=6,"Q2",IF(CoverSheet!$C$31=9,"Q3",IF(AND(CoverSheet!$C$31=12,A138="AR"),"Q4",YEAR(CoverSheet!$D$29)))))</f>
        <v>1900</v>
      </c>
      <c r="D138" t="str">
        <f>CoverSheet!$C$15</f>
        <v/>
      </c>
      <c r="E138" t="s">
        <v>371</v>
      </c>
      <c r="F138" t="s">
        <v>598</v>
      </c>
      <c r="G138" t="s">
        <v>599</v>
      </c>
      <c r="H138">
        <f>Input!N69</f>
        <v>0</v>
      </c>
    </row>
    <row r="139" spans="1:9" x14ac:dyDescent="0.35">
      <c r="A139" t="str">
        <f>IF(CoverSheet!$C$9="Annual Return","AR",IF(CoverSheet!$C$9="Interim Return","IR",IF(CoverSheet!$C$9="Audited Annual Return","AAR","")))</f>
        <v/>
      </c>
      <c r="B139" t="str">
        <f>CoverSheet!$G$7</f>
        <v>v:25-01-a</v>
      </c>
      <c r="C139">
        <f>IF(CoverSheet!$C$31=3,"Q1",IF(CoverSheet!$C$31=6,"Q2",IF(CoverSheet!$C$31=9,"Q3",IF(AND(CoverSheet!$C$31=12,A139="AR"),"Q4",YEAR(CoverSheet!$D$29)))))</f>
        <v>1900</v>
      </c>
      <c r="D139" t="str">
        <f>CoverSheet!$C$15</f>
        <v/>
      </c>
      <c r="E139" t="s">
        <v>371</v>
      </c>
      <c r="F139" t="s">
        <v>600</v>
      </c>
      <c r="G139" t="s">
        <v>601</v>
      </c>
      <c r="H139">
        <f>Input!P67</f>
        <v>0</v>
      </c>
    </row>
    <row r="140" spans="1:9" x14ac:dyDescent="0.35">
      <c r="A140" t="str">
        <f>IF(CoverSheet!$C$9="Annual Return","AR",IF(CoverSheet!$C$9="Interim Return","IR",IF(CoverSheet!$C$9="Audited Annual Return","AAR","")))</f>
        <v/>
      </c>
      <c r="B140" t="str">
        <f>CoverSheet!$G$7</f>
        <v>v:25-01-a</v>
      </c>
      <c r="C140">
        <f>IF(CoverSheet!$C$31=3,"Q1",IF(CoverSheet!$C$31=6,"Q2",IF(CoverSheet!$C$31=9,"Q3",IF(AND(CoverSheet!$C$31=12,A140="AR"),"Q4",YEAR(CoverSheet!$D$29)))))</f>
        <v>1900</v>
      </c>
      <c r="D140" t="str">
        <f>CoverSheet!$C$15</f>
        <v/>
      </c>
      <c r="E140" t="s">
        <v>371</v>
      </c>
      <c r="F140" t="s">
        <v>602</v>
      </c>
      <c r="G140" t="s">
        <v>603</v>
      </c>
      <c r="H140">
        <f>Input!P68</f>
        <v>0</v>
      </c>
    </row>
    <row r="141" spans="1:9" x14ac:dyDescent="0.35">
      <c r="A141" t="str">
        <f>IF(CoverSheet!$C$9="Annual Return","AR",IF(CoverSheet!$C$9="Interim Return","IR",IF(CoverSheet!$C$9="Audited Annual Return","AAR","")))</f>
        <v/>
      </c>
      <c r="B141" t="str">
        <f>CoverSheet!$G$7</f>
        <v>v:25-01-a</v>
      </c>
      <c r="C141">
        <f>IF(CoverSheet!$C$31=3,"Q1",IF(CoverSheet!$C$31=6,"Q2",IF(CoverSheet!$C$31=9,"Q3",IF(AND(CoverSheet!$C$31=12,A141="AR"),"Q4",YEAR(CoverSheet!$D$29)))))</f>
        <v>1900</v>
      </c>
      <c r="D141" t="str">
        <f>CoverSheet!$C$15</f>
        <v/>
      </c>
      <c r="E141" t="s">
        <v>371</v>
      </c>
      <c r="F141" t="s">
        <v>604</v>
      </c>
      <c r="G141" t="s">
        <v>605</v>
      </c>
      <c r="H141">
        <f>Input!P69</f>
        <v>0</v>
      </c>
    </row>
    <row r="142" spans="1:9" x14ac:dyDescent="0.35">
      <c r="A142" t="str">
        <f>IF(CoverSheet!$C$9="Annual Return","AR",IF(CoverSheet!$C$9="Interim Return","IR",IF(CoverSheet!$C$9="Audited Annual Return","AAR","")))</f>
        <v/>
      </c>
      <c r="B142" t="str">
        <f>CoverSheet!$G$7</f>
        <v>v:25-01-a</v>
      </c>
      <c r="C142">
        <f>IF(CoverSheet!$C$31=3,"Q1",IF(CoverSheet!$C$31=6,"Q2",IF(CoverSheet!$C$31=9,"Q3",IF(AND(CoverSheet!$C$31=12,A142="AR"),"Q4",YEAR(CoverSheet!$D$29)))))</f>
        <v>1900</v>
      </c>
      <c r="D142" t="str">
        <f>CoverSheet!$C$15</f>
        <v/>
      </c>
      <c r="E142" t="s">
        <v>371</v>
      </c>
      <c r="F142" t="s">
        <v>606</v>
      </c>
      <c r="G142" t="s">
        <v>107</v>
      </c>
      <c r="H142">
        <f>Input!R69</f>
        <v>0</v>
      </c>
      <c r="I142" t="str">
        <f>Input!Y69</f>
        <v>G</v>
      </c>
    </row>
    <row r="143" spans="1:9" x14ac:dyDescent="0.35">
      <c r="A143" t="str">
        <f>IF(CoverSheet!$C$9="Annual Return","AR",IF(CoverSheet!$C$9="Interim Return","IR",IF(CoverSheet!$C$9="Audited Annual Return","AAR","")))</f>
        <v/>
      </c>
      <c r="B143" t="str">
        <f>CoverSheet!$G$7</f>
        <v>v:25-01-a</v>
      </c>
      <c r="C143">
        <f>IF(CoverSheet!$C$31=3,"Q1",IF(CoverSheet!$C$31=6,"Q2",IF(CoverSheet!$C$31=9,"Q3",IF(AND(CoverSheet!$C$31=12,A143="AR"),"Q4",YEAR(CoverSheet!$D$29)))))</f>
        <v>1900</v>
      </c>
      <c r="D143" t="str">
        <f>CoverSheet!$C$15</f>
        <v/>
      </c>
      <c r="E143" t="s">
        <v>371</v>
      </c>
      <c r="F143" t="s">
        <v>111</v>
      </c>
      <c r="G143" t="s">
        <v>3680</v>
      </c>
      <c r="H143">
        <f>Input!L72</f>
        <v>0</v>
      </c>
    </row>
    <row r="144" spans="1:9" x14ac:dyDescent="0.35">
      <c r="A144" t="str">
        <f>IF(CoverSheet!$C$9="Annual Return","AR",IF(CoverSheet!$C$9="Interim Return","IR",IF(CoverSheet!$C$9="Audited Annual Return","AAR","")))</f>
        <v/>
      </c>
      <c r="B144" t="str">
        <f>CoverSheet!$G$7</f>
        <v>v:25-01-a</v>
      </c>
      <c r="C144">
        <f>IF(CoverSheet!$C$31=3,"Q1",IF(CoverSheet!$C$31=6,"Q2",IF(CoverSheet!$C$31=9,"Q3",IF(AND(CoverSheet!$C$31=12,A144="AR"),"Q4",YEAR(CoverSheet!$D$29)))))</f>
        <v>1900</v>
      </c>
      <c r="D144" t="str">
        <f>CoverSheet!$C$15</f>
        <v/>
      </c>
      <c r="E144" t="s">
        <v>371</v>
      </c>
      <c r="F144" t="s">
        <v>608</v>
      </c>
      <c r="G144" t="s">
        <v>5153</v>
      </c>
      <c r="H144">
        <f>Input!M72</f>
        <v>0</v>
      </c>
    </row>
    <row r="145" spans="1:9" x14ac:dyDescent="0.35">
      <c r="A145" t="str">
        <f>IF(CoverSheet!$C$9="Annual Return","AR",IF(CoverSheet!$C$9="Interim Return","IR",IF(CoverSheet!$C$9="Audited Annual Return","AAR","")))</f>
        <v/>
      </c>
      <c r="B145" t="str">
        <f>CoverSheet!$G$7</f>
        <v>v:25-01-a</v>
      </c>
      <c r="C145">
        <f>IF(CoverSheet!$C$31=3,"Q1",IF(CoverSheet!$C$31=6,"Q2",IF(CoverSheet!$C$31=9,"Q3",IF(AND(CoverSheet!$C$31=12,A145="AR"),"Q4",YEAR(CoverSheet!$D$29)))))</f>
        <v>1900</v>
      </c>
      <c r="D145" t="str">
        <f>CoverSheet!$C$15</f>
        <v/>
      </c>
      <c r="E145" t="s">
        <v>371</v>
      </c>
      <c r="F145" t="s">
        <v>607</v>
      </c>
      <c r="G145" t="s">
        <v>3681</v>
      </c>
      <c r="H145">
        <f>Input!N72</f>
        <v>0</v>
      </c>
    </row>
    <row r="146" spans="1:9" x14ac:dyDescent="0.35">
      <c r="A146" t="str">
        <f>IF(CoverSheet!$C$9="Annual Return","AR",IF(CoverSheet!$C$9="Interim Return","IR",IF(CoverSheet!$C$9="Audited Annual Return","AAR","")))</f>
        <v/>
      </c>
      <c r="B146" t="str">
        <f>CoverSheet!$G$7</f>
        <v>v:25-01-a</v>
      </c>
      <c r="C146">
        <f>IF(CoverSheet!$C$31=3,"Q1",IF(CoverSheet!$C$31=6,"Q2",IF(CoverSheet!$C$31=9,"Q3",IF(AND(CoverSheet!$C$31=12,A146="AR"),"Q4",YEAR(CoverSheet!$D$29)))))</f>
        <v>1900</v>
      </c>
      <c r="D146" t="str">
        <f>CoverSheet!$C$15</f>
        <v/>
      </c>
      <c r="E146" t="s">
        <v>371</v>
      </c>
      <c r="F146" t="s">
        <v>3679</v>
      </c>
      <c r="G146" t="s">
        <v>3682</v>
      </c>
      <c r="H146">
        <f>Input!P72</f>
        <v>0</v>
      </c>
    </row>
    <row r="147" spans="1:9" x14ac:dyDescent="0.35">
      <c r="A147" t="str">
        <f>IF(CoverSheet!$C$9="Annual Return","AR",IF(CoverSheet!$C$9="Interim Return","IR",IF(CoverSheet!$C$9="Audited Annual Return","AAR","")))</f>
        <v/>
      </c>
      <c r="B147" t="str">
        <f>CoverSheet!$G$7</f>
        <v>v:25-01-a</v>
      </c>
      <c r="C147">
        <f>IF(CoverSheet!$C$31=3,"Q1",IF(CoverSheet!$C$31=6,"Q2",IF(CoverSheet!$C$31=9,"Q3",IF(AND(CoverSheet!$C$31=12,A147="AR"),"Q4",YEAR(CoverSheet!$D$29)))))</f>
        <v>1900</v>
      </c>
      <c r="D147" t="str">
        <f>CoverSheet!$C$15</f>
        <v/>
      </c>
      <c r="E147" t="s">
        <v>371</v>
      </c>
      <c r="F147" t="s">
        <v>3683</v>
      </c>
      <c r="G147" t="s">
        <v>3617</v>
      </c>
      <c r="H147">
        <f>Input!R72</f>
        <v>0</v>
      </c>
      <c r="I147" t="str">
        <f>Input!Y72</f>
        <v>G</v>
      </c>
    </row>
    <row r="148" spans="1:9" x14ac:dyDescent="0.35">
      <c r="A148" t="str">
        <f>IF(CoverSheet!$C$9="Annual Return","AR",IF(CoverSheet!$C$9="Interim Return","IR",IF(CoverSheet!$C$9="Audited Annual Return","AAR","")))</f>
        <v/>
      </c>
      <c r="B148" t="str">
        <f>CoverSheet!$G$7</f>
        <v>v:25-01-a</v>
      </c>
      <c r="C148">
        <f>IF(CoverSheet!$C$31=3,"Q1",IF(CoverSheet!$C$31=6,"Q2",IF(CoverSheet!$C$31=9,"Q3",IF(AND(CoverSheet!$C$31=12,A148="AR"),"Q4",YEAR(CoverSheet!$D$29)))))</f>
        <v>1900</v>
      </c>
      <c r="D148" t="str">
        <f>CoverSheet!$C$15</f>
        <v/>
      </c>
      <c r="E148" t="s">
        <v>371</v>
      </c>
      <c r="F148" t="s">
        <v>3684</v>
      </c>
      <c r="G148" t="s">
        <v>109</v>
      </c>
      <c r="H148">
        <f>Input!P74</f>
        <v>0</v>
      </c>
    </row>
    <row r="149" spans="1:9" x14ac:dyDescent="0.35">
      <c r="A149" t="str">
        <f>IF(CoverSheet!$C$9="Annual Return","AR",IF(CoverSheet!$C$9="Interim Return","IR",IF(CoverSheet!$C$9="Audited Annual Return","AAR","")))</f>
        <v/>
      </c>
      <c r="B149" t="str">
        <f>CoverSheet!$G$7</f>
        <v>v:25-01-a</v>
      </c>
      <c r="C149">
        <f>IF(CoverSheet!$C$31=3,"Q1",IF(CoverSheet!$C$31=6,"Q2",IF(CoverSheet!$C$31=9,"Q3",IF(AND(CoverSheet!$C$31=12,A149="AR"),"Q4",YEAR(CoverSheet!$D$29)))))</f>
        <v>1900</v>
      </c>
      <c r="D149" t="str">
        <f>CoverSheet!$C$15</f>
        <v/>
      </c>
      <c r="E149" t="s">
        <v>371</v>
      </c>
      <c r="F149" t="s">
        <v>113</v>
      </c>
      <c r="G149" t="s">
        <v>112</v>
      </c>
      <c r="H149">
        <f>Input!P75</f>
        <v>0</v>
      </c>
    </row>
    <row r="150" spans="1:9" x14ac:dyDescent="0.35">
      <c r="A150" t="str">
        <f>IF(CoverSheet!$C$9="Annual Return","AR",IF(CoverSheet!$C$9="Interim Return","IR",IF(CoverSheet!$C$9="Audited Annual Return","AAR","")))</f>
        <v/>
      </c>
      <c r="B150" t="str">
        <f>CoverSheet!$G$7</f>
        <v>v:25-01-a</v>
      </c>
      <c r="C150">
        <f>IF(CoverSheet!$C$31=3,"Q1",IF(CoverSheet!$C$31=6,"Q2",IF(CoverSheet!$C$31=9,"Q3",IF(AND(CoverSheet!$C$31=12,A150="AR"),"Q4",YEAR(CoverSheet!$D$29)))))</f>
        <v>1900</v>
      </c>
      <c r="D150" t="str">
        <f>CoverSheet!$C$15</f>
        <v/>
      </c>
      <c r="E150" t="s">
        <v>371</v>
      </c>
      <c r="F150" t="s">
        <v>3685</v>
      </c>
      <c r="G150" t="s">
        <v>110</v>
      </c>
      <c r="H150">
        <f>Input!R75</f>
        <v>0</v>
      </c>
      <c r="I150" t="str">
        <f>Input!Y75</f>
        <v>G</v>
      </c>
    </row>
    <row r="151" spans="1:9" x14ac:dyDescent="0.35">
      <c r="A151" t="str">
        <f>IF(CoverSheet!$C$9="Annual Return","AR",IF(CoverSheet!$C$9="Interim Return","IR",IF(CoverSheet!$C$9="Audited Annual Return","AAR","")))</f>
        <v/>
      </c>
      <c r="B151" t="str">
        <f>CoverSheet!$G$7</f>
        <v>v:25-01-a</v>
      </c>
      <c r="C151">
        <f>IF(CoverSheet!$C$31=3,"Q1",IF(CoverSheet!$C$31=6,"Q2",IF(CoverSheet!$C$31=9,"Q3",IF(AND(CoverSheet!$C$31=12,A151="AR"),"Q4",YEAR(CoverSheet!$D$29)))))</f>
        <v>1900</v>
      </c>
      <c r="D151" t="str">
        <f>CoverSheet!$C$15</f>
        <v/>
      </c>
      <c r="E151" t="s">
        <v>371</v>
      </c>
      <c r="F151" t="s">
        <v>115</v>
      </c>
      <c r="G151" t="s">
        <v>114</v>
      </c>
      <c r="H151">
        <f>Input!P76</f>
        <v>0</v>
      </c>
    </row>
    <row r="152" spans="1:9" x14ac:dyDescent="0.35">
      <c r="A152" t="str">
        <f>IF(CoverSheet!$C$9="Annual Return","AR",IF(CoverSheet!$C$9="Interim Return","IR",IF(CoverSheet!$C$9="Audited Annual Return","AAR","")))</f>
        <v/>
      </c>
      <c r="B152" t="str">
        <f>CoverSheet!$G$7</f>
        <v>v:25-01-a</v>
      </c>
      <c r="C152">
        <f>IF(CoverSheet!$C$31=3,"Q1",IF(CoverSheet!$C$31=6,"Q2",IF(CoverSheet!$C$31=9,"Q3",IF(AND(CoverSheet!$C$31=12,A152="AR"),"Q4",YEAR(CoverSheet!$D$29)))))</f>
        <v>1900</v>
      </c>
      <c r="D152" t="str">
        <f>CoverSheet!$C$15</f>
        <v/>
      </c>
      <c r="E152" t="s">
        <v>371</v>
      </c>
      <c r="F152" t="s">
        <v>117</v>
      </c>
      <c r="G152" t="s">
        <v>116</v>
      </c>
      <c r="H152">
        <f>Input!P77</f>
        <v>0</v>
      </c>
    </row>
    <row r="153" spans="1:9" x14ac:dyDescent="0.35">
      <c r="A153" t="str">
        <f>IF(CoverSheet!$C$9="Annual Return","AR",IF(CoverSheet!$C$9="Interim Return","IR",IF(CoverSheet!$C$9="Audited Annual Return","AAR","")))</f>
        <v/>
      </c>
      <c r="B153" t="str">
        <f>CoverSheet!$G$7</f>
        <v>v:25-01-a</v>
      </c>
      <c r="C153">
        <f>IF(CoverSheet!$C$31=3,"Q1",IF(CoverSheet!$C$31=6,"Q2",IF(CoverSheet!$C$31=9,"Q3",IF(AND(CoverSheet!$C$31=12,A153="AR"),"Q4",YEAR(CoverSheet!$D$29)))))</f>
        <v>1900</v>
      </c>
      <c r="D153" t="str">
        <f>CoverSheet!$C$15</f>
        <v/>
      </c>
      <c r="E153" t="s">
        <v>371</v>
      </c>
      <c r="F153" t="s">
        <v>119</v>
      </c>
      <c r="G153" t="s">
        <v>118</v>
      </c>
      <c r="H153">
        <f>Input!P78</f>
        <v>0</v>
      </c>
    </row>
    <row r="154" spans="1:9" x14ac:dyDescent="0.35">
      <c r="A154" t="str">
        <f>IF(CoverSheet!$C$9="Annual Return","AR",IF(CoverSheet!$C$9="Interim Return","IR",IF(CoverSheet!$C$9="Audited Annual Return","AAR","")))</f>
        <v/>
      </c>
      <c r="B154" t="str">
        <f>CoverSheet!$G$7</f>
        <v>v:25-01-a</v>
      </c>
      <c r="C154">
        <f>IF(CoverSheet!$C$31=3,"Q1",IF(CoverSheet!$C$31=6,"Q2",IF(CoverSheet!$C$31=9,"Q3",IF(AND(CoverSheet!$C$31=12,A154="AR"),"Q4",YEAR(CoverSheet!$D$29)))))</f>
        <v>1900</v>
      </c>
      <c r="D154" t="str">
        <f>CoverSheet!$C$15</f>
        <v/>
      </c>
      <c r="E154" t="s">
        <v>371</v>
      </c>
      <c r="F154" t="s">
        <v>122</v>
      </c>
      <c r="G154" t="s">
        <v>120</v>
      </c>
      <c r="H154">
        <f>Input!P79</f>
        <v>0</v>
      </c>
    </row>
    <row r="155" spans="1:9" x14ac:dyDescent="0.35">
      <c r="A155" t="str">
        <f>IF(CoverSheet!$C$9="Annual Return","AR",IF(CoverSheet!$C$9="Interim Return","IR",IF(CoverSheet!$C$9="Audited Annual Return","AAR","")))</f>
        <v/>
      </c>
      <c r="B155" t="str">
        <f>CoverSheet!$G$7</f>
        <v>v:25-01-a</v>
      </c>
      <c r="C155">
        <f>IF(CoverSheet!$C$31=3,"Q1",IF(CoverSheet!$C$31=6,"Q2",IF(CoverSheet!$C$31=9,"Q3",IF(AND(CoverSheet!$C$31=12,A155="AR"),"Q4",YEAR(CoverSheet!$D$29)))))</f>
        <v>1900</v>
      </c>
      <c r="D155" t="str">
        <f>CoverSheet!$C$15</f>
        <v/>
      </c>
      <c r="E155" t="s">
        <v>371</v>
      </c>
      <c r="F155" t="s">
        <v>124</v>
      </c>
      <c r="G155" t="s">
        <v>109</v>
      </c>
      <c r="H155">
        <f>Input!P80</f>
        <v>0</v>
      </c>
    </row>
    <row r="156" spans="1:9" x14ac:dyDescent="0.35">
      <c r="A156" t="str">
        <f>IF(CoverSheet!$C$9="Annual Return","AR",IF(CoverSheet!$C$9="Interim Return","IR",IF(CoverSheet!$C$9="Audited Annual Return","AAR","")))</f>
        <v/>
      </c>
      <c r="B156" t="str">
        <f>CoverSheet!$G$7</f>
        <v>v:25-01-a</v>
      </c>
      <c r="C156">
        <f>IF(CoverSheet!$C$31=3,"Q1",IF(CoverSheet!$C$31=6,"Q2",IF(CoverSheet!$C$31=9,"Q3",IF(AND(CoverSheet!$C$31=12,A156="AR"),"Q4",YEAR(CoverSheet!$D$29)))))</f>
        <v>1900</v>
      </c>
      <c r="D156" t="str">
        <f>CoverSheet!$C$15</f>
        <v/>
      </c>
      <c r="E156" t="s">
        <v>371</v>
      </c>
      <c r="F156" t="s">
        <v>609</v>
      </c>
      <c r="G156" t="s">
        <v>121</v>
      </c>
      <c r="H156">
        <f>Input!R80</f>
        <v>0</v>
      </c>
      <c r="I156" t="str">
        <f>Input!Y80</f>
        <v>G</v>
      </c>
    </row>
    <row r="157" spans="1:9" x14ac:dyDescent="0.35">
      <c r="A157" t="str">
        <f>IF(CoverSheet!$C$9="Annual Return","AR",IF(CoverSheet!$C$9="Interim Return","IR",IF(CoverSheet!$C$9="Audited Annual Return","AAR","")))</f>
        <v/>
      </c>
      <c r="B157" t="str">
        <f>CoverSheet!$G$7</f>
        <v>v:25-01-a</v>
      </c>
      <c r="C157">
        <f>IF(CoverSheet!$C$31=3,"Q1",IF(CoverSheet!$C$31=6,"Q2",IF(CoverSheet!$C$31=9,"Q3",IF(AND(CoverSheet!$C$31=12,A157="AR"),"Q4",YEAR(CoverSheet!$D$29)))))</f>
        <v>1900</v>
      </c>
      <c r="D157" t="str">
        <f>CoverSheet!$C$15</f>
        <v/>
      </c>
      <c r="E157" t="s">
        <v>371</v>
      </c>
      <c r="F157" t="s">
        <v>3686</v>
      </c>
      <c r="G157" t="s">
        <v>123</v>
      </c>
      <c r="H157">
        <f>Input!P82</f>
        <v>0</v>
      </c>
    </row>
    <row r="158" spans="1:9" x14ac:dyDescent="0.35">
      <c r="A158" t="str">
        <f>IF(CoverSheet!$C$9="Annual Return","AR",IF(CoverSheet!$C$9="Interim Return","IR",IF(CoverSheet!$C$9="Audited Annual Return","AAR","")))</f>
        <v/>
      </c>
      <c r="B158" t="str">
        <f>CoverSheet!$G$7</f>
        <v>v:25-01-a</v>
      </c>
      <c r="C158">
        <f>IF(CoverSheet!$C$31=3,"Q1",IF(CoverSheet!$C$31=6,"Q2",IF(CoverSheet!$C$31=9,"Q3",IF(AND(CoverSheet!$C$31=12,A158="AR"),"Q4",YEAR(CoverSheet!$D$29)))))</f>
        <v>1900</v>
      </c>
      <c r="D158" t="str">
        <f>CoverSheet!$C$15</f>
        <v/>
      </c>
      <c r="E158" t="s">
        <v>371</v>
      </c>
      <c r="F158" t="s">
        <v>126</v>
      </c>
      <c r="G158" t="s">
        <v>125</v>
      </c>
      <c r="H158">
        <f>Input!P83</f>
        <v>0</v>
      </c>
    </row>
    <row r="159" spans="1:9" x14ac:dyDescent="0.35">
      <c r="A159" t="str">
        <f>IF(CoverSheet!$C$9="Annual Return","AR",IF(CoverSheet!$C$9="Interim Return","IR",IF(CoverSheet!$C$9="Audited Annual Return","AAR","")))</f>
        <v/>
      </c>
      <c r="B159" t="str">
        <f>CoverSheet!$G$7</f>
        <v>v:25-01-a</v>
      </c>
      <c r="C159">
        <f>IF(CoverSheet!$C$31=3,"Q1",IF(CoverSheet!$C$31=6,"Q2",IF(CoverSheet!$C$31=9,"Q3",IF(AND(CoverSheet!$C$31=12,A159="AR"),"Q4",YEAR(CoverSheet!$D$29)))))</f>
        <v>1900</v>
      </c>
      <c r="D159" t="str">
        <f>CoverSheet!$C$15</f>
        <v/>
      </c>
      <c r="E159" t="s">
        <v>371</v>
      </c>
      <c r="F159" t="s">
        <v>128</v>
      </c>
      <c r="G159" t="s">
        <v>127</v>
      </c>
      <c r="H159">
        <f>Input!P84</f>
        <v>0</v>
      </c>
    </row>
    <row r="160" spans="1:9" x14ac:dyDescent="0.35">
      <c r="A160" t="str">
        <f>IF(CoverSheet!$C$9="Annual Return","AR",IF(CoverSheet!$C$9="Interim Return","IR",IF(CoverSheet!$C$9="Audited Annual Return","AAR","")))</f>
        <v/>
      </c>
      <c r="B160" t="str">
        <f>CoverSheet!$G$7</f>
        <v>v:25-01-a</v>
      </c>
      <c r="C160">
        <f>IF(CoverSheet!$C$31=3,"Q1",IF(CoverSheet!$C$31=6,"Q2",IF(CoverSheet!$C$31=9,"Q3",IF(AND(CoverSheet!$C$31=12,A160="AR"),"Q4",YEAR(CoverSheet!$D$29)))))</f>
        <v>1900</v>
      </c>
      <c r="D160" t="str">
        <f>CoverSheet!$C$15</f>
        <v/>
      </c>
      <c r="E160" t="s">
        <v>371</v>
      </c>
      <c r="F160" t="s">
        <v>130</v>
      </c>
      <c r="G160" t="s">
        <v>129</v>
      </c>
      <c r="H160">
        <f>Input!P85</f>
        <v>0</v>
      </c>
    </row>
    <row r="161" spans="1:9" x14ac:dyDescent="0.35">
      <c r="A161" t="str">
        <f>IF(CoverSheet!$C$9="Annual Return","AR",IF(CoverSheet!$C$9="Interim Return","IR",IF(CoverSheet!$C$9="Audited Annual Return","AAR","")))</f>
        <v/>
      </c>
      <c r="B161" t="str">
        <f>CoverSheet!$G$7</f>
        <v>v:25-01-a</v>
      </c>
      <c r="C161">
        <f>IF(CoverSheet!$C$31=3,"Q1",IF(CoverSheet!$C$31=6,"Q2",IF(CoverSheet!$C$31=9,"Q3",IF(AND(CoverSheet!$C$31=12,A161="AR"),"Q4",YEAR(CoverSheet!$D$29)))))</f>
        <v>1900</v>
      </c>
      <c r="D161" t="str">
        <f>CoverSheet!$C$15</f>
        <v/>
      </c>
      <c r="E161" t="s">
        <v>371</v>
      </c>
      <c r="F161" t="s">
        <v>132</v>
      </c>
      <c r="G161" t="s">
        <v>131</v>
      </c>
      <c r="H161">
        <f>Input!P86</f>
        <v>0</v>
      </c>
    </row>
    <row r="162" spans="1:9" x14ac:dyDescent="0.35">
      <c r="A162" s="410" t="str">
        <f>IF(CoverSheet!$C$9="Annual Return","AR",IF(CoverSheet!$C$9="Interim Return","IR",IF(CoverSheet!$C$9="Audited Annual Return","AAR","")))</f>
        <v/>
      </c>
      <c r="B162" s="410" t="str">
        <f>CoverSheet!$G$7</f>
        <v>v:25-01-a</v>
      </c>
      <c r="C162" s="410">
        <f>IF(CoverSheet!$C$31=3,"Q1",IF(CoverSheet!$C$31=6,"Q2",IF(CoverSheet!$C$31=9,"Q3",IF(AND(CoverSheet!$C$31=12,A162="AR"),"Q4",YEAR(CoverSheet!$D$29)))))</f>
        <v>1900</v>
      </c>
      <c r="D162" s="410" t="str">
        <f>CoverSheet!$C$15</f>
        <v/>
      </c>
      <c r="E162" s="410" t="s">
        <v>371</v>
      </c>
      <c r="F162" s="410" t="s">
        <v>134</v>
      </c>
      <c r="G162" s="410" t="s">
        <v>6190</v>
      </c>
      <c r="H162" s="410">
        <f>Input!P87</f>
        <v>0</v>
      </c>
    </row>
    <row r="163" spans="1:9" x14ac:dyDescent="0.35">
      <c r="A163" s="410" t="str">
        <f>IF(CoverSheet!$C$9="Annual Return","AR",IF(CoverSheet!$C$9="Interim Return","IR",IF(CoverSheet!$C$9="Audited Annual Return","AAR","")))</f>
        <v/>
      </c>
      <c r="B163" s="410" t="str">
        <f>CoverSheet!$G$7</f>
        <v>v:25-01-a</v>
      </c>
      <c r="C163" s="410">
        <f>IF(CoverSheet!$C$31=3,"Q1",IF(CoverSheet!$C$31=6,"Q2",IF(CoverSheet!$C$31=9,"Q3",IF(AND(CoverSheet!$C$31=12,A163="AR"),"Q4",YEAR(CoverSheet!$D$29)))))</f>
        <v>1900</v>
      </c>
      <c r="D163" s="410" t="str">
        <f>CoverSheet!$C$15</f>
        <v/>
      </c>
      <c r="E163" s="410" t="s">
        <v>371</v>
      </c>
      <c r="F163" s="410" t="s">
        <v>136</v>
      </c>
      <c r="G163" s="410" t="s">
        <v>6191</v>
      </c>
      <c r="H163" s="410">
        <f>Input!P88</f>
        <v>0</v>
      </c>
    </row>
    <row r="164" spans="1:9" x14ac:dyDescent="0.35">
      <c r="A164" t="str">
        <f>IF(CoverSheet!$C$9="Annual Return","AR",IF(CoverSheet!$C$9="Interim Return","IR",IF(CoverSheet!$C$9="Audited Annual Return","AAR","")))</f>
        <v/>
      </c>
      <c r="B164" t="str">
        <f>CoverSheet!$G$7</f>
        <v>v:25-01-a</v>
      </c>
      <c r="C164">
        <f>IF(CoverSheet!$C$31=3,"Q1",IF(CoverSheet!$C$31=6,"Q2",IF(CoverSheet!$C$31=9,"Q3",IF(AND(CoverSheet!$C$31=12,A164="AR"),"Q4",YEAR(CoverSheet!$D$29)))))</f>
        <v>1900</v>
      </c>
      <c r="D164" t="str">
        <f>CoverSheet!$C$15</f>
        <v/>
      </c>
      <c r="E164" t="s">
        <v>371</v>
      </c>
      <c r="F164" s="410" t="s">
        <v>138</v>
      </c>
      <c r="G164" t="s">
        <v>133</v>
      </c>
      <c r="H164">
        <f>Input!P89</f>
        <v>0</v>
      </c>
    </row>
    <row r="165" spans="1:9" x14ac:dyDescent="0.35">
      <c r="A165" t="str">
        <f>IF(CoverSheet!$C$9="Annual Return","AR",IF(CoverSheet!$C$9="Interim Return","IR",IF(CoverSheet!$C$9="Audited Annual Return","AAR","")))</f>
        <v/>
      </c>
      <c r="B165" t="str">
        <f>CoverSheet!$G$7</f>
        <v>v:25-01-a</v>
      </c>
      <c r="C165">
        <f>IF(CoverSheet!$C$31=3,"Q1",IF(CoverSheet!$C$31=6,"Q2",IF(CoverSheet!$C$31=9,"Q3",IF(AND(CoverSheet!$C$31=12,A165="AR"),"Q4",YEAR(CoverSheet!$D$29)))))</f>
        <v>1900</v>
      </c>
      <c r="D165" t="str">
        <f>CoverSheet!$C$15</f>
        <v/>
      </c>
      <c r="E165" t="s">
        <v>371</v>
      </c>
      <c r="F165" s="410" t="s">
        <v>140</v>
      </c>
      <c r="G165" t="s">
        <v>135</v>
      </c>
      <c r="H165">
        <f>Input!P90</f>
        <v>0</v>
      </c>
    </row>
    <row r="166" spans="1:9" x14ac:dyDescent="0.35">
      <c r="A166" t="str">
        <f>IF(CoverSheet!$C$9="Annual Return","AR",IF(CoverSheet!$C$9="Interim Return","IR",IF(CoverSheet!$C$9="Audited Annual Return","AAR","")))</f>
        <v/>
      </c>
      <c r="B166" t="str">
        <f>CoverSheet!$G$7</f>
        <v>v:25-01-a</v>
      </c>
      <c r="C166">
        <f>IF(CoverSheet!$C$31=3,"Q1",IF(CoverSheet!$C$31=6,"Q2",IF(CoverSheet!$C$31=9,"Q3",IF(AND(CoverSheet!$C$31=12,A166="AR"),"Q4",YEAR(CoverSheet!$D$29)))))</f>
        <v>1900</v>
      </c>
      <c r="D166" t="str">
        <f>CoverSheet!$C$15</f>
        <v/>
      </c>
      <c r="E166" t="s">
        <v>371</v>
      </c>
      <c r="F166" s="410" t="s">
        <v>142</v>
      </c>
      <c r="G166" t="s">
        <v>137</v>
      </c>
      <c r="H166">
        <f>Input!P91</f>
        <v>0</v>
      </c>
    </row>
    <row r="167" spans="1:9" x14ac:dyDescent="0.35">
      <c r="A167" t="str">
        <f>IF(CoverSheet!$C$9="Annual Return","AR",IF(CoverSheet!$C$9="Interim Return","IR",IF(CoverSheet!$C$9="Audited Annual Return","AAR","")))</f>
        <v/>
      </c>
      <c r="B167" t="str">
        <f>CoverSheet!$G$7</f>
        <v>v:25-01-a</v>
      </c>
      <c r="C167">
        <f>IF(CoverSheet!$C$31=3,"Q1",IF(CoverSheet!$C$31=6,"Q2",IF(CoverSheet!$C$31=9,"Q3",IF(AND(CoverSheet!$C$31=12,A167="AR"),"Q4",YEAR(CoverSheet!$D$29)))))</f>
        <v>1900</v>
      </c>
      <c r="D167" t="str">
        <f>CoverSheet!$C$15</f>
        <v/>
      </c>
      <c r="E167" t="s">
        <v>371</v>
      </c>
      <c r="F167" s="410" t="s">
        <v>144</v>
      </c>
      <c r="G167" t="s">
        <v>139</v>
      </c>
      <c r="H167">
        <f>Input!P92</f>
        <v>0</v>
      </c>
    </row>
    <row r="168" spans="1:9" x14ac:dyDescent="0.35">
      <c r="A168" t="str">
        <f>IF(CoverSheet!$C$9="Annual Return","AR",IF(CoverSheet!$C$9="Interim Return","IR",IF(CoverSheet!$C$9="Audited Annual Return","AAR","")))</f>
        <v/>
      </c>
      <c r="B168" t="str">
        <f>CoverSheet!$G$7</f>
        <v>v:25-01-a</v>
      </c>
      <c r="C168">
        <f>IF(CoverSheet!$C$31=3,"Q1",IF(CoverSheet!$C$31=6,"Q2",IF(CoverSheet!$C$31=9,"Q3",IF(AND(CoverSheet!$C$31=12,A168="AR"),"Q4",YEAR(CoverSheet!$D$29)))))</f>
        <v>1900</v>
      </c>
      <c r="D168" t="str">
        <f>CoverSheet!$C$15</f>
        <v/>
      </c>
      <c r="E168" t="s">
        <v>371</v>
      </c>
      <c r="F168" s="410" t="s">
        <v>611</v>
      </c>
      <c r="G168" t="s">
        <v>6194</v>
      </c>
      <c r="H168">
        <f>Input!R92</f>
        <v>0</v>
      </c>
      <c r="I168" t="str">
        <f>Input!Y92</f>
        <v>G</v>
      </c>
    </row>
    <row r="169" spans="1:9" x14ac:dyDescent="0.35">
      <c r="A169" t="str">
        <f>IF(CoverSheet!$C$9="Annual Return","AR",IF(CoverSheet!$C$9="Interim Return","IR",IF(CoverSheet!$C$9="Audited Annual Return","AAR","")))</f>
        <v/>
      </c>
      <c r="B169" t="str">
        <f>CoverSheet!$G$7</f>
        <v>v:25-01-a</v>
      </c>
      <c r="C169">
        <f>IF(CoverSheet!$C$31=3,"Q1",IF(CoverSheet!$C$31=6,"Q2",IF(CoverSheet!$C$31=9,"Q3",IF(AND(CoverSheet!$C$31=12,A169="AR"),"Q4",YEAR(CoverSheet!$D$29)))))</f>
        <v>1900</v>
      </c>
      <c r="D169" t="str">
        <f>CoverSheet!$C$15</f>
        <v/>
      </c>
      <c r="E169" t="s">
        <v>371</v>
      </c>
      <c r="F169" s="410" t="s">
        <v>3612</v>
      </c>
      <c r="G169" t="s">
        <v>141</v>
      </c>
      <c r="H169">
        <f>Input!P93</f>
        <v>0</v>
      </c>
    </row>
    <row r="170" spans="1:9" x14ac:dyDescent="0.35">
      <c r="A170" t="str">
        <f>IF(CoverSheet!$C$9="Annual Return","AR",IF(CoverSheet!$C$9="Interim Return","IR",IF(CoverSheet!$C$9="Audited Annual Return","AAR","")))</f>
        <v/>
      </c>
      <c r="B170" t="str">
        <f>CoverSheet!$G$7</f>
        <v>v:25-01-a</v>
      </c>
      <c r="C170">
        <f>IF(CoverSheet!$C$31=3,"Q1",IF(CoverSheet!$C$31=6,"Q2",IF(CoverSheet!$C$31=9,"Q3",IF(AND(CoverSheet!$C$31=12,A170="AR"),"Q4",YEAR(CoverSheet!$D$29)))))</f>
        <v>1900</v>
      </c>
      <c r="D170" t="str">
        <f>CoverSheet!$C$15</f>
        <v/>
      </c>
      <c r="E170" t="s">
        <v>371</v>
      </c>
      <c r="F170" s="410" t="s">
        <v>6188</v>
      </c>
      <c r="G170" t="s">
        <v>143</v>
      </c>
      <c r="H170">
        <f>Input!P94</f>
        <v>0</v>
      </c>
    </row>
    <row r="171" spans="1:9" x14ac:dyDescent="0.35">
      <c r="A171" t="str">
        <f>IF(CoverSheet!$C$9="Annual Return","AR",IF(CoverSheet!$C$9="Interim Return","IR",IF(CoverSheet!$C$9="Audited Annual Return","AAR","")))</f>
        <v/>
      </c>
      <c r="B171" t="str">
        <f>CoverSheet!$G$7</f>
        <v>v:25-01-a</v>
      </c>
      <c r="C171">
        <f>IF(CoverSheet!$C$31=3,"Q1",IF(CoverSheet!$C$31=6,"Q2",IF(CoverSheet!$C$31=9,"Q3",IF(AND(CoverSheet!$C$31=12,A171="AR"),"Q4",YEAR(CoverSheet!$D$29)))))</f>
        <v>1900</v>
      </c>
      <c r="D171" t="str">
        <f>CoverSheet!$C$15</f>
        <v/>
      </c>
      <c r="E171" t="s">
        <v>371</v>
      </c>
      <c r="F171" s="410" t="s">
        <v>6192</v>
      </c>
      <c r="G171" t="s">
        <v>610</v>
      </c>
      <c r="H171">
        <f>Input!R94</f>
        <v>0</v>
      </c>
      <c r="I171" t="str">
        <f>Input!Y94</f>
        <v>G</v>
      </c>
    </row>
    <row r="172" spans="1:9" x14ac:dyDescent="0.35">
      <c r="A172" t="str">
        <f>IF(CoverSheet!$C$9="Annual Return","AR",IF(CoverSheet!$C$9="Interim Return","IR",IF(CoverSheet!$C$9="Audited Annual Return","AAR","")))</f>
        <v/>
      </c>
      <c r="B172" t="str">
        <f>CoverSheet!$G$7</f>
        <v>v:25-01-a</v>
      </c>
      <c r="C172">
        <f>IF(CoverSheet!$C$31=3,"Q1",IF(CoverSheet!$C$31=6,"Q2",IF(CoverSheet!$C$31=9,"Q3",IF(AND(CoverSheet!$C$31=12,A172="AR"),"Q4",YEAR(CoverSheet!$D$29)))))</f>
        <v>1900</v>
      </c>
      <c r="D172" t="str">
        <f>CoverSheet!$C$15</f>
        <v/>
      </c>
      <c r="E172" t="s">
        <v>371</v>
      </c>
      <c r="F172" s="410" t="s">
        <v>6189</v>
      </c>
      <c r="G172" t="s">
        <v>145</v>
      </c>
      <c r="H172">
        <f>Input!P95</f>
        <v>0</v>
      </c>
    </row>
    <row r="173" spans="1:9" x14ac:dyDescent="0.35">
      <c r="A173" t="str">
        <f>IF(CoverSheet!$C$9="Annual Return","AR",IF(CoverSheet!$C$9="Interim Return","IR",IF(CoverSheet!$C$9="Audited Annual Return","AAR","")))</f>
        <v/>
      </c>
      <c r="B173" t="str">
        <f>CoverSheet!$G$7</f>
        <v>v:25-01-a</v>
      </c>
      <c r="C173">
        <f>IF(CoverSheet!$C$31=3,"Q1",IF(CoverSheet!$C$31=6,"Q2",IF(CoverSheet!$C$31=9,"Q3",IF(AND(CoverSheet!$C$31=12,A173="AR"),"Q4",YEAR(CoverSheet!$D$29)))))</f>
        <v>1900</v>
      </c>
      <c r="D173" t="str">
        <f>CoverSheet!$C$15</f>
        <v/>
      </c>
      <c r="E173" t="s">
        <v>371</v>
      </c>
      <c r="F173" s="410" t="s">
        <v>6193</v>
      </c>
      <c r="G173" t="s">
        <v>612</v>
      </c>
      <c r="H173">
        <f>Input!R95</f>
        <v>0</v>
      </c>
      <c r="I173" t="str">
        <f>Input!Y95</f>
        <v>G</v>
      </c>
    </row>
    <row r="174" spans="1:9" x14ac:dyDescent="0.35">
      <c r="A174" t="str">
        <f>IF(CoverSheet!$C$9="Annual Return","AR",IF(CoverSheet!$C$9="Interim Return","IR",IF(CoverSheet!$C$9="Audited Annual Return","AAR","")))</f>
        <v/>
      </c>
      <c r="B174" t="str">
        <f>CoverSheet!$G$7</f>
        <v>v:25-01-a</v>
      </c>
      <c r="C174">
        <f>IF(CoverSheet!$C$31=3,"Q1",IF(CoverSheet!$C$31=6,"Q2",IF(CoverSheet!$C$31=9,"Q3",IF(AND(CoverSheet!$C$31=12,A174="AR"),"Q4",YEAR(CoverSheet!$D$29)))))</f>
        <v>1900</v>
      </c>
      <c r="D174" t="str">
        <f>CoverSheet!$C$15</f>
        <v/>
      </c>
      <c r="E174" t="s">
        <v>371</v>
      </c>
      <c r="F174" t="s">
        <v>613</v>
      </c>
      <c r="G174" t="s">
        <v>148</v>
      </c>
      <c r="H174">
        <f>Input!P100</f>
        <v>0</v>
      </c>
    </row>
    <row r="175" spans="1:9" x14ac:dyDescent="0.35">
      <c r="A175" t="str">
        <f>IF(CoverSheet!$C$9="Annual Return","AR",IF(CoverSheet!$C$9="Interim Return","IR",IF(CoverSheet!$C$9="Audited Annual Return","AAR","")))</f>
        <v/>
      </c>
      <c r="B175" t="str">
        <f>CoverSheet!$G$7</f>
        <v>v:25-01-a</v>
      </c>
      <c r="C175">
        <f>IF(CoverSheet!$C$31=3,"Q1",IF(CoverSheet!$C$31=6,"Q2",IF(CoverSheet!$C$31=9,"Q3",IF(AND(CoverSheet!$C$31=12,A175="AR"),"Q4",YEAR(CoverSheet!$D$29)))))</f>
        <v>1900</v>
      </c>
      <c r="D175" t="str">
        <f>CoverSheet!$C$15</f>
        <v/>
      </c>
      <c r="E175" t="s">
        <v>371</v>
      </c>
      <c r="F175" t="s">
        <v>149</v>
      </c>
      <c r="G175" t="s">
        <v>150</v>
      </c>
      <c r="H175">
        <f>Input!P101</f>
        <v>0</v>
      </c>
    </row>
    <row r="176" spans="1:9" x14ac:dyDescent="0.35">
      <c r="A176" t="str">
        <f>IF(CoverSheet!$C$9="Annual Return","AR",IF(CoverSheet!$C$9="Interim Return","IR",IF(CoverSheet!$C$9="Audited Annual Return","AAR","")))</f>
        <v/>
      </c>
      <c r="B176" t="str">
        <f>CoverSheet!$G$7</f>
        <v>v:25-01-a</v>
      </c>
      <c r="C176">
        <f>IF(CoverSheet!$C$31=3,"Q1",IF(CoverSheet!$C$31=6,"Q2",IF(CoverSheet!$C$31=9,"Q3",IF(AND(CoverSheet!$C$31=12,A176="AR"),"Q4",YEAR(CoverSheet!$D$29)))))</f>
        <v>1900</v>
      </c>
      <c r="D176" t="str">
        <f>CoverSheet!$C$15</f>
        <v/>
      </c>
      <c r="E176" t="s">
        <v>371</v>
      </c>
      <c r="F176" t="s">
        <v>152</v>
      </c>
      <c r="G176" t="s">
        <v>3661</v>
      </c>
      <c r="H176">
        <f>Input!P102</f>
        <v>0</v>
      </c>
    </row>
    <row r="177" spans="1:9" x14ac:dyDescent="0.35">
      <c r="A177" t="str">
        <f>IF(CoverSheet!$C$9="Annual Return","AR",IF(CoverSheet!$C$9="Interim Return","IR",IF(CoverSheet!$C$9="Audited Annual Return","AAR","")))</f>
        <v/>
      </c>
      <c r="B177" t="str">
        <f>CoverSheet!$G$7</f>
        <v>v:25-01-a</v>
      </c>
      <c r="C177">
        <f>IF(CoverSheet!$C$31=3,"Q1",IF(CoverSheet!$C$31=6,"Q2",IF(CoverSheet!$C$31=9,"Q3",IF(AND(CoverSheet!$C$31=12,A177="AR"),"Q4",YEAR(CoverSheet!$D$29)))))</f>
        <v>1900</v>
      </c>
      <c r="D177" t="str">
        <f>CoverSheet!$C$15</f>
        <v/>
      </c>
      <c r="E177" t="s">
        <v>371</v>
      </c>
      <c r="F177" t="s">
        <v>154</v>
      </c>
      <c r="G177" t="s">
        <v>3663</v>
      </c>
      <c r="H177">
        <f>Input!P103</f>
        <v>0</v>
      </c>
    </row>
    <row r="178" spans="1:9" x14ac:dyDescent="0.35">
      <c r="A178" t="str">
        <f>IF(CoverSheet!$C$9="Annual Return","AR",IF(CoverSheet!$C$9="Interim Return","IR",IF(CoverSheet!$C$9="Audited Annual Return","AAR","")))</f>
        <v/>
      </c>
      <c r="B178" t="str">
        <f>CoverSheet!$G$7</f>
        <v>v:25-01-a</v>
      </c>
      <c r="C178">
        <f>IF(CoverSheet!$C$31=3,"Q1",IF(CoverSheet!$C$31=6,"Q2",IF(CoverSheet!$C$31=9,"Q3",IF(AND(CoverSheet!$C$31=12,A178="AR"),"Q4",YEAR(CoverSheet!$D$29)))))</f>
        <v>1900</v>
      </c>
      <c r="D178" t="str">
        <f>CoverSheet!$C$15</f>
        <v/>
      </c>
      <c r="E178" t="s">
        <v>371</v>
      </c>
      <c r="F178" t="s">
        <v>614</v>
      </c>
      <c r="G178" t="s">
        <v>3687</v>
      </c>
      <c r="H178">
        <f>Input!R103</f>
        <v>0</v>
      </c>
      <c r="I178" t="str">
        <f>Input!Y103</f>
        <v>G</v>
      </c>
    </row>
    <row r="179" spans="1:9" x14ac:dyDescent="0.35">
      <c r="A179" t="str">
        <f>IF(CoverSheet!$C$9="Annual Return","AR",IF(CoverSheet!$C$9="Interim Return","IR",IF(CoverSheet!$C$9="Audited Annual Return","AAR","")))</f>
        <v/>
      </c>
      <c r="B179" t="str">
        <f>CoverSheet!$G$7</f>
        <v>v:25-01-a</v>
      </c>
      <c r="C179">
        <f>IF(CoverSheet!$C$31=3,"Q1",IF(CoverSheet!$C$31=6,"Q2",IF(CoverSheet!$C$31=9,"Q3",IF(AND(CoverSheet!$C$31=12,A179="AR"),"Q4",YEAR(CoverSheet!$D$29)))))</f>
        <v>1900</v>
      </c>
      <c r="D179" t="str">
        <f>CoverSheet!$C$15</f>
        <v/>
      </c>
      <c r="E179" t="s">
        <v>371</v>
      </c>
      <c r="F179" t="s">
        <v>3807</v>
      </c>
      <c r="G179" t="s">
        <v>153</v>
      </c>
      <c r="H179">
        <f>Input!P105</f>
        <v>0</v>
      </c>
    </row>
    <row r="180" spans="1:9" x14ac:dyDescent="0.35">
      <c r="A180" t="str">
        <f>IF(CoverSheet!$C$9="Annual Return","AR",IF(CoverSheet!$C$9="Interim Return","IR",IF(CoverSheet!$C$9="Audited Annual Return","AAR","")))</f>
        <v/>
      </c>
      <c r="B180" t="str">
        <f>CoverSheet!$G$7</f>
        <v>v:25-01-a</v>
      </c>
      <c r="C180">
        <f>IF(CoverSheet!$C$31=3,"Q1",IF(CoverSheet!$C$31=6,"Q2",IF(CoverSheet!$C$31=9,"Q3",IF(AND(CoverSheet!$C$31=12,A180="AR"),"Q4",YEAR(CoverSheet!$D$29)))))</f>
        <v>1900</v>
      </c>
      <c r="D180" t="str">
        <f>CoverSheet!$C$15</f>
        <v/>
      </c>
      <c r="E180" t="s">
        <v>371</v>
      </c>
      <c r="F180" t="s">
        <v>156</v>
      </c>
      <c r="G180" t="s">
        <v>155</v>
      </c>
      <c r="H180">
        <f>Input!P106</f>
        <v>0</v>
      </c>
    </row>
    <row r="181" spans="1:9" x14ac:dyDescent="0.35">
      <c r="A181" t="str">
        <f>IF(CoverSheet!$C$9="Annual Return","AR",IF(CoverSheet!$C$9="Interim Return","IR",IF(CoverSheet!$C$9="Audited Annual Return","AAR","")))</f>
        <v/>
      </c>
      <c r="B181" t="str">
        <f>CoverSheet!$G$7</f>
        <v>v:25-01-a</v>
      </c>
      <c r="C181">
        <f>IF(CoverSheet!$C$31=3,"Q1",IF(CoverSheet!$C$31=6,"Q2",IF(CoverSheet!$C$31=9,"Q3",IF(AND(CoverSheet!$C$31=12,A181="AR"),"Q4",YEAR(CoverSheet!$D$29)))))</f>
        <v>1900</v>
      </c>
      <c r="D181" t="str">
        <f>CoverSheet!$C$15</f>
        <v/>
      </c>
      <c r="E181" t="s">
        <v>371</v>
      </c>
      <c r="F181" t="s">
        <v>158</v>
      </c>
      <c r="G181" t="s">
        <v>157</v>
      </c>
      <c r="H181">
        <f>Input!P107</f>
        <v>0</v>
      </c>
    </row>
    <row r="182" spans="1:9" x14ac:dyDescent="0.35">
      <c r="A182" t="str">
        <f>IF(CoverSheet!$C$9="Annual Return","AR",IF(CoverSheet!$C$9="Interim Return","IR",IF(CoverSheet!$C$9="Audited Annual Return","AAR","")))</f>
        <v/>
      </c>
      <c r="B182" t="str">
        <f>CoverSheet!$G$7</f>
        <v>v:25-01-a</v>
      </c>
      <c r="C182">
        <f>IF(CoverSheet!$C$31=3,"Q1",IF(CoverSheet!$C$31=6,"Q2",IF(CoverSheet!$C$31=9,"Q3",IF(AND(CoverSheet!$C$31=12,A182="AR"),"Q4",YEAR(CoverSheet!$D$29)))))</f>
        <v>1900</v>
      </c>
      <c r="D182" t="str">
        <f>CoverSheet!$C$15</f>
        <v/>
      </c>
      <c r="E182" t="s">
        <v>371</v>
      </c>
      <c r="F182" t="s">
        <v>160</v>
      </c>
      <c r="G182" t="s">
        <v>159</v>
      </c>
      <c r="H182">
        <f>Input!P108</f>
        <v>0</v>
      </c>
    </row>
    <row r="183" spans="1:9" x14ac:dyDescent="0.35">
      <c r="A183" t="str">
        <f>IF(CoverSheet!$C$9="Annual Return","AR",IF(CoverSheet!$C$9="Interim Return","IR",IF(CoverSheet!$C$9="Audited Annual Return","AAR","")))</f>
        <v/>
      </c>
      <c r="B183" t="str">
        <f>CoverSheet!$G$7</f>
        <v>v:25-01-a</v>
      </c>
      <c r="C183">
        <f>IF(CoverSheet!$C$31=3,"Q1",IF(CoverSheet!$C$31=6,"Q2",IF(CoverSheet!$C$31=9,"Q3",IF(AND(CoverSheet!$C$31=12,A183="AR"),"Q4",YEAR(CoverSheet!$D$29)))))</f>
        <v>1900</v>
      </c>
      <c r="D183" t="str">
        <f>CoverSheet!$C$15</f>
        <v/>
      </c>
      <c r="E183" t="s">
        <v>371</v>
      </c>
      <c r="F183" t="s">
        <v>162</v>
      </c>
      <c r="G183" t="s">
        <v>161</v>
      </c>
      <c r="H183">
        <f>Input!P109</f>
        <v>0</v>
      </c>
    </row>
    <row r="184" spans="1:9" x14ac:dyDescent="0.35">
      <c r="A184" t="str">
        <f>IF(CoverSheet!$C$9="Annual Return","AR",IF(CoverSheet!$C$9="Interim Return","IR",IF(CoverSheet!$C$9="Audited Annual Return","AAR","")))</f>
        <v/>
      </c>
      <c r="B184" t="str">
        <f>CoverSheet!$G$7</f>
        <v>v:25-01-a</v>
      </c>
      <c r="C184">
        <f>IF(CoverSheet!$C$31=3,"Q1",IF(CoverSheet!$C$31=6,"Q2",IF(CoverSheet!$C$31=9,"Q3",IF(AND(CoverSheet!$C$31=12,A184="AR"),"Q4",YEAR(CoverSheet!$D$29)))))</f>
        <v>1900</v>
      </c>
      <c r="D184" t="str">
        <f>CoverSheet!$C$15</f>
        <v/>
      </c>
      <c r="E184" t="s">
        <v>371</v>
      </c>
      <c r="F184" t="s">
        <v>164</v>
      </c>
      <c r="G184" t="s">
        <v>163</v>
      </c>
      <c r="H184">
        <f>Input!P110</f>
        <v>0</v>
      </c>
    </row>
    <row r="185" spans="1:9" x14ac:dyDescent="0.35">
      <c r="A185" t="str">
        <f>IF(CoverSheet!$C$9="Annual Return","AR",IF(CoverSheet!$C$9="Interim Return","IR",IF(CoverSheet!$C$9="Audited Annual Return","AAR","")))</f>
        <v/>
      </c>
      <c r="B185" t="str">
        <f>CoverSheet!$G$7</f>
        <v>v:25-01-a</v>
      </c>
      <c r="C185">
        <f>IF(CoverSheet!$C$31=3,"Q1",IF(CoverSheet!$C$31=6,"Q2",IF(CoverSheet!$C$31=9,"Q3",IF(AND(CoverSheet!$C$31=12,A185="AR"),"Q4",YEAR(CoverSheet!$D$29)))))</f>
        <v>1900</v>
      </c>
      <c r="D185" t="str">
        <f>CoverSheet!$C$15</f>
        <v/>
      </c>
      <c r="E185" t="s">
        <v>371</v>
      </c>
      <c r="F185" t="s">
        <v>166</v>
      </c>
      <c r="G185" t="s">
        <v>165</v>
      </c>
      <c r="H185">
        <f>Input!P111</f>
        <v>0</v>
      </c>
    </row>
    <row r="186" spans="1:9" x14ac:dyDescent="0.35">
      <c r="A186" t="str">
        <f>IF(CoverSheet!$C$9="Annual Return","AR",IF(CoverSheet!$C$9="Interim Return","IR",IF(CoverSheet!$C$9="Audited Annual Return","AAR","")))</f>
        <v/>
      </c>
      <c r="B186" t="str">
        <f>CoverSheet!$G$7</f>
        <v>v:25-01-a</v>
      </c>
      <c r="C186">
        <f>IF(CoverSheet!$C$31=3,"Q1",IF(CoverSheet!$C$31=6,"Q2",IF(CoverSheet!$C$31=9,"Q3",IF(AND(CoverSheet!$C$31=12,A186="AR"),"Q4",YEAR(CoverSheet!$D$29)))))</f>
        <v>1900</v>
      </c>
      <c r="D186" t="str">
        <f>CoverSheet!$C$15</f>
        <v/>
      </c>
      <c r="E186" t="s">
        <v>371</v>
      </c>
      <c r="F186" t="s">
        <v>168</v>
      </c>
      <c r="G186" t="s">
        <v>167</v>
      </c>
      <c r="H186">
        <f>Input!P112</f>
        <v>0</v>
      </c>
    </row>
    <row r="187" spans="1:9" x14ac:dyDescent="0.35">
      <c r="A187" t="str">
        <f>IF(CoverSheet!$C$9="Annual Return","AR",IF(CoverSheet!$C$9="Interim Return","IR",IF(CoverSheet!$C$9="Audited Annual Return","AAR","")))</f>
        <v/>
      </c>
      <c r="B187" t="str">
        <f>CoverSheet!$G$7</f>
        <v>v:25-01-a</v>
      </c>
      <c r="C187">
        <f>IF(CoverSheet!$C$31=3,"Q1",IF(CoverSheet!$C$31=6,"Q2",IF(CoverSheet!$C$31=9,"Q3",IF(AND(CoverSheet!$C$31=12,A187="AR"),"Q4",YEAR(CoverSheet!$D$29)))))</f>
        <v>1900</v>
      </c>
      <c r="D187" t="str">
        <f>CoverSheet!$C$15</f>
        <v/>
      </c>
      <c r="E187" t="s">
        <v>371</v>
      </c>
      <c r="F187" t="s">
        <v>170</v>
      </c>
      <c r="G187" t="s">
        <v>169</v>
      </c>
      <c r="H187">
        <f>Input!P113</f>
        <v>0</v>
      </c>
    </row>
    <row r="188" spans="1:9" x14ac:dyDescent="0.35">
      <c r="A188" t="str">
        <f>IF(CoverSheet!$C$9="Annual Return","AR",IF(CoverSheet!$C$9="Interim Return","IR",IF(CoverSheet!$C$9="Audited Annual Return","AAR","")))</f>
        <v/>
      </c>
      <c r="B188" t="str">
        <f>CoverSheet!$G$7</f>
        <v>v:25-01-a</v>
      </c>
      <c r="C188">
        <f>IF(CoverSheet!$C$31=3,"Q1",IF(CoverSheet!$C$31=6,"Q2",IF(CoverSheet!$C$31=9,"Q3",IF(AND(CoverSheet!$C$31=12,A188="AR"),"Q4",YEAR(CoverSheet!$D$29)))))</f>
        <v>1900</v>
      </c>
      <c r="D188" t="str">
        <f>CoverSheet!$C$15</f>
        <v/>
      </c>
      <c r="E188" t="s">
        <v>371</v>
      </c>
      <c r="F188" t="s">
        <v>172</v>
      </c>
      <c r="G188" t="s">
        <v>171</v>
      </c>
      <c r="H188">
        <f>Input!P114</f>
        <v>0</v>
      </c>
    </row>
    <row r="189" spans="1:9" x14ac:dyDescent="0.35">
      <c r="A189" t="str">
        <f>IF(CoverSheet!$C$9="Annual Return","AR",IF(CoverSheet!$C$9="Interim Return","IR",IF(CoverSheet!$C$9="Audited Annual Return","AAR","")))</f>
        <v/>
      </c>
      <c r="B189" t="str">
        <f>CoverSheet!$G$7</f>
        <v>v:25-01-a</v>
      </c>
      <c r="C189">
        <f>IF(CoverSheet!$C$31=3,"Q1",IF(CoverSheet!$C$31=6,"Q2",IF(CoverSheet!$C$31=9,"Q3",IF(AND(CoverSheet!$C$31=12,A189="AR"),"Q4",YEAR(CoverSheet!$D$29)))))</f>
        <v>1900</v>
      </c>
      <c r="D189" t="str">
        <f>CoverSheet!$C$15</f>
        <v/>
      </c>
      <c r="E189" t="s">
        <v>371</v>
      </c>
      <c r="F189" t="s">
        <v>174</v>
      </c>
      <c r="G189" t="s">
        <v>173</v>
      </c>
      <c r="H189">
        <f>Input!P115</f>
        <v>0</v>
      </c>
    </row>
    <row r="190" spans="1:9" x14ac:dyDescent="0.35">
      <c r="A190" t="str">
        <f>IF(CoverSheet!$C$9="Annual Return","AR",IF(CoverSheet!$C$9="Interim Return","IR",IF(CoverSheet!$C$9="Audited Annual Return","AAR","")))</f>
        <v/>
      </c>
      <c r="B190" t="str">
        <f>CoverSheet!$G$7</f>
        <v>v:25-01-a</v>
      </c>
      <c r="C190">
        <f>IF(CoverSheet!$C$31=3,"Q1",IF(CoverSheet!$C$31=6,"Q2",IF(CoverSheet!$C$31=9,"Q3",IF(AND(CoverSheet!$C$31=12,A190="AR"),"Q4",YEAR(CoverSheet!$D$29)))))</f>
        <v>1900</v>
      </c>
      <c r="D190" t="str">
        <f>CoverSheet!$C$15</f>
        <v/>
      </c>
      <c r="E190" t="s">
        <v>371</v>
      </c>
      <c r="F190" t="s">
        <v>176</v>
      </c>
      <c r="G190" t="s">
        <v>175</v>
      </c>
      <c r="H190">
        <f>Input!P116</f>
        <v>0</v>
      </c>
    </row>
    <row r="191" spans="1:9" x14ac:dyDescent="0.35">
      <c r="A191" t="str">
        <f>IF(CoverSheet!$C$9="Annual Return","AR",IF(CoverSheet!$C$9="Interim Return","IR",IF(CoverSheet!$C$9="Audited Annual Return","AAR","")))</f>
        <v/>
      </c>
      <c r="B191" t="str">
        <f>CoverSheet!$G$7</f>
        <v>v:25-01-a</v>
      </c>
      <c r="C191">
        <f>IF(CoverSheet!$C$31=3,"Q1",IF(CoverSheet!$C$31=6,"Q2",IF(CoverSheet!$C$31=9,"Q3",IF(AND(CoverSheet!$C$31=12,A191="AR"),"Q4",YEAR(CoverSheet!$D$29)))))</f>
        <v>1900</v>
      </c>
      <c r="D191" t="str">
        <f>CoverSheet!$C$15</f>
        <v/>
      </c>
      <c r="E191" t="s">
        <v>371</v>
      </c>
      <c r="F191" t="s">
        <v>177</v>
      </c>
      <c r="G191" t="s">
        <v>3613</v>
      </c>
      <c r="H191">
        <f>Input!P117</f>
        <v>0</v>
      </c>
    </row>
    <row r="192" spans="1:9" x14ac:dyDescent="0.35">
      <c r="A192" t="str">
        <f>IF(CoverSheet!$C$9="Annual Return","AR",IF(CoverSheet!$C$9="Interim Return","IR",IF(CoverSheet!$C$9="Audited Annual Return","AAR","")))</f>
        <v/>
      </c>
      <c r="B192" t="str">
        <f>CoverSheet!$G$7</f>
        <v>v:25-01-a</v>
      </c>
      <c r="C192">
        <f>IF(CoverSheet!$C$31=3,"Q1",IF(CoverSheet!$C$31=6,"Q2",IF(CoverSheet!$C$31=9,"Q3",IF(AND(CoverSheet!$C$31=12,A192="AR"),"Q4",YEAR(CoverSheet!$D$29)))))</f>
        <v>1900</v>
      </c>
      <c r="D192" t="str">
        <f>CoverSheet!$C$15</f>
        <v/>
      </c>
      <c r="E192" t="s">
        <v>371</v>
      </c>
      <c r="F192" t="s">
        <v>179</v>
      </c>
      <c r="G192" t="s">
        <v>3614</v>
      </c>
      <c r="H192">
        <f>Input!P118</f>
        <v>0</v>
      </c>
    </row>
    <row r="193" spans="1:9" x14ac:dyDescent="0.35">
      <c r="A193" t="str">
        <f>IF(CoverSheet!$C$9="Annual Return","AR",IF(CoverSheet!$C$9="Interim Return","IR",IF(CoverSheet!$C$9="Audited Annual Return","AAR","")))</f>
        <v/>
      </c>
      <c r="B193" t="str">
        <f>CoverSheet!$G$7</f>
        <v>v:25-01-a</v>
      </c>
      <c r="C193">
        <f>IF(CoverSheet!$C$31=3,"Q1",IF(CoverSheet!$C$31=6,"Q2",IF(CoverSheet!$C$31=9,"Q3",IF(AND(CoverSheet!$C$31=12,A193="AR"),"Q4",YEAR(CoverSheet!$D$29)))))</f>
        <v>1900</v>
      </c>
      <c r="D193" t="str">
        <f>CoverSheet!$C$15</f>
        <v/>
      </c>
      <c r="E193" t="s">
        <v>371</v>
      </c>
      <c r="F193" t="s">
        <v>181</v>
      </c>
      <c r="G193" t="s">
        <v>178</v>
      </c>
      <c r="H193">
        <f>Input!P119</f>
        <v>0</v>
      </c>
    </row>
    <row r="194" spans="1:9" x14ac:dyDescent="0.35">
      <c r="A194" t="str">
        <f>IF(CoverSheet!$C$9="Annual Return","AR",IF(CoverSheet!$C$9="Interim Return","IR",IF(CoverSheet!$C$9="Audited Annual Return","AAR","")))</f>
        <v/>
      </c>
      <c r="B194" t="str">
        <f>CoverSheet!$G$7</f>
        <v>v:25-01-a</v>
      </c>
      <c r="C194">
        <f>IF(CoverSheet!$C$31=3,"Q1",IF(CoverSheet!$C$31=6,"Q2",IF(CoverSheet!$C$31=9,"Q3",IF(AND(CoverSheet!$C$31=12,A194="AR"),"Q4",YEAR(CoverSheet!$D$29)))))</f>
        <v>1900</v>
      </c>
      <c r="D194" t="str">
        <f>CoverSheet!$C$15</f>
        <v/>
      </c>
      <c r="E194" t="s">
        <v>371</v>
      </c>
      <c r="F194" t="s">
        <v>183</v>
      </c>
      <c r="G194" t="s">
        <v>180</v>
      </c>
      <c r="H194">
        <f>Input!P120</f>
        <v>0</v>
      </c>
    </row>
    <row r="195" spans="1:9" x14ac:dyDescent="0.35">
      <c r="A195" t="str">
        <f>IF(CoverSheet!$C$9="Annual Return","AR",IF(CoverSheet!$C$9="Interim Return","IR",IF(CoverSheet!$C$9="Audited Annual Return","AAR","")))</f>
        <v/>
      </c>
      <c r="B195" t="str">
        <f>CoverSheet!$G$7</f>
        <v>v:25-01-a</v>
      </c>
      <c r="C195">
        <f>IF(CoverSheet!$C$31=3,"Q1",IF(CoverSheet!$C$31=6,"Q2",IF(CoverSheet!$C$31=9,"Q3",IF(AND(CoverSheet!$C$31=12,A195="AR"),"Q4",YEAR(CoverSheet!$D$29)))))</f>
        <v>1900</v>
      </c>
      <c r="D195" t="str">
        <f>CoverSheet!$C$15</f>
        <v/>
      </c>
      <c r="E195" t="s">
        <v>371</v>
      </c>
      <c r="F195" t="s">
        <v>185</v>
      </c>
      <c r="G195" t="s">
        <v>182</v>
      </c>
      <c r="H195">
        <f>Input!P121</f>
        <v>0</v>
      </c>
    </row>
    <row r="196" spans="1:9" x14ac:dyDescent="0.35">
      <c r="A196" t="str">
        <f>IF(CoverSheet!$C$9="Annual Return","AR",IF(CoverSheet!$C$9="Interim Return","IR",IF(CoverSheet!$C$9="Audited Annual Return","AAR","")))</f>
        <v/>
      </c>
      <c r="B196" t="str">
        <f>CoverSheet!$G$7</f>
        <v>v:25-01-a</v>
      </c>
      <c r="C196">
        <f>IF(CoverSheet!$C$31=3,"Q1",IF(CoverSheet!$C$31=6,"Q2",IF(CoverSheet!$C$31=9,"Q3",IF(AND(CoverSheet!$C$31=12,A196="AR"),"Q4",YEAR(CoverSheet!$D$29)))))</f>
        <v>1900</v>
      </c>
      <c r="D196" t="str">
        <f>CoverSheet!$C$15</f>
        <v/>
      </c>
      <c r="E196" t="s">
        <v>371</v>
      </c>
      <c r="F196" t="s">
        <v>187</v>
      </c>
      <c r="G196" t="s">
        <v>184</v>
      </c>
      <c r="H196">
        <f>Input!P122</f>
        <v>0</v>
      </c>
    </row>
    <row r="197" spans="1:9" x14ac:dyDescent="0.35">
      <c r="A197" t="str">
        <f>IF(CoverSheet!$C$9="Annual Return","AR",IF(CoverSheet!$C$9="Interim Return","IR",IF(CoverSheet!$C$9="Audited Annual Return","AAR","")))</f>
        <v/>
      </c>
      <c r="B197" t="str">
        <f>CoverSheet!$G$7</f>
        <v>v:25-01-a</v>
      </c>
      <c r="C197">
        <f>IF(CoverSheet!$C$31=3,"Q1",IF(CoverSheet!$C$31=6,"Q2",IF(CoverSheet!$C$31=9,"Q3",IF(AND(CoverSheet!$C$31=12,A197="AR"),"Q4",YEAR(CoverSheet!$D$29)))))</f>
        <v>1900</v>
      </c>
      <c r="D197" t="str">
        <f>CoverSheet!$C$15</f>
        <v/>
      </c>
      <c r="E197" t="s">
        <v>371</v>
      </c>
      <c r="F197" t="s">
        <v>189</v>
      </c>
      <c r="G197" t="s">
        <v>186</v>
      </c>
      <c r="H197">
        <f>Input!P123</f>
        <v>0</v>
      </c>
    </row>
    <row r="198" spans="1:9" x14ac:dyDescent="0.35">
      <c r="A198" t="str">
        <f>IF(CoverSheet!$C$9="Annual Return","AR",IF(CoverSheet!$C$9="Interim Return","IR",IF(CoverSheet!$C$9="Audited Annual Return","AAR","")))</f>
        <v/>
      </c>
      <c r="B198" t="str">
        <f>CoverSheet!$G$7</f>
        <v>v:25-01-a</v>
      </c>
      <c r="C198">
        <f>IF(CoverSheet!$C$31=3,"Q1",IF(CoverSheet!$C$31=6,"Q2",IF(CoverSheet!$C$31=9,"Q3",IF(AND(CoverSheet!$C$31=12,A198="AR"),"Q4",YEAR(CoverSheet!$D$29)))))</f>
        <v>1900</v>
      </c>
      <c r="D198" t="str">
        <f>CoverSheet!$C$15</f>
        <v/>
      </c>
      <c r="E198" t="s">
        <v>371</v>
      </c>
      <c r="F198" t="s">
        <v>191</v>
      </c>
      <c r="G198" t="s">
        <v>188</v>
      </c>
      <c r="H198">
        <f>Input!P124</f>
        <v>0</v>
      </c>
    </row>
    <row r="199" spans="1:9" x14ac:dyDescent="0.35">
      <c r="A199" t="str">
        <f>IF(CoverSheet!$C$9="Annual Return","AR",IF(CoverSheet!$C$9="Interim Return","IR",IF(CoverSheet!$C$9="Audited Annual Return","AAR","")))</f>
        <v/>
      </c>
      <c r="B199" t="str">
        <f>CoverSheet!$G$7</f>
        <v>v:25-01-a</v>
      </c>
      <c r="C199">
        <f>IF(CoverSheet!$C$31=3,"Q1",IF(CoverSheet!$C$31=6,"Q2",IF(CoverSheet!$C$31=9,"Q3",IF(AND(CoverSheet!$C$31=12,A199="AR"),"Q4",YEAR(CoverSheet!$D$29)))))</f>
        <v>1900</v>
      </c>
      <c r="D199" t="str">
        <f>CoverSheet!$C$15</f>
        <v/>
      </c>
      <c r="E199" t="s">
        <v>371</v>
      </c>
      <c r="F199" t="s">
        <v>193</v>
      </c>
      <c r="G199" t="s">
        <v>190</v>
      </c>
      <c r="H199">
        <f>Input!P125</f>
        <v>0</v>
      </c>
    </row>
    <row r="200" spans="1:9" x14ac:dyDescent="0.35">
      <c r="A200" t="str">
        <f>IF(CoverSheet!$C$9="Annual Return","AR",IF(CoverSheet!$C$9="Interim Return","IR",IF(CoverSheet!$C$9="Audited Annual Return","AAR","")))</f>
        <v/>
      </c>
      <c r="B200" t="str">
        <f>CoverSheet!$G$7</f>
        <v>v:25-01-a</v>
      </c>
      <c r="C200">
        <f>IF(CoverSheet!$C$31=3,"Q1",IF(CoverSheet!$C$31=6,"Q2",IF(CoverSheet!$C$31=9,"Q3",IF(AND(CoverSheet!$C$31=12,A200="AR"),"Q4",YEAR(CoverSheet!$D$29)))))</f>
        <v>1900</v>
      </c>
      <c r="D200" t="str">
        <f>CoverSheet!$C$15</f>
        <v/>
      </c>
      <c r="E200" t="s">
        <v>371</v>
      </c>
      <c r="F200" t="s">
        <v>195</v>
      </c>
      <c r="G200" t="s">
        <v>192</v>
      </c>
      <c r="H200">
        <f>Input!P126</f>
        <v>0</v>
      </c>
    </row>
    <row r="201" spans="1:9" x14ac:dyDescent="0.35">
      <c r="A201" t="str">
        <f>IF(CoverSheet!$C$9="Annual Return","AR",IF(CoverSheet!$C$9="Interim Return","IR",IF(CoverSheet!$C$9="Audited Annual Return","AAR","")))</f>
        <v/>
      </c>
      <c r="B201" t="str">
        <f>CoverSheet!$G$7</f>
        <v>v:25-01-a</v>
      </c>
      <c r="C201">
        <f>IF(CoverSheet!$C$31=3,"Q1",IF(CoverSheet!$C$31=6,"Q2",IF(CoverSheet!$C$31=9,"Q3",IF(AND(CoverSheet!$C$31=12,A201="AR"),"Q4",YEAR(CoverSheet!$D$29)))))</f>
        <v>1900</v>
      </c>
      <c r="D201" t="str">
        <f>CoverSheet!$C$15</f>
        <v/>
      </c>
      <c r="E201" t="s">
        <v>371</v>
      </c>
      <c r="F201" t="s">
        <v>197</v>
      </c>
      <c r="G201" t="s">
        <v>194</v>
      </c>
      <c r="H201">
        <f>Input!P127</f>
        <v>0</v>
      </c>
    </row>
    <row r="202" spans="1:9" x14ac:dyDescent="0.35">
      <c r="A202" t="str">
        <f>IF(CoverSheet!$C$9="Annual Return","AR",IF(CoverSheet!$C$9="Interim Return","IR",IF(CoverSheet!$C$9="Audited Annual Return","AAR","")))</f>
        <v/>
      </c>
      <c r="B202" t="str">
        <f>CoverSheet!$G$7</f>
        <v>v:25-01-a</v>
      </c>
      <c r="C202">
        <f>IF(CoverSheet!$C$31=3,"Q1",IF(CoverSheet!$C$31=6,"Q2",IF(CoverSheet!$C$31=9,"Q3",IF(AND(CoverSheet!$C$31=12,A202="AR"),"Q4",YEAR(CoverSheet!$D$29)))))</f>
        <v>1900</v>
      </c>
      <c r="D202" t="str">
        <f>CoverSheet!$C$15</f>
        <v/>
      </c>
      <c r="E202" t="s">
        <v>371</v>
      </c>
      <c r="F202" t="s">
        <v>199</v>
      </c>
      <c r="G202" t="s">
        <v>196</v>
      </c>
      <c r="H202">
        <f>Input!P128</f>
        <v>0</v>
      </c>
    </row>
    <row r="203" spans="1:9" x14ac:dyDescent="0.35">
      <c r="A203" t="str">
        <f>IF(CoverSheet!$C$9="Annual Return","AR",IF(CoverSheet!$C$9="Interim Return","IR",IF(CoverSheet!$C$9="Audited Annual Return","AAR","")))</f>
        <v/>
      </c>
      <c r="B203" t="str">
        <f>CoverSheet!$G$7</f>
        <v>v:25-01-a</v>
      </c>
      <c r="C203">
        <f>IF(CoverSheet!$C$31=3,"Q1",IF(CoverSheet!$C$31=6,"Q2",IF(CoverSheet!$C$31=9,"Q3",IF(AND(CoverSheet!$C$31=12,A203="AR"),"Q4",YEAR(CoverSheet!$D$29)))))</f>
        <v>1900</v>
      </c>
      <c r="D203" t="str">
        <f>CoverSheet!$C$15</f>
        <v/>
      </c>
      <c r="E203" t="s">
        <v>371</v>
      </c>
      <c r="F203" t="s">
        <v>201</v>
      </c>
      <c r="G203" t="s">
        <v>198</v>
      </c>
      <c r="H203">
        <f>Input!P129</f>
        <v>0</v>
      </c>
    </row>
    <row r="204" spans="1:9" x14ac:dyDescent="0.35">
      <c r="A204" t="str">
        <f>IF(CoverSheet!$C$9="Annual Return","AR",IF(CoverSheet!$C$9="Interim Return","IR",IF(CoverSheet!$C$9="Audited Annual Return","AAR","")))</f>
        <v/>
      </c>
      <c r="B204" t="str">
        <f>CoverSheet!$G$7</f>
        <v>v:25-01-a</v>
      </c>
      <c r="C204">
        <f>IF(CoverSheet!$C$31=3,"Q1",IF(CoverSheet!$C$31=6,"Q2",IF(CoverSheet!$C$31=9,"Q3",IF(AND(CoverSheet!$C$31=12,A204="AR"),"Q4",YEAR(CoverSheet!$D$29)))))</f>
        <v>1900</v>
      </c>
      <c r="D204" t="str">
        <f>CoverSheet!$C$15</f>
        <v/>
      </c>
      <c r="E204" t="s">
        <v>371</v>
      </c>
      <c r="F204" t="s">
        <v>204</v>
      </c>
      <c r="G204" t="s">
        <v>200</v>
      </c>
      <c r="H204">
        <f>Input!P130</f>
        <v>0</v>
      </c>
    </row>
    <row r="205" spans="1:9" x14ac:dyDescent="0.35">
      <c r="A205" t="str">
        <f>IF(CoverSheet!$C$9="Annual Return","AR",IF(CoverSheet!$C$9="Interim Return","IR",IF(CoverSheet!$C$9="Audited Annual Return","AAR","")))</f>
        <v/>
      </c>
      <c r="B205" t="str">
        <f>CoverSheet!$G$7</f>
        <v>v:25-01-a</v>
      </c>
      <c r="C205">
        <f>IF(CoverSheet!$C$31=3,"Q1",IF(CoverSheet!$C$31=6,"Q2",IF(CoverSheet!$C$31=9,"Q3",IF(AND(CoverSheet!$C$31=12,A205="AR"),"Q4",YEAR(CoverSheet!$D$29)))))</f>
        <v>1900</v>
      </c>
      <c r="D205" t="str">
        <f>CoverSheet!$C$15</f>
        <v/>
      </c>
      <c r="E205" t="s">
        <v>371</v>
      </c>
      <c r="F205" t="s">
        <v>207</v>
      </c>
      <c r="G205" t="s">
        <v>3688</v>
      </c>
      <c r="H205">
        <f>Input!P131</f>
        <v>0</v>
      </c>
    </row>
    <row r="206" spans="1:9" x14ac:dyDescent="0.35">
      <c r="A206" t="str">
        <f>IF(CoverSheet!$C$9="Annual Return","AR",IF(CoverSheet!$C$9="Interim Return","IR",IF(CoverSheet!$C$9="Audited Annual Return","AAR","")))</f>
        <v/>
      </c>
      <c r="B206" t="str">
        <f>CoverSheet!$G$7</f>
        <v>v:25-01-a</v>
      </c>
      <c r="C206">
        <f>IF(CoverSheet!$C$31=3,"Q1",IF(CoverSheet!$C$31=6,"Q2",IF(CoverSheet!$C$31=9,"Q3",IF(AND(CoverSheet!$C$31=12,A206="AR"),"Q4",YEAR(CoverSheet!$D$29)))))</f>
        <v>1900</v>
      </c>
      <c r="D206" t="str">
        <f>CoverSheet!$C$15</f>
        <v/>
      </c>
      <c r="E206" t="s">
        <v>371</v>
      </c>
      <c r="F206" t="s">
        <v>209</v>
      </c>
      <c r="G206" t="s">
        <v>202</v>
      </c>
      <c r="H206">
        <f>Input!P132</f>
        <v>0</v>
      </c>
    </row>
    <row r="207" spans="1:9" x14ac:dyDescent="0.35">
      <c r="A207" t="str">
        <f>IF(CoverSheet!$C$9="Annual Return","AR",IF(CoverSheet!$C$9="Interim Return","IR",IF(CoverSheet!$C$9="Audited Annual Return","AAR","")))</f>
        <v/>
      </c>
      <c r="B207" t="str">
        <f>CoverSheet!$G$7</f>
        <v>v:25-01-a</v>
      </c>
      <c r="C207">
        <f>IF(CoverSheet!$C$31=3,"Q1",IF(CoverSheet!$C$31=6,"Q2",IF(CoverSheet!$C$31=9,"Q3",IF(AND(CoverSheet!$C$31=12,A207="AR"),"Q4",YEAR(CoverSheet!$D$29)))))</f>
        <v>1900</v>
      </c>
      <c r="D207" t="str">
        <f>CoverSheet!$C$15</f>
        <v/>
      </c>
      <c r="E207" t="s">
        <v>371</v>
      </c>
      <c r="F207" t="s">
        <v>211</v>
      </c>
      <c r="G207" t="s">
        <v>205</v>
      </c>
      <c r="H207">
        <f>Input!P133</f>
        <v>0</v>
      </c>
    </row>
    <row r="208" spans="1:9" x14ac:dyDescent="0.35">
      <c r="A208" t="str">
        <f>IF(CoverSheet!$C$9="Annual Return","AR",IF(CoverSheet!$C$9="Interim Return","IR",IF(CoverSheet!$C$9="Audited Annual Return","AAR","")))</f>
        <v/>
      </c>
      <c r="B208" t="str">
        <f>CoverSheet!$G$7</f>
        <v>v:25-01-a</v>
      </c>
      <c r="C208">
        <f>IF(CoverSheet!$C$31=3,"Q1",IF(CoverSheet!$C$31=6,"Q2",IF(CoverSheet!$C$31=9,"Q3",IF(AND(CoverSheet!$C$31=12,A208="AR"),"Q4",YEAR(CoverSheet!$D$29)))))</f>
        <v>1900</v>
      </c>
      <c r="D208" t="str">
        <f>CoverSheet!$C$15</f>
        <v/>
      </c>
      <c r="E208" t="s">
        <v>371</v>
      </c>
      <c r="F208" t="s">
        <v>3689</v>
      </c>
      <c r="G208" t="s">
        <v>203</v>
      </c>
      <c r="H208">
        <f>Input!R133</f>
        <v>0</v>
      </c>
      <c r="I208" t="str">
        <f>Input!Y133</f>
        <v>G</v>
      </c>
    </row>
    <row r="209" spans="1:9" x14ac:dyDescent="0.35">
      <c r="A209" t="str">
        <f>IF(CoverSheet!$C$9="Annual Return","AR",IF(CoverSheet!$C$9="Interim Return","IR",IF(CoverSheet!$C$9="Audited Annual Return","AAR","")))</f>
        <v/>
      </c>
      <c r="B209" t="str">
        <f>CoverSheet!$G$7</f>
        <v>v:25-01-a</v>
      </c>
      <c r="C209">
        <f>IF(CoverSheet!$C$31=3,"Q1",IF(CoverSheet!$C$31=6,"Q2",IF(CoverSheet!$C$31=9,"Q3",IF(AND(CoverSheet!$C$31=12,A209="AR"),"Q4",YEAR(CoverSheet!$D$29)))))</f>
        <v>1900</v>
      </c>
      <c r="D209" t="str">
        <f>CoverSheet!$C$15</f>
        <v/>
      </c>
      <c r="E209" t="s">
        <v>371</v>
      </c>
      <c r="F209" t="s">
        <v>3690</v>
      </c>
      <c r="G209" t="s">
        <v>206</v>
      </c>
      <c r="H209">
        <f>Input!P135</f>
        <v>0</v>
      </c>
    </row>
    <row r="210" spans="1:9" x14ac:dyDescent="0.35">
      <c r="A210" t="str">
        <f>IF(CoverSheet!$C$9="Annual Return","AR",IF(CoverSheet!$C$9="Interim Return","IR",IF(CoverSheet!$C$9="Audited Annual Return","AAR","")))</f>
        <v/>
      </c>
      <c r="B210" t="str">
        <f>CoverSheet!$G$7</f>
        <v>v:25-01-a</v>
      </c>
      <c r="C210">
        <f>IF(CoverSheet!$C$31=3,"Q1",IF(CoverSheet!$C$31=6,"Q2",IF(CoverSheet!$C$31=9,"Q3",IF(AND(CoverSheet!$C$31=12,A210="AR"),"Q4",YEAR(CoverSheet!$D$29)))))</f>
        <v>1900</v>
      </c>
      <c r="D210" t="str">
        <f>CoverSheet!$C$15</f>
        <v/>
      </c>
      <c r="E210" t="s">
        <v>371</v>
      </c>
      <c r="F210" t="s">
        <v>213</v>
      </c>
      <c r="G210" t="s">
        <v>208</v>
      </c>
      <c r="H210">
        <f>Input!P136</f>
        <v>0</v>
      </c>
    </row>
    <row r="211" spans="1:9" x14ac:dyDescent="0.35">
      <c r="A211" t="str">
        <f>IF(CoverSheet!$C$9="Annual Return","AR",IF(CoverSheet!$C$9="Interim Return","IR",IF(CoverSheet!$C$9="Audited Annual Return","AAR","")))</f>
        <v/>
      </c>
      <c r="B211" t="str">
        <f>CoverSheet!$G$7</f>
        <v>v:25-01-a</v>
      </c>
      <c r="C211">
        <f>IF(CoverSheet!$C$31=3,"Q1",IF(CoverSheet!$C$31=6,"Q2",IF(CoverSheet!$C$31=9,"Q3",IF(AND(CoverSheet!$C$31=12,A211="AR"),"Q4",YEAR(CoverSheet!$D$29)))))</f>
        <v>1900</v>
      </c>
      <c r="D211" t="str">
        <f>CoverSheet!$C$15</f>
        <v/>
      </c>
      <c r="E211" t="s">
        <v>371</v>
      </c>
      <c r="F211" t="s">
        <v>215</v>
      </c>
      <c r="G211" t="s">
        <v>210</v>
      </c>
      <c r="H211">
        <f>Input!P137</f>
        <v>0</v>
      </c>
    </row>
    <row r="212" spans="1:9" x14ac:dyDescent="0.35">
      <c r="A212" t="str">
        <f>IF(CoverSheet!$C$9="Annual Return","AR",IF(CoverSheet!$C$9="Interim Return","IR",IF(CoverSheet!$C$9="Audited Annual Return","AAR","")))</f>
        <v/>
      </c>
      <c r="B212" t="str">
        <f>CoverSheet!$G$7</f>
        <v>v:25-01-a</v>
      </c>
      <c r="C212">
        <f>IF(CoverSheet!$C$31=3,"Q1",IF(CoverSheet!$C$31=6,"Q2",IF(CoverSheet!$C$31=9,"Q3",IF(AND(CoverSheet!$C$31=12,A212="AR"),"Q4",YEAR(CoverSheet!$D$29)))))</f>
        <v>1900</v>
      </c>
      <c r="D212" t="str">
        <f>CoverSheet!$C$15</f>
        <v/>
      </c>
      <c r="E212" t="s">
        <v>371</v>
      </c>
      <c r="F212" t="s">
        <v>217</v>
      </c>
      <c r="G212" t="s">
        <v>212</v>
      </c>
      <c r="H212">
        <f>Input!P138</f>
        <v>0</v>
      </c>
    </row>
    <row r="213" spans="1:9" x14ac:dyDescent="0.35">
      <c r="A213" t="str">
        <f>IF(CoverSheet!$C$9="Annual Return","AR",IF(CoverSheet!$C$9="Interim Return","IR",IF(CoverSheet!$C$9="Audited Annual Return","AAR","")))</f>
        <v/>
      </c>
      <c r="B213" t="str">
        <f>CoverSheet!$G$7</f>
        <v>v:25-01-a</v>
      </c>
      <c r="C213">
        <f>IF(CoverSheet!$C$31=3,"Q1",IF(CoverSheet!$C$31=6,"Q2",IF(CoverSheet!$C$31=9,"Q3",IF(AND(CoverSheet!$C$31=12,A213="AR"),"Q4",YEAR(CoverSheet!$D$29)))))</f>
        <v>1900</v>
      </c>
      <c r="D213" t="str">
        <f>CoverSheet!$C$15</f>
        <v/>
      </c>
      <c r="E213" t="s">
        <v>371</v>
      </c>
      <c r="F213" t="s">
        <v>219</v>
      </c>
      <c r="G213" t="s">
        <v>214</v>
      </c>
      <c r="H213">
        <f>Input!P139</f>
        <v>0</v>
      </c>
    </row>
    <row r="214" spans="1:9" s="410" customFormat="1" x14ac:dyDescent="0.35">
      <c r="A214" s="410" t="str">
        <f>IF(CoverSheet!$C$9="Annual Return","AR",IF(CoverSheet!$C$9="Interim Return","IR",IF(CoverSheet!$C$9="Audited Annual Return","AAR","")))</f>
        <v/>
      </c>
      <c r="B214" s="410" t="str">
        <f>CoverSheet!$G$7</f>
        <v>v:25-01-a</v>
      </c>
      <c r="C214" s="410">
        <f>IF(CoverSheet!$C$31=3,"Q1",IF(CoverSheet!$C$31=6,"Q2",IF(CoverSheet!$C$31=9,"Q3",IF(AND(CoverSheet!$C$31=12,A214="AR"),"Q4",YEAR(CoverSheet!$D$29)))))</f>
        <v>1900</v>
      </c>
      <c r="D214" s="410" t="str">
        <f>CoverSheet!$C$15</f>
        <v/>
      </c>
      <c r="E214" s="410" t="s">
        <v>371</v>
      </c>
      <c r="F214" s="410" t="s">
        <v>221</v>
      </c>
      <c r="G214" s="410" t="s">
        <v>6196</v>
      </c>
      <c r="H214">
        <f>Input!P140</f>
        <v>0</v>
      </c>
    </row>
    <row r="215" spans="1:9" s="410" customFormat="1" x14ac:dyDescent="0.35">
      <c r="A215" s="410" t="str">
        <f>IF(CoverSheet!$C$9="Annual Return","AR",IF(CoverSheet!$C$9="Interim Return","IR",IF(CoverSheet!$C$9="Audited Annual Return","AAR","")))</f>
        <v/>
      </c>
      <c r="B215" s="410" t="str">
        <f>CoverSheet!$G$7</f>
        <v>v:25-01-a</v>
      </c>
      <c r="C215" s="410">
        <f>IF(CoverSheet!$C$31=3,"Q1",IF(CoverSheet!$C$31=6,"Q2",IF(CoverSheet!$C$31=9,"Q3",IF(AND(CoverSheet!$C$31=12,A215="AR"),"Q4",YEAR(CoverSheet!$D$29)))))</f>
        <v>1900</v>
      </c>
      <c r="D215" s="410" t="str">
        <f>CoverSheet!$C$15</f>
        <v/>
      </c>
      <c r="E215" s="410" t="s">
        <v>371</v>
      </c>
      <c r="F215" s="410" t="s">
        <v>223</v>
      </c>
      <c r="G215" s="410" t="s">
        <v>6197</v>
      </c>
      <c r="H215">
        <f>Input!P141</f>
        <v>0</v>
      </c>
    </row>
    <row r="216" spans="1:9" x14ac:dyDescent="0.35">
      <c r="A216" t="str">
        <f>IF(CoverSheet!$C$9="Annual Return","AR",IF(CoverSheet!$C$9="Interim Return","IR",IF(CoverSheet!$C$9="Audited Annual Return","AAR","")))</f>
        <v/>
      </c>
      <c r="B216" t="str">
        <f>CoverSheet!$G$7</f>
        <v>v:25-01-a</v>
      </c>
      <c r="C216">
        <f>IF(CoverSheet!$C$31=3,"Q1",IF(CoverSheet!$C$31=6,"Q2",IF(CoverSheet!$C$31=9,"Q3",IF(AND(CoverSheet!$C$31=12,A216="AR"),"Q4",YEAR(CoverSheet!$D$29)))))</f>
        <v>1900</v>
      </c>
      <c r="D216" t="str">
        <f>CoverSheet!$C$15</f>
        <v/>
      </c>
      <c r="E216" t="s">
        <v>371</v>
      </c>
      <c r="F216" s="410" t="s">
        <v>225</v>
      </c>
      <c r="G216" t="s">
        <v>216</v>
      </c>
      <c r="H216">
        <f>Input!P142</f>
        <v>0</v>
      </c>
    </row>
    <row r="217" spans="1:9" x14ac:dyDescent="0.35">
      <c r="A217" t="str">
        <f>IF(CoverSheet!$C$9="Annual Return","AR",IF(CoverSheet!$C$9="Interim Return","IR",IF(CoverSheet!$C$9="Audited Annual Return","AAR","")))</f>
        <v/>
      </c>
      <c r="B217" t="str">
        <f>CoverSheet!$G$7</f>
        <v>v:25-01-a</v>
      </c>
      <c r="C217">
        <f>IF(CoverSheet!$C$31=3,"Q1",IF(CoverSheet!$C$31=6,"Q2",IF(CoverSheet!$C$31=9,"Q3",IF(AND(CoverSheet!$C$31=12,A217="AR"),"Q4",YEAR(CoverSheet!$D$29)))))</f>
        <v>1900</v>
      </c>
      <c r="D217" t="str">
        <f>CoverSheet!$C$15</f>
        <v/>
      </c>
      <c r="E217" t="s">
        <v>371</v>
      </c>
      <c r="F217" s="410" t="s">
        <v>227</v>
      </c>
      <c r="G217" t="s">
        <v>218</v>
      </c>
      <c r="H217">
        <f>Input!P143</f>
        <v>0</v>
      </c>
    </row>
    <row r="218" spans="1:9" x14ac:dyDescent="0.35">
      <c r="A218" t="str">
        <f>IF(CoverSheet!$C$9="Annual Return","AR",IF(CoverSheet!$C$9="Interim Return","IR",IF(CoverSheet!$C$9="Audited Annual Return","AAR","")))</f>
        <v/>
      </c>
      <c r="B218" t="str">
        <f>CoverSheet!$G$7</f>
        <v>v:25-01-a</v>
      </c>
      <c r="C218">
        <f>IF(CoverSheet!$C$31=3,"Q1",IF(CoverSheet!$C$31=6,"Q2",IF(CoverSheet!$C$31=9,"Q3",IF(AND(CoverSheet!$C$31=12,A218="AR"),"Q4",YEAR(CoverSheet!$D$29)))))</f>
        <v>1900</v>
      </c>
      <c r="D218" t="str">
        <f>CoverSheet!$C$15</f>
        <v/>
      </c>
      <c r="E218" t="s">
        <v>371</v>
      </c>
      <c r="F218" s="410" t="s">
        <v>230</v>
      </c>
      <c r="G218" t="s">
        <v>220</v>
      </c>
      <c r="H218">
        <f>Input!P144</f>
        <v>0</v>
      </c>
    </row>
    <row r="219" spans="1:9" x14ac:dyDescent="0.35">
      <c r="A219" t="str">
        <f>IF(CoverSheet!$C$9="Annual Return","AR",IF(CoverSheet!$C$9="Interim Return","IR",IF(CoverSheet!$C$9="Audited Annual Return","AAR","")))</f>
        <v/>
      </c>
      <c r="B219" t="str">
        <f>CoverSheet!$G$7</f>
        <v>v:25-01-a</v>
      </c>
      <c r="C219">
        <f>IF(CoverSheet!$C$31=3,"Q1",IF(CoverSheet!$C$31=6,"Q2",IF(CoverSheet!$C$31=9,"Q3",IF(AND(CoverSheet!$C$31=12,A219="AR"),"Q4",YEAR(CoverSheet!$D$29)))))</f>
        <v>1900</v>
      </c>
      <c r="D219" t="str">
        <f>CoverSheet!$C$15</f>
        <v/>
      </c>
      <c r="E219" t="s">
        <v>371</v>
      </c>
      <c r="F219" s="410" t="s">
        <v>233</v>
      </c>
      <c r="G219" t="s">
        <v>222</v>
      </c>
      <c r="H219">
        <f>Input!P145</f>
        <v>0</v>
      </c>
    </row>
    <row r="220" spans="1:9" x14ac:dyDescent="0.35">
      <c r="A220" t="str">
        <f>IF(CoverSheet!$C$9="Annual Return","AR",IF(CoverSheet!$C$9="Interim Return","IR",IF(CoverSheet!$C$9="Audited Annual Return","AAR","")))</f>
        <v/>
      </c>
      <c r="B220" t="str">
        <f>CoverSheet!$G$7</f>
        <v>v:25-01-a</v>
      </c>
      <c r="C220">
        <f>IF(CoverSheet!$C$31=3,"Q1",IF(CoverSheet!$C$31=6,"Q2",IF(CoverSheet!$C$31=9,"Q3",IF(AND(CoverSheet!$C$31=12,A220="AR"),"Q4",YEAR(CoverSheet!$D$29)))))</f>
        <v>1900</v>
      </c>
      <c r="D220" t="str">
        <f>CoverSheet!$C$15</f>
        <v/>
      </c>
      <c r="E220" t="s">
        <v>371</v>
      </c>
      <c r="F220" s="410" t="s">
        <v>617</v>
      </c>
      <c r="G220" t="s">
        <v>3691</v>
      </c>
      <c r="H220">
        <f>Input!R145</f>
        <v>0</v>
      </c>
      <c r="I220" t="str">
        <f>Input!Y145</f>
        <v>G</v>
      </c>
    </row>
    <row r="221" spans="1:9" x14ac:dyDescent="0.35">
      <c r="A221" t="str">
        <f>IF(CoverSheet!$C$9="Annual Return","AR",IF(CoverSheet!$C$9="Interim Return","IR",IF(CoverSheet!$C$9="Audited Annual Return","AAR","")))</f>
        <v/>
      </c>
      <c r="B221" t="str">
        <f>CoverSheet!$G$7</f>
        <v>v:25-01-a</v>
      </c>
      <c r="C221">
        <f>IF(CoverSheet!$C$31=3,"Q1",IF(CoverSheet!$C$31=6,"Q2",IF(CoverSheet!$C$31=9,"Q3",IF(AND(CoverSheet!$C$31=12,A221="AR"),"Q4",YEAR(CoverSheet!$D$29)))))</f>
        <v>1900</v>
      </c>
      <c r="D221" t="str">
        <f>CoverSheet!$C$15</f>
        <v/>
      </c>
      <c r="E221" t="s">
        <v>371</v>
      </c>
      <c r="F221" s="410" t="s">
        <v>3615</v>
      </c>
      <c r="G221" t="s">
        <v>224</v>
      </c>
      <c r="H221">
        <f>Input!P146</f>
        <v>0</v>
      </c>
    </row>
    <row r="222" spans="1:9" x14ac:dyDescent="0.35">
      <c r="A222" t="str">
        <f>IF(CoverSheet!$C$9="Annual Return","AR",IF(CoverSheet!$C$9="Interim Return","IR",IF(CoverSheet!$C$9="Audited Annual Return","AAR","")))</f>
        <v/>
      </c>
      <c r="B222" t="str">
        <f>CoverSheet!$G$7</f>
        <v>v:25-01-a</v>
      </c>
      <c r="C222">
        <f>IF(CoverSheet!$C$31=3,"Q1",IF(CoverSheet!$C$31=6,"Q2",IF(CoverSheet!$C$31=9,"Q3",IF(AND(CoverSheet!$C$31=12,A222="AR"),"Q4",YEAR(CoverSheet!$D$29)))))</f>
        <v>1900</v>
      </c>
      <c r="D222" t="str">
        <f>CoverSheet!$C$15</f>
        <v/>
      </c>
      <c r="E222" t="s">
        <v>371</v>
      </c>
      <c r="F222" s="410" t="s">
        <v>3620</v>
      </c>
      <c r="G222" t="s">
        <v>226</v>
      </c>
      <c r="H222">
        <f>Input!P147</f>
        <v>0</v>
      </c>
    </row>
    <row r="223" spans="1:9" x14ac:dyDescent="0.35">
      <c r="A223" t="str">
        <f>IF(CoverSheet!$C$9="Annual Return","AR",IF(CoverSheet!$C$9="Interim Return","IR",IF(CoverSheet!$C$9="Audited Annual Return","AAR","")))</f>
        <v/>
      </c>
      <c r="B223" t="str">
        <f>CoverSheet!$G$7</f>
        <v>v:25-01-a</v>
      </c>
      <c r="C223">
        <f>IF(CoverSheet!$C$31=3,"Q1",IF(CoverSheet!$C$31=6,"Q2",IF(CoverSheet!$C$31=9,"Q3",IF(AND(CoverSheet!$C$31=12,A223="AR"),"Q4",YEAR(CoverSheet!$D$29)))))</f>
        <v>1900</v>
      </c>
      <c r="D223" t="str">
        <f>CoverSheet!$C$15</f>
        <v/>
      </c>
      <c r="E223" t="s">
        <v>371</v>
      </c>
      <c r="F223" s="410" t="s">
        <v>3692</v>
      </c>
      <c r="G223" t="s">
        <v>615</v>
      </c>
      <c r="H223">
        <f>Input!R147</f>
        <v>0</v>
      </c>
      <c r="I223" t="str">
        <f>Input!Y147</f>
        <v>G</v>
      </c>
    </row>
    <row r="224" spans="1:9" x14ac:dyDescent="0.35">
      <c r="A224" t="str">
        <f>IF(CoverSheet!$C$9="Annual Return","AR",IF(CoverSheet!$C$9="Interim Return","IR",IF(CoverSheet!$C$9="Audited Annual Return","AAR","")))</f>
        <v/>
      </c>
      <c r="B224" t="str">
        <f>CoverSheet!$G$7</f>
        <v>v:25-01-a</v>
      </c>
      <c r="C224">
        <f>IF(CoverSheet!$C$31=3,"Q1",IF(CoverSheet!$C$31=6,"Q2",IF(CoverSheet!$C$31=9,"Q3",IF(AND(CoverSheet!$C$31=12,A224="AR"),"Q4",YEAR(CoverSheet!$D$29)))))</f>
        <v>1900</v>
      </c>
      <c r="D224" t="str">
        <f>CoverSheet!$C$15</f>
        <v/>
      </c>
      <c r="E224" t="s">
        <v>371</v>
      </c>
      <c r="F224" s="410" t="s">
        <v>3662</v>
      </c>
      <c r="G224" t="s">
        <v>228</v>
      </c>
      <c r="H224">
        <f>Input!P147</f>
        <v>0</v>
      </c>
    </row>
    <row r="225" spans="1:9" x14ac:dyDescent="0.35">
      <c r="A225" t="str">
        <f>IF(CoverSheet!$C$9="Annual Return","AR",IF(CoverSheet!$C$9="Interim Return","IR",IF(CoverSheet!$C$9="Audited Annual Return","AAR","")))</f>
        <v/>
      </c>
      <c r="B225" t="str">
        <f>CoverSheet!$G$7</f>
        <v>v:25-01-a</v>
      </c>
      <c r="C225">
        <f>IF(CoverSheet!$C$31=3,"Q1",IF(CoverSheet!$C$31=6,"Q2",IF(CoverSheet!$C$31=9,"Q3",IF(AND(CoverSheet!$C$31=12,A225="AR"),"Q4",YEAR(CoverSheet!$D$29)))))</f>
        <v>1900</v>
      </c>
      <c r="D225" t="str">
        <f>CoverSheet!$C$15</f>
        <v/>
      </c>
      <c r="E225" t="s">
        <v>371</v>
      </c>
      <c r="F225" s="410" t="s">
        <v>3693</v>
      </c>
      <c r="G225" t="s">
        <v>616</v>
      </c>
      <c r="H225">
        <f>Input!R148</f>
        <v>0</v>
      </c>
      <c r="I225" t="str">
        <f>Input!Y148</f>
        <v>G</v>
      </c>
    </row>
    <row r="226" spans="1:9" x14ac:dyDescent="0.35">
      <c r="A226" t="str">
        <f>IF(CoverSheet!$C$9="Annual Return","AR",IF(CoverSheet!$C$9="Interim Return","IR",IF(CoverSheet!$C$9="Audited Annual Return","AAR","")))</f>
        <v/>
      </c>
      <c r="B226" t="str">
        <f>CoverSheet!$G$7</f>
        <v>v:25-01-a</v>
      </c>
      <c r="C226">
        <f>IF(CoverSheet!$C$31=3,"Q1",IF(CoverSheet!$C$31=6,"Q2",IF(CoverSheet!$C$31=9,"Q3",IF(AND(CoverSheet!$C$31=12,A226="AR"),"Q4",YEAR(CoverSheet!$D$29)))))</f>
        <v>1900</v>
      </c>
      <c r="D226" t="str">
        <f>CoverSheet!$C$15</f>
        <v/>
      </c>
      <c r="E226" t="s">
        <v>371</v>
      </c>
      <c r="F226" s="410" t="s">
        <v>6202</v>
      </c>
      <c r="G226" t="s">
        <v>229</v>
      </c>
      <c r="H226">
        <f>Input!P150</f>
        <v>0</v>
      </c>
    </row>
    <row r="227" spans="1:9" x14ac:dyDescent="0.35">
      <c r="A227" t="str">
        <f>IF(CoverSheet!$C$9="Annual Return","AR",IF(CoverSheet!$C$9="Interim Return","IR",IF(CoverSheet!$C$9="Audited Annual Return","AAR","")))</f>
        <v/>
      </c>
      <c r="B227" t="str">
        <f>CoverSheet!$G$7</f>
        <v>v:25-01-a</v>
      </c>
      <c r="C227">
        <f>IF(CoverSheet!$C$31=3,"Q1",IF(CoverSheet!$C$31=6,"Q2",IF(CoverSheet!$C$31=9,"Q3",IF(AND(CoverSheet!$C$31=12,A227="AR"),"Q4",YEAR(CoverSheet!$D$29)))))</f>
        <v>1900</v>
      </c>
      <c r="D227" t="str">
        <f>CoverSheet!$C$15</f>
        <v/>
      </c>
      <c r="E227" t="s">
        <v>371</v>
      </c>
      <c r="F227" s="410" t="s">
        <v>6198</v>
      </c>
      <c r="G227" t="s">
        <v>231</v>
      </c>
      <c r="H227">
        <f>Input!P151</f>
        <v>0</v>
      </c>
    </row>
    <row r="228" spans="1:9" x14ac:dyDescent="0.35">
      <c r="A228" t="str">
        <f>IF(CoverSheet!$C$9="Annual Return","AR",IF(CoverSheet!$C$9="Interim Return","IR",IF(CoverSheet!$C$9="Audited Annual Return","AAR","")))</f>
        <v/>
      </c>
      <c r="B228" t="str">
        <f>CoverSheet!$G$7</f>
        <v>v:25-01-a</v>
      </c>
      <c r="C228">
        <f>IF(CoverSheet!$C$31=3,"Q1",IF(CoverSheet!$C$31=6,"Q2",IF(CoverSheet!$C$31=9,"Q3",IF(AND(CoverSheet!$C$31=12,A228="AR"),"Q4",YEAR(CoverSheet!$D$29)))))</f>
        <v>1900</v>
      </c>
      <c r="D228" t="str">
        <f>CoverSheet!$C$15</f>
        <v/>
      </c>
      <c r="E228" t="s">
        <v>371</v>
      </c>
      <c r="F228" s="410" t="s">
        <v>6199</v>
      </c>
      <c r="G228" t="s">
        <v>234</v>
      </c>
      <c r="H228">
        <f>Input!P152</f>
        <v>0</v>
      </c>
    </row>
    <row r="229" spans="1:9" x14ac:dyDescent="0.35">
      <c r="A229" t="str">
        <f>IF(CoverSheet!$C$9="Annual Return","AR",IF(CoverSheet!$C$9="Interim Return","IR",IF(CoverSheet!$C$9="Audited Annual Return","AAR","")))</f>
        <v/>
      </c>
      <c r="B229" t="str">
        <f>CoverSheet!$G$7</f>
        <v>v:25-01-a</v>
      </c>
      <c r="C229">
        <f>IF(CoverSheet!$C$31=3,"Q1",IF(CoverSheet!$C$31=6,"Q2",IF(CoverSheet!$C$31=9,"Q3",IF(AND(CoverSheet!$C$31=12,A229="AR"),"Q4",YEAR(CoverSheet!$D$29)))))</f>
        <v>1900</v>
      </c>
      <c r="D229" t="str">
        <f>CoverSheet!$C$15</f>
        <v/>
      </c>
      <c r="E229" t="s">
        <v>371</v>
      </c>
      <c r="F229" s="410" t="s">
        <v>6203</v>
      </c>
      <c r="G229" t="s">
        <v>234</v>
      </c>
      <c r="H229">
        <f>Input!R152</f>
        <v>0</v>
      </c>
      <c r="I229" t="str">
        <f>Input!Y152</f>
        <v>G</v>
      </c>
    </row>
    <row r="230" spans="1:9" x14ac:dyDescent="0.35">
      <c r="A230" t="str">
        <f>IF(CoverSheet!$C$9="Annual Return","AR",IF(CoverSheet!$C$9="Interim Return","IR",IF(CoverSheet!$C$9="Audited Annual Return","AAR","")))</f>
        <v/>
      </c>
      <c r="B230" t="str">
        <f>CoverSheet!$G$7</f>
        <v>v:25-01-a</v>
      </c>
      <c r="C230">
        <f>IF(CoverSheet!$C$31=3,"Q1",IF(CoverSheet!$C$31=6,"Q2",IF(CoverSheet!$C$31=9,"Q3",IF(AND(CoverSheet!$C$31=12,A230="AR"),"Q4",YEAR(CoverSheet!$D$29)))))</f>
        <v>1900</v>
      </c>
      <c r="D230" t="str">
        <f>CoverSheet!$C$15</f>
        <v/>
      </c>
      <c r="E230" t="s">
        <v>371</v>
      </c>
      <c r="F230" t="s">
        <v>237</v>
      </c>
      <c r="G230" t="s">
        <v>238</v>
      </c>
      <c r="H230">
        <f>Input!P157</f>
        <v>0</v>
      </c>
    </row>
    <row r="231" spans="1:9" x14ac:dyDescent="0.35">
      <c r="A231" t="str">
        <f>IF(CoverSheet!$C$9="Annual Return","AR",IF(CoverSheet!$C$9="Interim Return","IR",IF(CoverSheet!$C$9="Audited Annual Return","AAR","")))</f>
        <v/>
      </c>
      <c r="B231" t="str">
        <f>CoverSheet!$G$7</f>
        <v>v:25-01-a</v>
      </c>
      <c r="C231">
        <f>IF(CoverSheet!$C$31=3,"Q1",IF(CoverSheet!$C$31=6,"Q2",IF(CoverSheet!$C$31=9,"Q3",IF(AND(CoverSheet!$C$31=12,A231="AR"),"Q4",YEAR(CoverSheet!$D$29)))))</f>
        <v>1900</v>
      </c>
      <c r="D231" t="str">
        <f>CoverSheet!$C$15</f>
        <v/>
      </c>
      <c r="E231" t="s">
        <v>371</v>
      </c>
      <c r="F231" t="s">
        <v>618</v>
      </c>
      <c r="G231" t="s">
        <v>239</v>
      </c>
      <c r="H231">
        <f>Input!P158</f>
        <v>0</v>
      </c>
    </row>
    <row r="232" spans="1:9" x14ac:dyDescent="0.35">
      <c r="A232" t="str">
        <f>IF(CoverSheet!$C$9="Annual Return","AR",IF(CoverSheet!$C$9="Interim Return","IR",IF(CoverSheet!$C$9="Audited Annual Return","AAR","")))</f>
        <v/>
      </c>
      <c r="B232" t="str">
        <f>CoverSheet!$G$7</f>
        <v>v:25-01-a</v>
      </c>
      <c r="C232">
        <f>IF(CoverSheet!$C$31=3,"Q1",IF(CoverSheet!$C$31=6,"Q2",IF(CoverSheet!$C$31=9,"Q3",IF(AND(CoverSheet!$C$31=12,A232="AR"),"Q4",YEAR(CoverSheet!$D$29)))))</f>
        <v>1900</v>
      </c>
      <c r="D232" t="str">
        <f>CoverSheet!$C$15</f>
        <v/>
      </c>
      <c r="E232" t="s">
        <v>371</v>
      </c>
      <c r="F232" t="s">
        <v>619</v>
      </c>
      <c r="G232" t="s">
        <v>240</v>
      </c>
      <c r="H232">
        <f>Input!P159</f>
        <v>0</v>
      </c>
    </row>
    <row r="233" spans="1:9" x14ac:dyDescent="0.35">
      <c r="A233" t="str">
        <f>IF(CoverSheet!$C$9="Annual Return","AR",IF(CoverSheet!$C$9="Interim Return","IR",IF(CoverSheet!$C$9="Audited Annual Return","AAR","")))</f>
        <v/>
      </c>
      <c r="B233" t="str">
        <f>CoverSheet!$G$7</f>
        <v>v:25-01-a</v>
      </c>
      <c r="C233">
        <f>IF(CoverSheet!$C$31=3,"Q1",IF(CoverSheet!$C$31=6,"Q2",IF(CoverSheet!$C$31=9,"Q3",IF(AND(CoverSheet!$C$31=12,A233="AR"),"Q4",YEAR(CoverSheet!$D$29)))))</f>
        <v>1900</v>
      </c>
      <c r="D233" t="str">
        <f>CoverSheet!$C$15</f>
        <v/>
      </c>
      <c r="E233" t="s">
        <v>371</v>
      </c>
      <c r="F233" t="s">
        <v>243</v>
      </c>
      <c r="G233" t="s">
        <v>244</v>
      </c>
      <c r="H233">
        <f>Input!P164</f>
        <v>0</v>
      </c>
    </row>
    <row r="234" spans="1:9" x14ac:dyDescent="0.35">
      <c r="A234" t="str">
        <f>IF(CoverSheet!$C$9="Annual Return","AR",IF(CoverSheet!$C$9="Interim Return","IR",IF(CoverSheet!$C$9="Audited Annual Return","AAR","")))</f>
        <v/>
      </c>
      <c r="B234" t="str">
        <f>CoverSheet!$G$7</f>
        <v>v:25-01-a</v>
      </c>
      <c r="C234">
        <f>IF(CoverSheet!$C$31=3,"Q1",IF(CoverSheet!$C$31=6,"Q2",IF(CoverSheet!$C$31=9,"Q3",IF(AND(CoverSheet!$C$31=12,A234="AR"),"Q4",YEAR(CoverSheet!$D$29)))))</f>
        <v>1900</v>
      </c>
      <c r="D234" t="str">
        <f>CoverSheet!$C$15</f>
        <v/>
      </c>
      <c r="E234" t="s">
        <v>371</v>
      </c>
      <c r="F234" t="s">
        <v>245</v>
      </c>
      <c r="G234" t="s">
        <v>246</v>
      </c>
      <c r="H234">
        <f>Input!P165</f>
        <v>0</v>
      </c>
    </row>
    <row r="235" spans="1:9" x14ac:dyDescent="0.35">
      <c r="A235" t="str">
        <f>IF(CoverSheet!$C$9="Annual Return","AR",IF(CoverSheet!$C$9="Interim Return","IR",IF(CoverSheet!$C$9="Audited Annual Return","AAR","")))</f>
        <v/>
      </c>
      <c r="B235" t="str">
        <f>CoverSheet!$G$7</f>
        <v>v:25-01-a</v>
      </c>
      <c r="C235">
        <f>IF(CoverSheet!$C$31=3,"Q1",IF(CoverSheet!$C$31=6,"Q2",IF(CoverSheet!$C$31=9,"Q3",IF(AND(CoverSheet!$C$31=12,A235="AR"),"Q4",YEAR(CoverSheet!$D$29)))))</f>
        <v>1900</v>
      </c>
      <c r="D235" t="str">
        <f>CoverSheet!$C$15</f>
        <v/>
      </c>
      <c r="E235" t="s">
        <v>371</v>
      </c>
      <c r="F235" t="s">
        <v>247</v>
      </c>
      <c r="G235" t="s">
        <v>248</v>
      </c>
      <c r="H235">
        <f>Input!P166</f>
        <v>0</v>
      </c>
    </row>
    <row r="236" spans="1:9" x14ac:dyDescent="0.35">
      <c r="A236" t="str">
        <f>IF(CoverSheet!$C$9="Annual Return","AR",IF(CoverSheet!$C$9="Interim Return","IR",IF(CoverSheet!$C$9="Audited Annual Return","AAR","")))</f>
        <v/>
      </c>
      <c r="B236" t="str">
        <f>CoverSheet!$G$7</f>
        <v>v:25-01-a</v>
      </c>
      <c r="C236">
        <f>IF(CoverSheet!$C$31=3,"Q1",IF(CoverSheet!$C$31=6,"Q2",IF(CoverSheet!$C$31=9,"Q3",IF(AND(CoverSheet!$C$31=12,A236="AR"),"Q4",YEAR(CoverSheet!$D$29)))))</f>
        <v>1900</v>
      </c>
      <c r="D236" t="str">
        <f>CoverSheet!$C$15</f>
        <v/>
      </c>
      <c r="E236" t="s">
        <v>371</v>
      </c>
      <c r="F236" t="s">
        <v>249</v>
      </c>
      <c r="G236" t="s">
        <v>250</v>
      </c>
      <c r="H236">
        <f>Input!P167</f>
        <v>0</v>
      </c>
    </row>
    <row r="237" spans="1:9" x14ac:dyDescent="0.35">
      <c r="A237" t="str">
        <f>IF(CoverSheet!$C$9="Annual Return","AR",IF(CoverSheet!$C$9="Interim Return","IR",IF(CoverSheet!$C$9="Audited Annual Return","AAR","")))</f>
        <v/>
      </c>
      <c r="B237" t="str">
        <f>CoverSheet!$G$7</f>
        <v>v:25-01-a</v>
      </c>
      <c r="C237">
        <f>IF(CoverSheet!$C$31=3,"Q1",IF(CoverSheet!$C$31=6,"Q2",IF(CoverSheet!$C$31=9,"Q3",IF(AND(CoverSheet!$C$31=12,A237="AR"),"Q4",YEAR(CoverSheet!$D$29)))))</f>
        <v>1900</v>
      </c>
      <c r="D237" t="str">
        <f>CoverSheet!$C$15</f>
        <v/>
      </c>
      <c r="E237" t="s">
        <v>371</v>
      </c>
      <c r="F237" t="s">
        <v>251</v>
      </c>
      <c r="G237" t="s">
        <v>252</v>
      </c>
      <c r="H237">
        <f>Input!P168</f>
        <v>0</v>
      </c>
    </row>
    <row r="238" spans="1:9" x14ac:dyDescent="0.35">
      <c r="A238" t="str">
        <f>IF(CoverSheet!$C$9="Annual Return","AR",IF(CoverSheet!$C$9="Interim Return","IR",IF(CoverSheet!$C$9="Audited Annual Return","AAR","")))</f>
        <v/>
      </c>
      <c r="B238" t="str">
        <f>CoverSheet!$G$7</f>
        <v>v:25-01-a</v>
      </c>
      <c r="C238">
        <f>IF(CoverSheet!$C$31=3,"Q1",IF(CoverSheet!$C$31=6,"Q2",IF(CoverSheet!$C$31=9,"Q3",IF(AND(CoverSheet!$C$31=12,A238="AR"),"Q4",YEAR(CoverSheet!$D$29)))))</f>
        <v>1900</v>
      </c>
      <c r="D238" t="str">
        <f>CoverSheet!$C$15</f>
        <v/>
      </c>
      <c r="E238" t="s">
        <v>371</v>
      </c>
      <c r="F238" t="s">
        <v>253</v>
      </c>
      <c r="G238" t="s">
        <v>254</v>
      </c>
      <c r="H238">
        <f>Input!P169</f>
        <v>0</v>
      </c>
    </row>
    <row r="239" spans="1:9" x14ac:dyDescent="0.35">
      <c r="A239" t="str">
        <f>IF(CoverSheet!$C$9="Annual Return","AR",IF(CoverSheet!$C$9="Interim Return","IR",IF(CoverSheet!$C$9="Audited Annual Return","AAR","")))</f>
        <v/>
      </c>
      <c r="B239" t="str">
        <f>CoverSheet!$G$7</f>
        <v>v:25-01-a</v>
      </c>
      <c r="C239">
        <f>IF(CoverSheet!$C$31=3,"Q1",IF(CoverSheet!$C$31=6,"Q2",IF(CoverSheet!$C$31=9,"Q3",IF(AND(CoverSheet!$C$31=12,A239="AR"),"Q4",YEAR(CoverSheet!$D$29)))))</f>
        <v>1900</v>
      </c>
      <c r="D239" t="str">
        <f>CoverSheet!$C$15</f>
        <v/>
      </c>
      <c r="E239" t="s">
        <v>371</v>
      </c>
      <c r="F239" t="s">
        <v>256</v>
      </c>
      <c r="G239" t="s">
        <v>257</v>
      </c>
      <c r="H239">
        <f>Input!P170</f>
        <v>0</v>
      </c>
    </row>
    <row r="240" spans="1:9" x14ac:dyDescent="0.35">
      <c r="A240" t="str">
        <f>IF(CoverSheet!$C$9="Annual Return","AR",IF(CoverSheet!$C$9="Interim Return","IR",IF(CoverSheet!$C$9="Audited Annual Return","AAR","")))</f>
        <v/>
      </c>
      <c r="B240" t="str">
        <f>CoverSheet!$G$7</f>
        <v>v:25-01-a</v>
      </c>
      <c r="C240">
        <f>IF(CoverSheet!$C$31=3,"Q1",IF(CoverSheet!$C$31=6,"Q2",IF(CoverSheet!$C$31=9,"Q3",IF(AND(CoverSheet!$C$31=12,A240="AR"),"Q4",YEAR(CoverSheet!$D$29)))))</f>
        <v>1900</v>
      </c>
      <c r="D240" t="str">
        <f>CoverSheet!$C$15</f>
        <v/>
      </c>
      <c r="E240" t="s">
        <v>371</v>
      </c>
      <c r="F240" t="s">
        <v>620</v>
      </c>
      <c r="G240" t="s">
        <v>255</v>
      </c>
      <c r="H240">
        <f>Input!R170</f>
        <v>0</v>
      </c>
      <c r="I240" t="str">
        <f>Input!Y170</f>
        <v>G</v>
      </c>
    </row>
    <row r="241" spans="1:9" x14ac:dyDescent="0.35">
      <c r="A241" t="str">
        <f>IF(CoverSheet!$C$9="Annual Return","AR",IF(CoverSheet!$C$9="Interim Return","IR",IF(CoverSheet!$C$9="Audited Annual Return","AAR","")))</f>
        <v/>
      </c>
      <c r="B241" t="str">
        <f>CoverSheet!$G$7</f>
        <v>v:25-01-a</v>
      </c>
      <c r="C241">
        <f>IF(CoverSheet!$C$31=3,"Q1",IF(CoverSheet!$C$31=6,"Q2",IF(CoverSheet!$C$31=9,"Q3",IF(AND(CoverSheet!$C$31=12,A241="AR"),"Q4",YEAR(CoverSheet!$D$29)))))</f>
        <v>1900</v>
      </c>
      <c r="D241" t="str">
        <f>CoverSheet!$C$15</f>
        <v/>
      </c>
      <c r="E241" t="s">
        <v>371</v>
      </c>
      <c r="F241" t="s">
        <v>258</v>
      </c>
      <c r="G241" t="s">
        <v>259</v>
      </c>
      <c r="H241">
        <f>Input!P171</f>
        <v>0</v>
      </c>
    </row>
    <row r="242" spans="1:9" x14ac:dyDescent="0.35">
      <c r="A242" t="str">
        <f>IF(CoverSheet!$C$9="Annual Return","AR",IF(CoverSheet!$C$9="Interim Return","IR",IF(CoverSheet!$C$9="Audited Annual Return","AAR","")))</f>
        <v/>
      </c>
      <c r="B242" t="str">
        <f>CoverSheet!$G$7</f>
        <v>v:25-01-a</v>
      </c>
      <c r="C242">
        <f>IF(CoverSheet!$C$31=3,"Q1",IF(CoverSheet!$C$31=6,"Q2",IF(CoverSheet!$C$31=9,"Q3",IF(AND(CoverSheet!$C$31=12,A242="AR"),"Q4",YEAR(CoverSheet!$D$29)))))</f>
        <v>1900</v>
      </c>
      <c r="D242" t="str">
        <f>CoverSheet!$C$15</f>
        <v/>
      </c>
      <c r="E242" t="s">
        <v>371</v>
      </c>
      <c r="F242" t="s">
        <v>621</v>
      </c>
      <c r="G242" t="s">
        <v>262</v>
      </c>
      <c r="H242">
        <f>Input!P176</f>
        <v>0</v>
      </c>
    </row>
    <row r="243" spans="1:9" x14ac:dyDescent="0.35">
      <c r="A243" t="str">
        <f>IF(CoverSheet!$C$9="Annual Return","AR",IF(CoverSheet!$C$9="Interim Return","IR",IF(CoverSheet!$C$9="Audited Annual Return","AAR","")))</f>
        <v/>
      </c>
      <c r="B243" t="str">
        <f>CoverSheet!$G$7</f>
        <v>v:25-01-a</v>
      </c>
      <c r="C243">
        <f>IF(CoverSheet!$C$31=3,"Q1",IF(CoverSheet!$C$31=6,"Q2",IF(CoverSheet!$C$31=9,"Q3",IF(AND(CoverSheet!$C$31=12,A243="AR"),"Q4",YEAR(CoverSheet!$D$29)))))</f>
        <v>1900</v>
      </c>
      <c r="D243" t="str">
        <f>CoverSheet!$C$15</f>
        <v/>
      </c>
      <c r="E243" t="s">
        <v>371</v>
      </c>
      <c r="F243" t="s">
        <v>263</v>
      </c>
      <c r="G243" t="s">
        <v>3703</v>
      </c>
      <c r="H243">
        <f>Input!P177</f>
        <v>0</v>
      </c>
    </row>
    <row r="244" spans="1:9" x14ac:dyDescent="0.35">
      <c r="A244" t="str">
        <f>IF(CoverSheet!$C$9="Annual Return","AR",IF(CoverSheet!$C$9="Interim Return","IR",IF(CoverSheet!$C$9="Audited Annual Return","AAR","")))</f>
        <v/>
      </c>
      <c r="B244" t="str">
        <f>CoverSheet!$G$7</f>
        <v>v:25-01-a</v>
      </c>
      <c r="C244">
        <f>IF(CoverSheet!$C$31=3,"Q1",IF(CoverSheet!$C$31=6,"Q2",IF(CoverSheet!$C$31=9,"Q3",IF(AND(CoverSheet!$C$31=12,A244="AR"),"Q4",YEAR(CoverSheet!$D$29)))))</f>
        <v>1900</v>
      </c>
      <c r="D244" t="str">
        <f>CoverSheet!$C$15</f>
        <v/>
      </c>
      <c r="E244" t="s">
        <v>371</v>
      </c>
      <c r="F244" t="s">
        <v>265</v>
      </c>
      <c r="G244" t="s">
        <v>3704</v>
      </c>
      <c r="H244">
        <f>Input!P179</f>
        <v>0</v>
      </c>
    </row>
    <row r="245" spans="1:9" x14ac:dyDescent="0.35">
      <c r="A245" t="str">
        <f>IF(CoverSheet!$C$9="Annual Return","AR",IF(CoverSheet!$C$9="Interim Return","IR",IF(CoverSheet!$C$9="Audited Annual Return","AAR","")))</f>
        <v/>
      </c>
      <c r="B245" t="str">
        <f>CoverSheet!$G$7</f>
        <v>v:25-01-a</v>
      </c>
      <c r="C245">
        <f>IF(CoverSheet!$C$31=3,"Q1",IF(CoverSheet!$C$31=6,"Q2",IF(CoverSheet!$C$31=9,"Q3",IF(AND(CoverSheet!$C$31=12,A245="AR"),"Q4",YEAR(CoverSheet!$D$29)))))</f>
        <v>1900</v>
      </c>
      <c r="D245" t="str">
        <f>CoverSheet!$C$15</f>
        <v/>
      </c>
      <c r="E245" t="s">
        <v>371</v>
      </c>
      <c r="F245" t="s">
        <v>622</v>
      </c>
      <c r="G245" t="s">
        <v>3705</v>
      </c>
      <c r="H245">
        <f>Input!P180</f>
        <v>0</v>
      </c>
    </row>
    <row r="246" spans="1:9" x14ac:dyDescent="0.35">
      <c r="A246" t="str">
        <f>IF(CoverSheet!$C$9="Annual Return","AR",IF(CoverSheet!$C$9="Interim Return","IR",IF(CoverSheet!$C$9="Audited Annual Return","AAR","")))</f>
        <v/>
      </c>
      <c r="B246" t="str">
        <f>CoverSheet!$G$7</f>
        <v>v:25-01-a</v>
      </c>
      <c r="C246">
        <f>IF(CoverSheet!$C$31=3,"Q1",IF(CoverSheet!$C$31=6,"Q2",IF(CoverSheet!$C$31=9,"Q3",IF(AND(CoverSheet!$C$31=12,A246="AR"),"Q4",YEAR(CoverSheet!$D$29)))))</f>
        <v>1900</v>
      </c>
      <c r="D246" t="str">
        <f>CoverSheet!$C$15</f>
        <v/>
      </c>
      <c r="E246" t="s">
        <v>371</v>
      </c>
      <c r="F246" t="s">
        <v>623</v>
      </c>
      <c r="G246" t="s">
        <v>4703</v>
      </c>
      <c r="H246">
        <f>Input!P181</f>
        <v>0</v>
      </c>
    </row>
    <row r="247" spans="1:9" x14ac:dyDescent="0.35">
      <c r="A247" t="str">
        <f>IF(CoverSheet!$C$9="Annual Return","AR",IF(CoverSheet!$C$9="Interim Return","IR",IF(CoverSheet!$C$9="Audited Annual Return","AAR","")))</f>
        <v/>
      </c>
      <c r="B247" t="str">
        <f>CoverSheet!$G$7</f>
        <v>v:25-01-a</v>
      </c>
      <c r="C247">
        <f>IF(CoverSheet!$C$31=3,"Q1",IF(CoverSheet!$C$31=6,"Q2",IF(CoverSheet!$C$31=9,"Q3",IF(AND(CoverSheet!$C$31=12,A247="AR"),"Q4",YEAR(CoverSheet!$D$29)))))</f>
        <v>1900</v>
      </c>
      <c r="D247" t="str">
        <f>CoverSheet!$C$15</f>
        <v/>
      </c>
      <c r="E247" t="s">
        <v>371</v>
      </c>
      <c r="F247" t="s">
        <v>624</v>
      </c>
      <c r="G247" t="s">
        <v>3706</v>
      </c>
      <c r="H247">
        <f>Input!P182</f>
        <v>0</v>
      </c>
    </row>
    <row r="248" spans="1:9" x14ac:dyDescent="0.35">
      <c r="A248" t="str">
        <f>IF(CoverSheet!$C$9="Annual Return","AR",IF(CoverSheet!$C$9="Interim Return","IR",IF(CoverSheet!$C$9="Audited Annual Return","AAR","")))</f>
        <v/>
      </c>
      <c r="B248" t="str">
        <f>CoverSheet!$G$7</f>
        <v>v:25-01-a</v>
      </c>
      <c r="C248">
        <f>IF(CoverSheet!$C$31=3,"Q1",IF(CoverSheet!$C$31=6,"Q2",IF(CoverSheet!$C$31=9,"Q3",IF(AND(CoverSheet!$C$31=12,A248="AR"),"Q4",YEAR(CoverSheet!$D$29)))))</f>
        <v>1900</v>
      </c>
      <c r="D248" t="str">
        <f>CoverSheet!$C$15</f>
        <v/>
      </c>
      <c r="E248" t="s">
        <v>371</v>
      </c>
      <c r="F248" t="s">
        <v>625</v>
      </c>
      <c r="G248" t="s">
        <v>3707</v>
      </c>
      <c r="H248">
        <f>Input!R182</f>
        <v>0</v>
      </c>
      <c r="I248" t="str">
        <f>Input!Y182</f>
        <v>G</v>
      </c>
    </row>
    <row r="249" spans="1:9" x14ac:dyDescent="0.35">
      <c r="A249" t="str">
        <f>IF(CoverSheet!$C$9="Annual Return","AR",IF(CoverSheet!$C$9="Interim Return","IR",IF(CoverSheet!$C$9="Audited Annual Return","AAR","")))</f>
        <v/>
      </c>
      <c r="B249" t="str">
        <f>CoverSheet!$G$7</f>
        <v>v:25-01-a</v>
      </c>
      <c r="C249">
        <f>IF(CoverSheet!$C$31=3,"Q1",IF(CoverSheet!$C$31=6,"Q2",IF(CoverSheet!$C$31=9,"Q3",IF(AND(CoverSheet!$C$31=12,A249="AR"),"Q4",YEAR(CoverSheet!$D$29)))))</f>
        <v>1900</v>
      </c>
      <c r="D249" t="str">
        <f>CoverSheet!$C$15</f>
        <v/>
      </c>
      <c r="E249" t="s">
        <v>371</v>
      </c>
      <c r="F249" t="s">
        <v>267</v>
      </c>
      <c r="G249" t="s">
        <v>3708</v>
      </c>
      <c r="H249">
        <f>Input!P184</f>
        <v>0</v>
      </c>
    </row>
    <row r="250" spans="1:9" x14ac:dyDescent="0.35">
      <c r="A250" t="str">
        <f>IF(CoverSheet!$C$9="Annual Return","AR",IF(CoverSheet!$C$9="Interim Return","IR",IF(CoverSheet!$C$9="Audited Annual Return","AAR","")))</f>
        <v/>
      </c>
      <c r="B250" t="str">
        <f>CoverSheet!$G$7</f>
        <v>v:25-01-a</v>
      </c>
      <c r="C250">
        <f>IF(CoverSheet!$C$31=3,"Q1",IF(CoverSheet!$C$31=6,"Q2",IF(CoverSheet!$C$31=9,"Q3",IF(AND(CoverSheet!$C$31=12,A250="AR"),"Q4",YEAR(CoverSheet!$D$29)))))</f>
        <v>1900</v>
      </c>
      <c r="D250" t="str">
        <f>CoverSheet!$C$15</f>
        <v/>
      </c>
      <c r="E250" t="s">
        <v>371</v>
      </c>
      <c r="F250" t="s">
        <v>269</v>
      </c>
      <c r="G250" t="s">
        <v>3709</v>
      </c>
      <c r="H250">
        <f>Input!P186</f>
        <v>0</v>
      </c>
    </row>
    <row r="251" spans="1:9" x14ac:dyDescent="0.35">
      <c r="A251" t="str">
        <f>IF(CoverSheet!$C$9="Annual Return","AR",IF(CoverSheet!$C$9="Interim Return","IR",IF(CoverSheet!$C$9="Audited Annual Return","AAR","")))</f>
        <v/>
      </c>
      <c r="B251" t="str">
        <f>CoverSheet!$G$7</f>
        <v>v:25-01-a</v>
      </c>
      <c r="C251">
        <f>IF(CoverSheet!$C$31=3,"Q1",IF(CoverSheet!$C$31=6,"Q2",IF(CoverSheet!$C$31=9,"Q3",IF(AND(CoverSheet!$C$31=12,A251="AR"),"Q4",YEAR(CoverSheet!$D$29)))))</f>
        <v>1900</v>
      </c>
      <c r="D251" t="str">
        <f>CoverSheet!$C$15</f>
        <v/>
      </c>
      <c r="E251" t="s">
        <v>371</v>
      </c>
      <c r="F251" t="s">
        <v>626</v>
      </c>
      <c r="G251" t="s">
        <v>3710</v>
      </c>
      <c r="H251">
        <f>Input!P187</f>
        <v>0</v>
      </c>
    </row>
    <row r="252" spans="1:9" x14ac:dyDescent="0.35">
      <c r="A252" t="str">
        <f>IF(CoverSheet!$C$9="Annual Return","AR",IF(CoverSheet!$C$9="Interim Return","IR",IF(CoverSheet!$C$9="Audited Annual Return","AAR","")))</f>
        <v/>
      </c>
      <c r="B252" t="str">
        <f>CoverSheet!$G$7</f>
        <v>v:25-01-a</v>
      </c>
      <c r="C252">
        <f>IF(CoverSheet!$C$31=3,"Q1",IF(CoverSheet!$C$31=6,"Q2",IF(CoverSheet!$C$31=9,"Q3",IF(AND(CoverSheet!$C$31=12,A252="AR"),"Q4",YEAR(CoverSheet!$D$29)))))</f>
        <v>1900</v>
      </c>
      <c r="D252" t="str">
        <f>CoverSheet!$C$15</f>
        <v/>
      </c>
      <c r="E252" t="s">
        <v>371</v>
      </c>
      <c r="F252" t="s">
        <v>627</v>
      </c>
      <c r="G252" t="s">
        <v>3711</v>
      </c>
      <c r="H252">
        <f>Input!P188</f>
        <v>0</v>
      </c>
    </row>
    <row r="253" spans="1:9" x14ac:dyDescent="0.35">
      <c r="A253" t="str">
        <f>IF(CoverSheet!$C$9="Annual Return","AR",IF(CoverSheet!$C$9="Interim Return","IR",IF(CoverSheet!$C$9="Audited Annual Return","AAR","")))</f>
        <v/>
      </c>
      <c r="B253" t="str">
        <f>CoverSheet!$G$7</f>
        <v>v:25-01-a</v>
      </c>
      <c r="C253">
        <f>IF(CoverSheet!$C$31=3,"Q1",IF(CoverSheet!$C$31=6,"Q2",IF(CoverSheet!$C$31=9,"Q3",IF(AND(CoverSheet!$C$31=12,A253="AR"),"Q4",YEAR(CoverSheet!$D$29)))))</f>
        <v>1900</v>
      </c>
      <c r="D253" t="str">
        <f>CoverSheet!$C$15</f>
        <v/>
      </c>
      <c r="E253" t="s">
        <v>371</v>
      </c>
      <c r="F253" t="s">
        <v>628</v>
      </c>
      <c r="G253" t="s">
        <v>3712</v>
      </c>
      <c r="H253">
        <f>Input!P189</f>
        <v>0</v>
      </c>
    </row>
    <row r="254" spans="1:9" x14ac:dyDescent="0.35">
      <c r="A254" t="str">
        <f>IF(CoverSheet!$C$9="Annual Return","AR",IF(CoverSheet!$C$9="Interim Return","IR",IF(CoverSheet!$C$9="Audited Annual Return","AAR","")))</f>
        <v/>
      </c>
      <c r="B254" t="str">
        <f>CoverSheet!$G$7</f>
        <v>v:25-01-a</v>
      </c>
      <c r="C254">
        <f>IF(CoverSheet!$C$31=3,"Q1",IF(CoverSheet!$C$31=6,"Q2",IF(CoverSheet!$C$31=9,"Q3",IF(AND(CoverSheet!$C$31=12,A254="AR"),"Q4",YEAR(CoverSheet!$D$29)))))</f>
        <v>1900</v>
      </c>
      <c r="D254" t="str">
        <f>CoverSheet!$C$15</f>
        <v/>
      </c>
      <c r="E254" t="s">
        <v>371</v>
      </c>
      <c r="F254" t="s">
        <v>274</v>
      </c>
      <c r="G254" t="s">
        <v>3713</v>
      </c>
      <c r="H254">
        <f>Input!P191</f>
        <v>0</v>
      </c>
    </row>
    <row r="255" spans="1:9" x14ac:dyDescent="0.35">
      <c r="A255" t="str">
        <f>IF(CoverSheet!$C$9="Annual Return","AR",IF(CoverSheet!$C$9="Interim Return","IR",IF(CoverSheet!$C$9="Audited Annual Return","AAR","")))</f>
        <v/>
      </c>
      <c r="B255" t="str">
        <f>CoverSheet!$G$7</f>
        <v>v:25-01-a</v>
      </c>
      <c r="C255">
        <f>IF(CoverSheet!$C$31=3,"Q1",IF(CoverSheet!$C$31=6,"Q2",IF(CoverSheet!$C$31=9,"Q3",IF(AND(CoverSheet!$C$31=12,A255="AR"),"Q4",YEAR(CoverSheet!$D$29)))))</f>
        <v>1900</v>
      </c>
      <c r="D255" t="str">
        <f>CoverSheet!$C$15</f>
        <v/>
      </c>
      <c r="E255" t="s">
        <v>371</v>
      </c>
      <c r="F255" t="s">
        <v>629</v>
      </c>
      <c r="G255" t="s">
        <v>3714</v>
      </c>
      <c r="H255">
        <f>Input!P192</f>
        <v>0</v>
      </c>
    </row>
    <row r="256" spans="1:9" x14ac:dyDescent="0.35">
      <c r="A256" t="str">
        <f>IF(CoverSheet!$C$9="Annual Return","AR",IF(CoverSheet!$C$9="Interim Return","IR",IF(CoverSheet!$C$9="Audited Annual Return","AAR","")))</f>
        <v/>
      </c>
      <c r="B256" t="str">
        <f>CoverSheet!$G$7</f>
        <v>v:25-01-a</v>
      </c>
      <c r="C256">
        <f>IF(CoverSheet!$C$31=3,"Q1",IF(CoverSheet!$C$31=6,"Q2",IF(CoverSheet!$C$31=9,"Q3",IF(AND(CoverSheet!$C$31=12,A256="AR"),"Q4",YEAR(CoverSheet!$D$29)))))</f>
        <v>1900</v>
      </c>
      <c r="D256" t="str">
        <f>CoverSheet!$C$15</f>
        <v/>
      </c>
      <c r="E256" t="s">
        <v>371</v>
      </c>
      <c r="F256" t="s">
        <v>630</v>
      </c>
      <c r="G256" t="s">
        <v>3715</v>
      </c>
      <c r="H256">
        <f>Input!P193</f>
        <v>0</v>
      </c>
    </row>
    <row r="257" spans="1:9" x14ac:dyDescent="0.35">
      <c r="A257" t="str">
        <f>IF(CoverSheet!$C$9="Annual Return","AR",IF(CoverSheet!$C$9="Interim Return","IR",IF(CoverSheet!$C$9="Audited Annual Return","AAR","")))</f>
        <v/>
      </c>
      <c r="B257" t="str">
        <f>CoverSheet!$G$7</f>
        <v>v:25-01-a</v>
      </c>
      <c r="C257">
        <f>IF(CoverSheet!$C$31=3,"Q1",IF(CoverSheet!$C$31=6,"Q2",IF(CoverSheet!$C$31=9,"Q3",IF(AND(CoverSheet!$C$31=12,A257="AR"),"Q4",YEAR(CoverSheet!$D$29)))))</f>
        <v>1900</v>
      </c>
      <c r="D257" t="str">
        <f>CoverSheet!$C$15</f>
        <v/>
      </c>
      <c r="E257" t="s">
        <v>371</v>
      </c>
      <c r="F257" t="s">
        <v>631</v>
      </c>
      <c r="G257" t="s">
        <v>3716</v>
      </c>
      <c r="H257">
        <f>Input!R193</f>
        <v>0</v>
      </c>
      <c r="I257" t="str">
        <f>Input!Y193</f>
        <v>G</v>
      </c>
    </row>
    <row r="258" spans="1:9" x14ac:dyDescent="0.35">
      <c r="A258" t="str">
        <f>IF(CoverSheet!$C$9="Annual Return","AR",IF(CoverSheet!$C$9="Interim Return","IR",IF(CoverSheet!$C$9="Audited Annual Return","AAR","")))</f>
        <v/>
      </c>
      <c r="B258" t="str">
        <f>CoverSheet!$G$7</f>
        <v>v:25-01-a</v>
      </c>
      <c r="C258">
        <f>IF(CoverSheet!$C$31=3,"Q1",IF(CoverSheet!$C$31=6,"Q2",IF(CoverSheet!$C$31=9,"Q3",IF(AND(CoverSheet!$C$31=12,A258="AR"),"Q4",YEAR(CoverSheet!$D$29)))))</f>
        <v>1900</v>
      </c>
      <c r="D258" t="str">
        <f>CoverSheet!$C$15</f>
        <v/>
      </c>
      <c r="E258" t="s">
        <v>371</v>
      </c>
      <c r="F258" t="s">
        <v>277</v>
      </c>
      <c r="G258" t="s">
        <v>3717</v>
      </c>
      <c r="H258">
        <f>Input!P195</f>
        <v>0</v>
      </c>
    </row>
    <row r="259" spans="1:9" x14ac:dyDescent="0.35">
      <c r="A259" t="str">
        <f>IF(CoverSheet!$C$9="Annual Return","AR",IF(CoverSheet!$C$9="Interim Return","IR",IF(CoverSheet!$C$9="Audited Annual Return","AAR","")))</f>
        <v/>
      </c>
      <c r="B259" t="str">
        <f>CoverSheet!$G$7</f>
        <v>v:25-01-a</v>
      </c>
      <c r="C259">
        <f>IF(CoverSheet!$C$31=3,"Q1",IF(CoverSheet!$C$31=6,"Q2",IF(CoverSheet!$C$31=9,"Q3",IF(AND(CoverSheet!$C$31=12,A259="AR"),"Q4",YEAR(CoverSheet!$D$29)))))</f>
        <v>1900</v>
      </c>
      <c r="D259" t="str">
        <f>CoverSheet!$C$15</f>
        <v/>
      </c>
      <c r="E259" t="s">
        <v>371</v>
      </c>
      <c r="F259" t="s">
        <v>632</v>
      </c>
      <c r="G259" t="s">
        <v>3718</v>
      </c>
      <c r="H259">
        <f>Input!P196</f>
        <v>0</v>
      </c>
    </row>
    <row r="260" spans="1:9" x14ac:dyDescent="0.35">
      <c r="A260" t="str">
        <f>IF(CoverSheet!$C$9="Annual Return","AR",IF(CoverSheet!$C$9="Interim Return","IR",IF(CoverSheet!$C$9="Audited Annual Return","AAR","")))</f>
        <v/>
      </c>
      <c r="B260" t="str">
        <f>CoverSheet!$G$7</f>
        <v>v:25-01-a</v>
      </c>
      <c r="C260">
        <f>IF(CoverSheet!$C$31=3,"Q1",IF(CoverSheet!$C$31=6,"Q2",IF(CoverSheet!$C$31=9,"Q3",IF(AND(CoverSheet!$C$31=12,A260="AR"),"Q4",YEAR(CoverSheet!$D$29)))))</f>
        <v>1900</v>
      </c>
      <c r="D260" t="str">
        <f>CoverSheet!$C$15</f>
        <v/>
      </c>
      <c r="E260" t="s">
        <v>371</v>
      </c>
      <c r="F260" t="s">
        <v>633</v>
      </c>
      <c r="G260" t="s">
        <v>3719</v>
      </c>
      <c r="H260">
        <f>Input!P197</f>
        <v>0</v>
      </c>
    </row>
    <row r="261" spans="1:9" x14ac:dyDescent="0.35">
      <c r="A261" t="str">
        <f>IF(CoverSheet!$C$9="Annual Return","AR",IF(CoverSheet!$C$9="Interim Return","IR",IF(CoverSheet!$C$9="Audited Annual Return","AAR","")))</f>
        <v/>
      </c>
      <c r="B261" t="str">
        <f>CoverSheet!$G$7</f>
        <v>v:25-01-a</v>
      </c>
      <c r="C261">
        <f>IF(CoverSheet!$C$31=3,"Q1",IF(CoverSheet!$C$31=6,"Q2",IF(CoverSheet!$C$31=9,"Q3",IF(AND(CoverSheet!$C$31=12,A261="AR"),"Q4",YEAR(CoverSheet!$D$29)))))</f>
        <v>1900</v>
      </c>
      <c r="D261" t="str">
        <f>CoverSheet!$C$15</f>
        <v/>
      </c>
      <c r="E261" t="s">
        <v>371</v>
      </c>
      <c r="F261" t="s">
        <v>634</v>
      </c>
      <c r="G261" t="s">
        <v>3720</v>
      </c>
      <c r="H261">
        <f>Input!R197</f>
        <v>0</v>
      </c>
      <c r="I261" t="str">
        <f>Input!Y197</f>
        <v>G</v>
      </c>
    </row>
    <row r="262" spans="1:9" x14ac:dyDescent="0.35">
      <c r="A262" t="str">
        <f>IF(CoverSheet!$C$9="Annual Return","AR",IF(CoverSheet!$C$9="Interim Return","IR",IF(CoverSheet!$C$9="Audited Annual Return","AAR","")))</f>
        <v/>
      </c>
      <c r="B262" t="str">
        <f>CoverSheet!$G$7</f>
        <v>v:25-01-a</v>
      </c>
      <c r="C262">
        <f>IF(CoverSheet!$C$31=3,"Q1",IF(CoverSheet!$C$31=6,"Q2",IF(CoverSheet!$C$31=9,"Q3",IF(AND(CoverSheet!$C$31=12,A262="AR"),"Q4",YEAR(CoverSheet!$D$29)))))</f>
        <v>1900</v>
      </c>
      <c r="D262" t="str">
        <f>CoverSheet!$C$15</f>
        <v/>
      </c>
      <c r="E262" t="s">
        <v>371</v>
      </c>
      <c r="F262" t="s">
        <v>280</v>
      </c>
      <c r="G262" t="s">
        <v>3721</v>
      </c>
      <c r="H262">
        <f>Input!P199</f>
        <v>0</v>
      </c>
    </row>
    <row r="263" spans="1:9" x14ac:dyDescent="0.35">
      <c r="A263" t="str">
        <f>IF(CoverSheet!$C$9="Annual Return","AR",IF(CoverSheet!$C$9="Interim Return","IR",IF(CoverSheet!$C$9="Audited Annual Return","AAR","")))</f>
        <v/>
      </c>
      <c r="B263" t="str">
        <f>CoverSheet!$G$7</f>
        <v>v:25-01-a</v>
      </c>
      <c r="C263">
        <f>IF(CoverSheet!$C$31=3,"Q1",IF(CoverSheet!$C$31=6,"Q2",IF(CoverSheet!$C$31=9,"Q3",IF(AND(CoverSheet!$C$31=12,A263="AR"),"Q4",YEAR(CoverSheet!$D$29)))))</f>
        <v>1900</v>
      </c>
      <c r="D263" t="str">
        <f>CoverSheet!$C$15</f>
        <v/>
      </c>
      <c r="E263" t="s">
        <v>371</v>
      </c>
      <c r="F263" t="s">
        <v>635</v>
      </c>
      <c r="G263" t="s">
        <v>3722</v>
      </c>
      <c r="H263">
        <f>Input!P200</f>
        <v>0</v>
      </c>
    </row>
    <row r="264" spans="1:9" x14ac:dyDescent="0.35">
      <c r="A264" t="str">
        <f>IF(CoverSheet!$C$9="Annual Return","AR",IF(CoverSheet!$C$9="Interim Return","IR",IF(CoverSheet!$C$9="Audited Annual Return","AAR","")))</f>
        <v/>
      </c>
      <c r="B264" t="str">
        <f>CoverSheet!$G$7</f>
        <v>v:25-01-a</v>
      </c>
      <c r="C264">
        <f>IF(CoverSheet!$C$31=3,"Q1",IF(CoverSheet!$C$31=6,"Q2",IF(CoverSheet!$C$31=9,"Q3",IF(AND(CoverSheet!$C$31=12,A264="AR"),"Q4",YEAR(CoverSheet!$D$29)))))</f>
        <v>1900</v>
      </c>
      <c r="D264" t="str">
        <f>CoverSheet!$C$15</f>
        <v/>
      </c>
      <c r="E264" t="s">
        <v>371</v>
      </c>
      <c r="F264" t="s">
        <v>636</v>
      </c>
      <c r="G264" t="s">
        <v>3723</v>
      </c>
      <c r="H264">
        <f>Input!P201</f>
        <v>0</v>
      </c>
    </row>
    <row r="265" spans="1:9" x14ac:dyDescent="0.35">
      <c r="A265" t="str">
        <f>IF(CoverSheet!$C$9="Annual Return","AR",IF(CoverSheet!$C$9="Interim Return","IR",IF(CoverSheet!$C$9="Audited Annual Return","AAR","")))</f>
        <v/>
      </c>
      <c r="B265" t="str">
        <f>CoverSheet!$G$7</f>
        <v>v:25-01-a</v>
      </c>
      <c r="C265">
        <f>IF(CoverSheet!$C$31=3,"Q1",IF(CoverSheet!$C$31=6,"Q2",IF(CoverSheet!$C$31=9,"Q3",IF(AND(CoverSheet!$C$31=12,A265="AR"),"Q4",YEAR(CoverSheet!$D$29)))))</f>
        <v>1900</v>
      </c>
      <c r="D265" t="str">
        <f>CoverSheet!$C$15</f>
        <v/>
      </c>
      <c r="E265" t="s">
        <v>371</v>
      </c>
      <c r="F265" t="s">
        <v>637</v>
      </c>
      <c r="G265" t="s">
        <v>3724</v>
      </c>
      <c r="H265">
        <f>Input!P202</f>
        <v>0</v>
      </c>
    </row>
    <row r="266" spans="1:9" x14ac:dyDescent="0.35">
      <c r="A266" t="str">
        <f>IF(CoverSheet!$C$9="Annual Return","AR",IF(CoverSheet!$C$9="Interim Return","IR",IF(CoverSheet!$C$9="Audited Annual Return","AAR","")))</f>
        <v/>
      </c>
      <c r="B266" t="str">
        <f>CoverSheet!$G$7</f>
        <v>v:25-01-a</v>
      </c>
      <c r="C266">
        <f>IF(CoverSheet!$C$31=3,"Q1",IF(CoverSheet!$C$31=6,"Q2",IF(CoverSheet!$C$31=9,"Q3",IF(AND(CoverSheet!$C$31=12,A266="AR"),"Q4",YEAR(CoverSheet!$D$29)))))</f>
        <v>1900</v>
      </c>
      <c r="D266" t="str">
        <f>CoverSheet!$C$15</f>
        <v/>
      </c>
      <c r="E266" t="s">
        <v>371</v>
      </c>
      <c r="F266" t="s">
        <v>638</v>
      </c>
      <c r="G266" t="s">
        <v>3725</v>
      </c>
      <c r="H266">
        <f>Input!P203</f>
        <v>0</v>
      </c>
    </row>
    <row r="267" spans="1:9" x14ac:dyDescent="0.35">
      <c r="A267" t="str">
        <f>IF(CoverSheet!$C$9="Annual Return","AR",IF(CoverSheet!$C$9="Interim Return","IR",IF(CoverSheet!$C$9="Audited Annual Return","AAR","")))</f>
        <v/>
      </c>
      <c r="B267" t="str">
        <f>CoverSheet!$G$7</f>
        <v>v:25-01-a</v>
      </c>
      <c r="C267">
        <f>IF(CoverSheet!$C$31=3,"Q1",IF(CoverSheet!$C$31=6,"Q2",IF(CoverSheet!$C$31=9,"Q3",IF(AND(CoverSheet!$C$31=12,A267="AR"),"Q4",YEAR(CoverSheet!$D$29)))))</f>
        <v>1900</v>
      </c>
      <c r="D267" t="str">
        <f>CoverSheet!$C$15</f>
        <v/>
      </c>
      <c r="E267" t="s">
        <v>371</v>
      </c>
      <c r="F267" t="s">
        <v>639</v>
      </c>
      <c r="G267" t="s">
        <v>3726</v>
      </c>
      <c r="H267">
        <f>Input!P204</f>
        <v>0</v>
      </c>
    </row>
    <row r="268" spans="1:9" x14ac:dyDescent="0.35">
      <c r="A268" t="str">
        <f>IF(CoverSheet!$C$9="Annual Return","AR",IF(CoverSheet!$C$9="Interim Return","IR",IF(CoverSheet!$C$9="Audited Annual Return","AAR","")))</f>
        <v/>
      </c>
      <c r="B268" t="str">
        <f>CoverSheet!$G$7</f>
        <v>v:25-01-a</v>
      </c>
      <c r="C268">
        <f>IF(CoverSheet!$C$31=3,"Q1",IF(CoverSheet!$C$31=6,"Q2",IF(CoverSheet!$C$31=9,"Q3",IF(AND(CoverSheet!$C$31=12,A268="AR"),"Q4",YEAR(CoverSheet!$D$29)))))</f>
        <v>1900</v>
      </c>
      <c r="D268" t="str">
        <f>CoverSheet!$C$15</f>
        <v/>
      </c>
      <c r="E268" t="s">
        <v>371</v>
      </c>
      <c r="F268" t="s">
        <v>3694</v>
      </c>
      <c r="G268" t="s">
        <v>3727</v>
      </c>
      <c r="H268">
        <f>Input!R204</f>
        <v>0</v>
      </c>
      <c r="I268" t="str">
        <f>Input!Y204</f>
        <v>G</v>
      </c>
    </row>
    <row r="269" spans="1:9" x14ac:dyDescent="0.35">
      <c r="A269" t="str">
        <f>IF(CoverSheet!$C$9="Annual Return","AR",IF(CoverSheet!$C$9="Interim Return","IR",IF(CoverSheet!$C$9="Audited Annual Return","AAR","")))</f>
        <v/>
      </c>
      <c r="B269" t="str">
        <f>CoverSheet!$G$7</f>
        <v>v:25-01-a</v>
      </c>
      <c r="C269">
        <f>IF(CoverSheet!$C$31=3,"Q1",IF(CoverSheet!$C$31=6,"Q2",IF(CoverSheet!$C$31=9,"Q3",IF(AND(CoverSheet!$C$31=12,A269="AR"),"Q4",YEAR(CoverSheet!$D$29)))))</f>
        <v>1900</v>
      </c>
      <c r="D269" t="str">
        <f>CoverSheet!$C$15</f>
        <v/>
      </c>
      <c r="E269" t="s">
        <v>371</v>
      </c>
      <c r="F269" t="s">
        <v>640</v>
      </c>
      <c r="G269" t="s">
        <v>3728</v>
      </c>
      <c r="H269">
        <f>Input!P205</f>
        <v>0</v>
      </c>
    </row>
    <row r="270" spans="1:9" x14ac:dyDescent="0.35">
      <c r="A270" t="str">
        <f>IF(CoverSheet!$C$9="Annual Return","AR",IF(CoverSheet!$C$9="Interim Return","IR",IF(CoverSheet!$C$9="Audited Annual Return","AAR","")))</f>
        <v/>
      </c>
      <c r="B270" t="str">
        <f>CoverSheet!$G$7</f>
        <v>v:25-01-a</v>
      </c>
      <c r="C270">
        <f>IF(CoverSheet!$C$31=3,"Q1",IF(CoverSheet!$C$31=6,"Q2",IF(CoverSheet!$C$31=9,"Q3",IF(AND(CoverSheet!$C$31=12,A270="AR"),"Q4",YEAR(CoverSheet!$D$29)))))</f>
        <v>1900</v>
      </c>
      <c r="D270" t="str">
        <f>CoverSheet!$C$15</f>
        <v/>
      </c>
      <c r="E270" t="s">
        <v>371</v>
      </c>
      <c r="F270" t="s">
        <v>641</v>
      </c>
      <c r="G270" t="s">
        <v>3729</v>
      </c>
      <c r="H270">
        <f>Input!R205</f>
        <v>0</v>
      </c>
      <c r="I270" t="str">
        <f>Input!Y205</f>
        <v>G</v>
      </c>
    </row>
    <row r="271" spans="1:9" x14ac:dyDescent="0.35">
      <c r="A271" t="str">
        <f>IF(CoverSheet!$C$9="Annual Return","AR",IF(CoverSheet!$C$9="Interim Return","IR",IF(CoverSheet!$C$9="Audited Annual Return","AAR","")))</f>
        <v/>
      </c>
      <c r="B271" t="str">
        <f>CoverSheet!$G$7</f>
        <v>v:25-01-a</v>
      </c>
      <c r="C271">
        <f>IF(CoverSheet!$C$31=3,"Q1",IF(CoverSheet!$C$31=6,"Q2",IF(CoverSheet!$C$31=9,"Q3",IF(AND(CoverSheet!$C$31=12,A271="AR"),"Q4",YEAR(CoverSheet!$D$29)))))</f>
        <v>1900</v>
      </c>
      <c r="D271" t="str">
        <f>CoverSheet!$C$15</f>
        <v/>
      </c>
      <c r="E271" t="s">
        <v>371</v>
      </c>
      <c r="F271" t="s">
        <v>642</v>
      </c>
      <c r="G271" t="s">
        <v>3730</v>
      </c>
      <c r="H271">
        <f>Input!P206</f>
        <v>0</v>
      </c>
    </row>
    <row r="272" spans="1:9" x14ac:dyDescent="0.35">
      <c r="A272" t="str">
        <f>IF(CoverSheet!$C$9="Annual Return","AR",IF(CoverSheet!$C$9="Interim Return","IR",IF(CoverSheet!$C$9="Audited Annual Return","AAR","")))</f>
        <v/>
      </c>
      <c r="B272" t="str">
        <f>CoverSheet!$G$7</f>
        <v>v:25-01-a</v>
      </c>
      <c r="C272">
        <f>IF(CoverSheet!$C$31=3,"Q1",IF(CoverSheet!$C$31=6,"Q2",IF(CoverSheet!$C$31=9,"Q3",IF(AND(CoverSheet!$C$31=12,A272="AR"),"Q4",YEAR(CoverSheet!$D$29)))))</f>
        <v>1900</v>
      </c>
      <c r="D272" t="str">
        <f>CoverSheet!$C$15</f>
        <v/>
      </c>
      <c r="E272" t="s">
        <v>371</v>
      </c>
      <c r="F272" t="s">
        <v>643</v>
      </c>
      <c r="G272" t="s">
        <v>4838</v>
      </c>
      <c r="H272">
        <f>Input!P207</f>
        <v>0</v>
      </c>
    </row>
    <row r="273" spans="1:9" x14ac:dyDescent="0.35">
      <c r="A273" t="str">
        <f>IF(CoverSheet!$C$9="Annual Return","AR",IF(CoverSheet!$C$9="Interim Return","IR",IF(CoverSheet!$C$9="Audited Annual Return","AAR","")))</f>
        <v/>
      </c>
      <c r="B273" t="str">
        <f>CoverSheet!$G$7</f>
        <v>v:25-01-a</v>
      </c>
      <c r="C273">
        <f>IF(CoverSheet!$C$31=3,"Q1",IF(CoverSheet!$C$31=6,"Q2",IF(CoverSheet!$C$31=9,"Q3",IF(AND(CoverSheet!$C$31=12,A273="AR"),"Q4",YEAR(CoverSheet!$D$29)))))</f>
        <v>1900</v>
      </c>
      <c r="D273" t="str">
        <f>CoverSheet!$C$15</f>
        <v/>
      </c>
      <c r="E273" t="s">
        <v>371</v>
      </c>
      <c r="F273" t="s">
        <v>644</v>
      </c>
      <c r="G273" t="s">
        <v>4828</v>
      </c>
      <c r="H273">
        <f>Input!P208</f>
        <v>0</v>
      </c>
    </row>
    <row r="274" spans="1:9" x14ac:dyDescent="0.35">
      <c r="A274" t="str">
        <f>IF(CoverSheet!$C$9="Annual Return","AR",IF(CoverSheet!$C$9="Interim Return","IR",IF(CoverSheet!$C$9="Audited Annual Return","AAR","")))</f>
        <v/>
      </c>
      <c r="B274" t="str">
        <f>CoverSheet!$G$7</f>
        <v>v:25-01-a</v>
      </c>
      <c r="C274">
        <f>IF(CoverSheet!$C$31=3,"Q1",IF(CoverSheet!$C$31=6,"Q2",IF(CoverSheet!$C$31=9,"Q3",IF(AND(CoverSheet!$C$31=12,A274="AR"),"Q4",YEAR(CoverSheet!$D$29)))))</f>
        <v>1900</v>
      </c>
      <c r="D274" t="str">
        <f>CoverSheet!$C$15</f>
        <v/>
      </c>
      <c r="E274" t="s">
        <v>371</v>
      </c>
      <c r="F274" t="s">
        <v>4827</v>
      </c>
      <c r="G274" t="s">
        <v>4829</v>
      </c>
      <c r="H274">
        <f>Input!R208</f>
        <v>0</v>
      </c>
      <c r="I274" t="str">
        <f>Input!Y208</f>
        <v>G</v>
      </c>
    </row>
    <row r="275" spans="1:9" x14ac:dyDescent="0.35">
      <c r="A275" t="str">
        <f>IF(CoverSheet!$C$9="Annual Return","AR",IF(CoverSheet!$C$9="Interim Return","IR",IF(CoverSheet!$C$9="Audited Annual Return","AAR","")))</f>
        <v/>
      </c>
      <c r="B275" t="str">
        <f>CoverSheet!$G$7</f>
        <v>v:25-01-a</v>
      </c>
      <c r="C275">
        <f>IF(CoverSheet!$C$31=3,"Q1",IF(CoverSheet!$C$31=6,"Q2",IF(CoverSheet!$C$31=9,"Q3",IF(AND(CoverSheet!$C$31=12,A275="AR"),"Q4",YEAR(CoverSheet!$D$29)))))</f>
        <v>1900</v>
      </c>
      <c r="D275" t="str">
        <f>CoverSheet!$C$15</f>
        <v/>
      </c>
      <c r="E275" t="s">
        <v>371</v>
      </c>
      <c r="F275" t="s">
        <v>287</v>
      </c>
      <c r="G275" t="s">
        <v>3731</v>
      </c>
      <c r="H275">
        <f>Input!P210</f>
        <v>0</v>
      </c>
    </row>
    <row r="276" spans="1:9" x14ac:dyDescent="0.35">
      <c r="A276" t="str">
        <f>IF(CoverSheet!$C$9="Annual Return","AR",IF(CoverSheet!$C$9="Interim Return","IR",IF(CoverSheet!$C$9="Audited Annual Return","AAR","")))</f>
        <v/>
      </c>
      <c r="B276" t="str">
        <f>CoverSheet!$G$7</f>
        <v>v:25-01-a</v>
      </c>
      <c r="C276">
        <f>IF(CoverSheet!$C$31=3,"Q1",IF(CoverSheet!$C$31=6,"Q2",IF(CoverSheet!$C$31=9,"Q3",IF(AND(CoverSheet!$C$31=12,A276="AR"),"Q4",YEAR(CoverSheet!$D$29)))))</f>
        <v>1900</v>
      </c>
      <c r="D276" t="str">
        <f>CoverSheet!$C$15</f>
        <v/>
      </c>
      <c r="E276" t="s">
        <v>371</v>
      </c>
      <c r="F276" t="s">
        <v>645</v>
      </c>
      <c r="G276" t="s">
        <v>3732</v>
      </c>
      <c r="H276">
        <f>Input!P211</f>
        <v>0</v>
      </c>
    </row>
    <row r="277" spans="1:9" x14ac:dyDescent="0.35">
      <c r="A277" t="str">
        <f>IF(CoverSheet!$C$9="Annual Return","AR",IF(CoverSheet!$C$9="Interim Return","IR",IF(CoverSheet!$C$9="Audited Annual Return","AAR","")))</f>
        <v/>
      </c>
      <c r="B277" t="str">
        <f>CoverSheet!$G$7</f>
        <v>v:25-01-a</v>
      </c>
      <c r="C277">
        <f>IF(CoverSheet!$C$31=3,"Q1",IF(CoverSheet!$C$31=6,"Q2",IF(CoverSheet!$C$31=9,"Q3",IF(AND(CoverSheet!$C$31=12,A277="AR"),"Q4",YEAR(CoverSheet!$D$29)))))</f>
        <v>1900</v>
      </c>
      <c r="D277" t="str">
        <f>CoverSheet!$C$15</f>
        <v/>
      </c>
      <c r="E277" t="s">
        <v>371</v>
      </c>
      <c r="F277" t="s">
        <v>646</v>
      </c>
      <c r="G277" t="s">
        <v>3733</v>
      </c>
      <c r="H277">
        <f>Input!P212</f>
        <v>0</v>
      </c>
    </row>
    <row r="278" spans="1:9" x14ac:dyDescent="0.35">
      <c r="A278" t="str">
        <f>IF(CoverSheet!$C$9="Annual Return","AR",IF(CoverSheet!$C$9="Interim Return","IR",IF(CoverSheet!$C$9="Audited Annual Return","AAR","")))</f>
        <v/>
      </c>
      <c r="B278" t="str">
        <f>CoverSheet!$G$7</f>
        <v>v:25-01-a</v>
      </c>
      <c r="C278">
        <f>IF(CoverSheet!$C$31=3,"Q1",IF(CoverSheet!$C$31=6,"Q2",IF(CoverSheet!$C$31=9,"Q3",IF(AND(CoverSheet!$C$31=12,A278="AR"),"Q4",YEAR(CoverSheet!$D$29)))))</f>
        <v>1900</v>
      </c>
      <c r="D278" t="str">
        <f>CoverSheet!$C$15</f>
        <v/>
      </c>
      <c r="E278" t="s">
        <v>371</v>
      </c>
      <c r="F278" t="s">
        <v>647</v>
      </c>
      <c r="G278" t="s">
        <v>3734</v>
      </c>
      <c r="H278">
        <f>Input!P213</f>
        <v>0</v>
      </c>
    </row>
    <row r="279" spans="1:9" x14ac:dyDescent="0.35">
      <c r="A279" t="str">
        <f>IF(CoverSheet!$C$9="Annual Return","AR",IF(CoverSheet!$C$9="Interim Return","IR",IF(CoverSheet!$C$9="Audited Annual Return","AAR","")))</f>
        <v/>
      </c>
      <c r="B279" t="str">
        <f>CoverSheet!$G$7</f>
        <v>v:25-01-a</v>
      </c>
      <c r="C279">
        <f>IF(CoverSheet!$C$31=3,"Q1",IF(CoverSheet!$C$31=6,"Q2",IF(CoverSheet!$C$31=9,"Q3",IF(AND(CoverSheet!$C$31=12,A279="AR"),"Q4",YEAR(CoverSheet!$D$29)))))</f>
        <v>1900</v>
      </c>
      <c r="D279" t="str">
        <f>CoverSheet!$C$15</f>
        <v/>
      </c>
      <c r="E279" t="s">
        <v>371</v>
      </c>
      <c r="F279" t="s">
        <v>648</v>
      </c>
      <c r="G279" t="s">
        <v>3735</v>
      </c>
      <c r="H279">
        <f>Input!R213</f>
        <v>0</v>
      </c>
      <c r="I279" t="str">
        <f>Input!Y213</f>
        <v>G</v>
      </c>
    </row>
    <row r="280" spans="1:9" x14ac:dyDescent="0.35">
      <c r="A280" t="str">
        <f>IF(CoverSheet!$C$9="Annual Return","AR",IF(CoverSheet!$C$9="Interim Return","IR",IF(CoverSheet!$C$9="Audited Annual Return","AAR","")))</f>
        <v/>
      </c>
      <c r="B280" t="str">
        <f>CoverSheet!$G$7</f>
        <v>v:25-01-a</v>
      </c>
      <c r="C280">
        <f>IF(CoverSheet!$C$31=3,"Q1",IF(CoverSheet!$C$31=6,"Q2",IF(CoverSheet!$C$31=9,"Q3",IF(AND(CoverSheet!$C$31=12,A280="AR"),"Q4",YEAR(CoverSheet!$D$29)))))</f>
        <v>1900</v>
      </c>
      <c r="D280" t="str">
        <f>CoverSheet!$C$15</f>
        <v/>
      </c>
      <c r="E280" t="s">
        <v>371</v>
      </c>
      <c r="F280" t="s">
        <v>291</v>
      </c>
      <c r="G280" t="s">
        <v>3646</v>
      </c>
      <c r="H280">
        <f>Input!P215</f>
        <v>0</v>
      </c>
    </row>
    <row r="281" spans="1:9" x14ac:dyDescent="0.35">
      <c r="A281" t="str">
        <f>IF(CoverSheet!$C$9="Annual Return","AR",IF(CoverSheet!$C$9="Interim Return","IR",IF(CoverSheet!$C$9="Audited Annual Return","AAR","")))</f>
        <v/>
      </c>
      <c r="B281" t="str">
        <f>CoverSheet!$G$7</f>
        <v>v:25-01-a</v>
      </c>
      <c r="C281">
        <f>IF(CoverSheet!$C$31=3,"Q1",IF(CoverSheet!$C$31=6,"Q2",IF(CoverSheet!$C$31=9,"Q3",IF(AND(CoverSheet!$C$31=12,A281="AR"),"Q4",YEAR(CoverSheet!$D$29)))))</f>
        <v>1900</v>
      </c>
      <c r="D281" t="str">
        <f>CoverSheet!$C$15</f>
        <v/>
      </c>
      <c r="E281" t="s">
        <v>371</v>
      </c>
      <c r="F281" t="s">
        <v>649</v>
      </c>
      <c r="G281" t="s">
        <v>650</v>
      </c>
      <c r="H281">
        <f>Input!R215</f>
        <v>0</v>
      </c>
      <c r="I281" t="str">
        <f>Input!Y215</f>
        <v>G</v>
      </c>
    </row>
    <row r="282" spans="1:9" x14ac:dyDescent="0.35">
      <c r="A282" t="str">
        <f>IF(CoverSheet!$C$9="Annual Return","AR",IF(CoverSheet!$C$9="Interim Return","IR",IF(CoverSheet!$C$9="Audited Annual Return","AAR","")))</f>
        <v/>
      </c>
      <c r="B282" t="str">
        <f>CoverSheet!$G$7</f>
        <v>v:25-01-a</v>
      </c>
      <c r="C282">
        <f>IF(CoverSheet!$C$31=3,"Q1",IF(CoverSheet!$C$31=6,"Q2",IF(CoverSheet!$C$31=9,"Q3",IF(AND(CoverSheet!$C$31=12,A282="AR"),"Q4",YEAR(CoverSheet!$D$29)))))</f>
        <v>1900</v>
      </c>
      <c r="D282" t="str">
        <f>CoverSheet!$C$15</f>
        <v/>
      </c>
      <c r="E282" t="s">
        <v>371</v>
      </c>
      <c r="F282" t="s">
        <v>651</v>
      </c>
      <c r="G282" t="s">
        <v>292</v>
      </c>
      <c r="H282">
        <f>Input!P217</f>
        <v>0</v>
      </c>
    </row>
    <row r="283" spans="1:9" x14ac:dyDescent="0.35">
      <c r="A283" t="str">
        <f>IF(CoverSheet!$C$9="Annual Return","AR",IF(CoverSheet!$C$9="Interim Return","IR",IF(CoverSheet!$C$9="Audited Annual Return","AAR","")))</f>
        <v/>
      </c>
      <c r="B283" t="str">
        <f>CoverSheet!$G$7</f>
        <v>v:25-01-a</v>
      </c>
      <c r="C283">
        <f>IF(CoverSheet!$C$31=3,"Q1",IF(CoverSheet!$C$31=6,"Q2",IF(CoverSheet!$C$31=9,"Q3",IF(AND(CoverSheet!$C$31=12,A283="AR"),"Q4",YEAR(CoverSheet!$D$29)))))</f>
        <v>1900</v>
      </c>
      <c r="D283" t="str">
        <f>CoverSheet!$C$15</f>
        <v/>
      </c>
      <c r="E283" t="s">
        <v>371</v>
      </c>
      <c r="F283" t="s">
        <v>293</v>
      </c>
      <c r="G283" t="s">
        <v>4815</v>
      </c>
      <c r="H283">
        <f>Input!P219</f>
        <v>0</v>
      </c>
    </row>
    <row r="284" spans="1:9" x14ac:dyDescent="0.35">
      <c r="A284" t="str">
        <f>IF(CoverSheet!$C$9="Annual Return","AR",IF(CoverSheet!$C$9="Interim Return","IR",IF(CoverSheet!$C$9="Audited Annual Return","AAR","")))</f>
        <v/>
      </c>
      <c r="B284" t="str">
        <f>CoverSheet!$G$7</f>
        <v>v:25-01-a</v>
      </c>
      <c r="C284">
        <f>IF(CoverSheet!$C$31=3,"Q1",IF(CoverSheet!$C$31=6,"Q2",IF(CoverSheet!$C$31=9,"Q3",IF(AND(CoverSheet!$C$31=12,A284="AR"),"Q4",YEAR(CoverSheet!$D$29)))))</f>
        <v>1900</v>
      </c>
      <c r="D284" t="str">
        <f>CoverSheet!$C$15</f>
        <v/>
      </c>
      <c r="E284" t="s">
        <v>371</v>
      </c>
      <c r="F284" t="s">
        <v>3695</v>
      </c>
      <c r="G284" t="s">
        <v>3628</v>
      </c>
      <c r="H284">
        <f>Input!P220</f>
        <v>0</v>
      </c>
    </row>
    <row r="285" spans="1:9" x14ac:dyDescent="0.35">
      <c r="A285" t="str">
        <f>IF(CoverSheet!$C$9="Annual Return","AR",IF(CoverSheet!$C$9="Interim Return","IR",IF(CoverSheet!$C$9="Audited Annual Return","AAR","")))</f>
        <v/>
      </c>
      <c r="B285" t="str">
        <f>CoverSheet!$G$7</f>
        <v>v:25-01-a</v>
      </c>
      <c r="C285">
        <f>IF(CoverSheet!$C$31=3,"Q1",IF(CoverSheet!$C$31=6,"Q2",IF(CoverSheet!$C$31=9,"Q3",IF(AND(CoverSheet!$C$31=12,A285="AR"),"Q4",YEAR(CoverSheet!$D$29)))))</f>
        <v>1900</v>
      </c>
      <c r="D285" t="str">
        <f>CoverSheet!$C$15</f>
        <v/>
      </c>
      <c r="E285" t="s">
        <v>371</v>
      </c>
      <c r="F285" t="s">
        <v>3696</v>
      </c>
      <c r="G285" t="s">
        <v>3629</v>
      </c>
      <c r="H285">
        <f>Input!P221</f>
        <v>0</v>
      </c>
    </row>
    <row r="286" spans="1:9" x14ac:dyDescent="0.35">
      <c r="A286" t="str">
        <f>IF(CoverSheet!$C$9="Annual Return","AR",IF(CoverSheet!$C$9="Interim Return","IR",IF(CoverSheet!$C$9="Audited Annual Return","AAR","")))</f>
        <v/>
      </c>
      <c r="B286" t="str">
        <f>CoverSheet!$G$7</f>
        <v>v:25-01-a</v>
      </c>
      <c r="C286">
        <f>IF(CoverSheet!$C$31=3,"Q1",IF(CoverSheet!$C$31=6,"Q2",IF(CoverSheet!$C$31=9,"Q3",IF(AND(CoverSheet!$C$31=12,A286="AR"),"Q4",YEAR(CoverSheet!$D$29)))))</f>
        <v>1900</v>
      </c>
      <c r="D286" t="str">
        <f>CoverSheet!$C$15</f>
        <v/>
      </c>
      <c r="E286" t="s">
        <v>371</v>
      </c>
      <c r="F286" t="s">
        <v>3697</v>
      </c>
      <c r="G286" t="s">
        <v>3630</v>
      </c>
      <c r="H286">
        <f>Input!P222</f>
        <v>0</v>
      </c>
    </row>
    <row r="287" spans="1:9" x14ac:dyDescent="0.35">
      <c r="A287" t="str">
        <f>IF(CoverSheet!$C$9="Annual Return","AR",IF(CoverSheet!$C$9="Interim Return","IR",IF(CoverSheet!$C$9="Audited Annual Return","AAR","")))</f>
        <v/>
      </c>
      <c r="B287" t="str">
        <f>CoverSheet!$G$7</f>
        <v>v:25-01-a</v>
      </c>
      <c r="C287">
        <f>IF(CoverSheet!$C$31=3,"Q1",IF(CoverSheet!$C$31=6,"Q2",IF(CoverSheet!$C$31=9,"Q3",IF(AND(CoverSheet!$C$31=12,A287="AR"),"Q4",YEAR(CoverSheet!$D$29)))))</f>
        <v>1900</v>
      </c>
      <c r="D287" t="str">
        <f>CoverSheet!$C$15</f>
        <v/>
      </c>
      <c r="E287" t="s">
        <v>371</v>
      </c>
      <c r="F287" t="s">
        <v>3698</v>
      </c>
      <c r="G287" t="s">
        <v>3631</v>
      </c>
      <c r="H287">
        <f>Input!P223</f>
        <v>0</v>
      </c>
    </row>
    <row r="288" spans="1:9" x14ac:dyDescent="0.35">
      <c r="A288" t="str">
        <f>IF(CoverSheet!$C$9="Annual Return","AR",IF(CoverSheet!$C$9="Interim Return","IR",IF(CoverSheet!$C$9="Audited Annual Return","AAR","")))</f>
        <v/>
      </c>
      <c r="B288" t="str">
        <f>CoverSheet!$G$7</f>
        <v>v:25-01-a</v>
      </c>
      <c r="C288">
        <f>IF(CoverSheet!$C$31=3,"Q1",IF(CoverSheet!$C$31=6,"Q2",IF(CoverSheet!$C$31=9,"Q3",IF(AND(CoverSheet!$C$31=12,A288="AR"),"Q4",YEAR(CoverSheet!$D$29)))))</f>
        <v>1900</v>
      </c>
      <c r="D288" t="str">
        <f>CoverSheet!$C$15</f>
        <v/>
      </c>
      <c r="E288" t="s">
        <v>371</v>
      </c>
      <c r="F288" t="s">
        <v>3699</v>
      </c>
      <c r="G288" t="s">
        <v>3632</v>
      </c>
      <c r="H288">
        <f>Input!P224</f>
        <v>0</v>
      </c>
    </row>
    <row r="289" spans="1:14" x14ac:dyDescent="0.35">
      <c r="A289" t="str">
        <f>IF(CoverSheet!$C$9="Annual Return","AR",IF(CoverSheet!$C$9="Interim Return","IR",IF(CoverSheet!$C$9="Audited Annual Return","AAR","")))</f>
        <v/>
      </c>
      <c r="B289" t="str">
        <f>CoverSheet!$G$7</f>
        <v>v:25-01-a</v>
      </c>
      <c r="C289">
        <f>IF(CoverSheet!$C$31=3,"Q1",IF(CoverSheet!$C$31=6,"Q2",IF(CoverSheet!$C$31=9,"Q3",IF(AND(CoverSheet!$C$31=12,A289="AR"),"Q4",YEAR(CoverSheet!$D$29)))))</f>
        <v>1900</v>
      </c>
      <c r="D289" t="str">
        <f>CoverSheet!$C$15</f>
        <v/>
      </c>
      <c r="E289" t="s">
        <v>371</v>
      </c>
      <c r="F289" t="s">
        <v>3700</v>
      </c>
      <c r="G289" t="s">
        <v>3633</v>
      </c>
      <c r="H289">
        <f>Input!P225</f>
        <v>0</v>
      </c>
    </row>
    <row r="290" spans="1:14" x14ac:dyDescent="0.35">
      <c r="A290" t="str">
        <f>IF(CoverSheet!$C$9="Annual Return","AR",IF(CoverSheet!$C$9="Interim Return","IR",IF(CoverSheet!$C$9="Audited Annual Return","AAR","")))</f>
        <v/>
      </c>
      <c r="B290" t="str">
        <f>CoverSheet!$G$7</f>
        <v>v:25-01-a</v>
      </c>
      <c r="C290">
        <f>IF(CoverSheet!$C$31=3,"Q1",IF(CoverSheet!$C$31=6,"Q2",IF(CoverSheet!$C$31=9,"Q3",IF(AND(CoverSheet!$C$31=12,A290="AR"),"Q4",YEAR(CoverSheet!$D$29)))))</f>
        <v>1900</v>
      </c>
      <c r="D290" t="str">
        <f>CoverSheet!$C$15</f>
        <v/>
      </c>
      <c r="E290" t="s">
        <v>371</v>
      </c>
      <c r="F290" t="s">
        <v>3701</v>
      </c>
      <c r="G290" t="s">
        <v>3634</v>
      </c>
      <c r="H290">
        <f>Input!P226</f>
        <v>0</v>
      </c>
    </row>
    <row r="291" spans="1:14" x14ac:dyDescent="0.35">
      <c r="A291" t="str">
        <f>IF(CoverSheet!$C$9="Annual Return","AR",IF(CoverSheet!$C$9="Interim Return","IR",IF(CoverSheet!$C$9="Audited Annual Return","AAR","")))</f>
        <v/>
      </c>
      <c r="B291" t="str">
        <f>CoverSheet!$G$7</f>
        <v>v:25-01-a</v>
      </c>
      <c r="C291">
        <f>IF(CoverSheet!$C$31=3,"Q1",IF(CoverSheet!$C$31=6,"Q2",IF(CoverSheet!$C$31=9,"Q3",IF(AND(CoverSheet!$C$31=12,A291="AR"),"Q4",YEAR(CoverSheet!$D$29)))))</f>
        <v>1900</v>
      </c>
      <c r="D291" t="str">
        <f>CoverSheet!$C$15</f>
        <v/>
      </c>
      <c r="E291" t="s">
        <v>371</v>
      </c>
      <c r="F291" t="s">
        <v>3702</v>
      </c>
      <c r="G291" t="s">
        <v>3635</v>
      </c>
      <c r="H291">
        <f>Input!R226</f>
        <v>0</v>
      </c>
      <c r="I291" t="str">
        <f>Input!Y226</f>
        <v>G</v>
      </c>
    </row>
    <row r="292" spans="1:14" s="410" customFormat="1" x14ac:dyDescent="0.35">
      <c r="A292" s="410" t="str">
        <f>IF(CoverSheet!$C$9="Annual Return","AR",IF(CoverSheet!$C$9="Interim Return","IR",IF(CoverSheet!$C$9="Audited Annual Return","AAR","")))</f>
        <v/>
      </c>
      <c r="B292" s="410" t="str">
        <f>CoverSheet!$G$7</f>
        <v>v:25-01-a</v>
      </c>
      <c r="C292" s="410">
        <f>IF(CoverSheet!$C$31=3,"Q1",IF(CoverSheet!$C$31=6,"Q2",IF(CoverSheet!$C$31=9,"Q3",IF(AND(CoverSheet!$C$31=12,A292="AR"),"Q4",YEAR(CoverSheet!$D$29)))))</f>
        <v>1900</v>
      </c>
      <c r="D292" s="410" t="str">
        <f>CoverSheet!$C$15</f>
        <v/>
      </c>
      <c r="E292" s="410" t="s">
        <v>371</v>
      </c>
      <c r="F292" s="410" t="s">
        <v>295</v>
      </c>
      <c r="G292" s="410" t="s">
        <v>6137</v>
      </c>
      <c r="H292" s="410">
        <f>Input!P228</f>
        <v>0</v>
      </c>
    </row>
    <row r="293" spans="1:14" x14ac:dyDescent="0.35">
      <c r="A293" t="str">
        <f>IF(CoverSheet!$C$9="Annual Return","AR",IF(CoverSheet!$C$9="Interim Return","IR",IF(CoverSheet!$C$9="Audited Annual Return","AAR","")))</f>
        <v/>
      </c>
      <c r="B293" t="str">
        <f>CoverSheet!$G$7</f>
        <v>v:25-01-a</v>
      </c>
      <c r="C293">
        <f>IF(CoverSheet!$C$31=3,"Q1",IF(CoverSheet!$C$31=6,"Q2",IF(CoverSheet!$C$31=9,"Q3",IF(AND(CoverSheet!$C$31=12,A293="AR"),"Q4",YEAR(CoverSheet!$D$29)))))</f>
        <v>1900</v>
      </c>
      <c r="D293" t="str">
        <f>CoverSheet!$C$15</f>
        <v/>
      </c>
      <c r="E293" t="s">
        <v>371</v>
      </c>
      <c r="F293" s="410" t="s">
        <v>296</v>
      </c>
      <c r="G293" t="s">
        <v>3736</v>
      </c>
      <c r="H293">
        <f>Input!P230</f>
        <v>0</v>
      </c>
      <c r="K293" s="410"/>
    </row>
    <row r="294" spans="1:14" x14ac:dyDescent="0.35">
      <c r="A294" t="str">
        <f>IF(CoverSheet!$C$9="Annual Return","AR",IF(CoverSheet!$C$9="Interim Return","IR",IF(CoverSheet!$C$9="Audited Annual Return","AAR","")))</f>
        <v/>
      </c>
      <c r="B294" t="str">
        <f>CoverSheet!$G$7</f>
        <v>v:25-01-a</v>
      </c>
      <c r="C294">
        <f>IF(CoverSheet!$C$31=3,"Q1",IF(CoverSheet!$C$31=6,"Q2",IF(CoverSheet!$C$31=9,"Q3",IF(AND(CoverSheet!$C$31=12,A294="AR"),"Q4",YEAR(CoverSheet!$D$29)))))</f>
        <v>1900</v>
      </c>
      <c r="D294" t="str">
        <f>CoverSheet!$C$15</f>
        <v/>
      </c>
      <c r="E294" t="s">
        <v>371</v>
      </c>
      <c r="F294" s="410" t="s">
        <v>652</v>
      </c>
      <c r="G294" t="s">
        <v>3737</v>
      </c>
      <c r="H294">
        <f>Input!P231</f>
        <v>0</v>
      </c>
      <c r="K294" s="410"/>
    </row>
    <row r="295" spans="1:14" x14ac:dyDescent="0.35">
      <c r="A295" t="str">
        <f>IF(CoverSheet!$C$9="Annual Return","AR",IF(CoverSheet!$C$9="Interim Return","IR",IF(CoverSheet!$C$9="Audited Annual Return","AAR","")))</f>
        <v/>
      </c>
      <c r="B295" t="str">
        <f>CoverSheet!$G$7</f>
        <v>v:25-01-a</v>
      </c>
      <c r="C295">
        <f>IF(CoverSheet!$C$31=3,"Q1",IF(CoverSheet!$C$31=6,"Q2",IF(CoverSheet!$C$31=9,"Q3",IF(AND(CoverSheet!$C$31=12,A295="AR"),"Q4",YEAR(CoverSheet!$D$29)))))</f>
        <v>1900</v>
      </c>
      <c r="D295" t="str">
        <f>CoverSheet!$C$15</f>
        <v/>
      </c>
      <c r="E295" t="s">
        <v>371</v>
      </c>
      <c r="F295" s="410" t="s">
        <v>653</v>
      </c>
      <c r="G295" t="s">
        <v>3738</v>
      </c>
      <c r="H295">
        <f>Input!P232</f>
        <v>0</v>
      </c>
      <c r="K295" s="410"/>
    </row>
    <row r="296" spans="1:14" x14ac:dyDescent="0.35">
      <c r="A296" t="str">
        <f>IF(CoverSheet!$C$9="Annual Return","AR",IF(CoverSheet!$C$9="Interim Return","IR",IF(CoverSheet!$C$9="Audited Annual Return","AAR","")))</f>
        <v/>
      </c>
      <c r="B296" t="str">
        <f>CoverSheet!$G$7</f>
        <v>v:25-01-a</v>
      </c>
      <c r="C296">
        <f>IF(CoverSheet!$C$31=3,"Q1",IF(CoverSheet!$C$31=6,"Q2",IF(CoverSheet!$C$31=9,"Q3",IF(AND(CoverSheet!$C$31=12,A296="AR"),"Q4",YEAR(CoverSheet!$D$29)))))</f>
        <v>1900</v>
      </c>
      <c r="D296" t="str">
        <f>CoverSheet!$C$15</f>
        <v/>
      </c>
      <c r="E296" t="s">
        <v>371</v>
      </c>
      <c r="F296" s="410" t="s">
        <v>654</v>
      </c>
      <c r="G296" t="s">
        <v>3739</v>
      </c>
      <c r="H296">
        <f>Input!P233</f>
        <v>0</v>
      </c>
      <c r="K296" s="410"/>
    </row>
    <row r="297" spans="1:14" x14ac:dyDescent="0.35">
      <c r="A297" t="str">
        <f>IF(CoverSheet!$C$9="Annual Return","AR",IF(CoverSheet!$C$9="Interim Return","IR",IF(CoverSheet!$C$9="Audited Annual Return","AAR","")))</f>
        <v/>
      </c>
      <c r="B297" t="str">
        <f>CoverSheet!$G$7</f>
        <v>v:25-01-a</v>
      </c>
      <c r="C297">
        <f>IF(CoverSheet!$C$31=3,"Q1",IF(CoverSheet!$C$31=6,"Q2",IF(CoverSheet!$C$31=9,"Q3",IF(AND(CoverSheet!$C$31=12,A297="AR"),"Q4",YEAR(CoverSheet!$D$29)))))</f>
        <v>1900</v>
      </c>
      <c r="D297" t="str">
        <f>CoverSheet!$C$15</f>
        <v/>
      </c>
      <c r="E297" t="s">
        <v>371</v>
      </c>
      <c r="F297" s="410" t="s">
        <v>298</v>
      </c>
      <c r="G297" t="s">
        <v>3740</v>
      </c>
      <c r="H297">
        <f>Input!P235</f>
        <v>0</v>
      </c>
      <c r="K297" s="410"/>
    </row>
    <row r="298" spans="1:14" x14ac:dyDescent="0.35">
      <c r="A298" t="str">
        <f>IF(CoverSheet!$C$9="Annual Return","AR",IF(CoverSheet!$C$9="Interim Return","IR",IF(CoverSheet!$C$9="Audited Annual Return","AAR","")))</f>
        <v/>
      </c>
      <c r="B298" t="str">
        <f>CoverSheet!$G$7</f>
        <v>v:25-01-a</v>
      </c>
      <c r="C298">
        <f>IF(CoverSheet!$C$31=3,"Q1",IF(CoverSheet!$C$31=6,"Q2",IF(CoverSheet!$C$31=9,"Q3",IF(AND(CoverSheet!$C$31=12,A298="AR"),"Q4",YEAR(CoverSheet!$D$29)))))</f>
        <v>1900</v>
      </c>
      <c r="D298" t="str">
        <f>CoverSheet!$C$15</f>
        <v/>
      </c>
      <c r="E298" t="s">
        <v>371</v>
      </c>
      <c r="F298" s="410" t="s">
        <v>6138</v>
      </c>
      <c r="G298" t="s">
        <v>3741</v>
      </c>
      <c r="H298">
        <f>Input!P236</f>
        <v>0</v>
      </c>
      <c r="K298" s="410"/>
    </row>
    <row r="299" spans="1:14" x14ac:dyDescent="0.35">
      <c r="A299" t="str">
        <f>IF(CoverSheet!$C$9="Annual Return","AR",IF(CoverSheet!$C$9="Interim Return","IR",IF(CoverSheet!$C$9="Audited Annual Return","AAR","")))</f>
        <v/>
      </c>
      <c r="B299" t="str">
        <f>CoverSheet!$G$7</f>
        <v>v:25-01-a</v>
      </c>
      <c r="C299">
        <f>IF(CoverSheet!$C$31=3,"Q1",IF(CoverSheet!$C$31=6,"Q2",IF(CoverSheet!$C$31=9,"Q3",IF(AND(CoverSheet!$C$31=12,A299="AR"),"Q4",YEAR(CoverSheet!$D$29)))))</f>
        <v>1900</v>
      </c>
      <c r="D299" t="str">
        <f>CoverSheet!$C$15</f>
        <v/>
      </c>
      <c r="E299" t="s">
        <v>371</v>
      </c>
      <c r="F299" s="410" t="s">
        <v>6139</v>
      </c>
      <c r="G299" t="s">
        <v>3742</v>
      </c>
      <c r="H299">
        <f>Input!P237</f>
        <v>0</v>
      </c>
      <c r="K299" s="410"/>
    </row>
    <row r="300" spans="1:14" x14ac:dyDescent="0.35">
      <c r="A300" t="str">
        <f>IF(CoverSheet!$C$9="Annual Return","AR",IF(CoverSheet!$C$9="Interim Return","IR",IF(CoverSheet!$C$9="Audited Annual Return","AAR","")))</f>
        <v/>
      </c>
      <c r="B300" t="str">
        <f>CoverSheet!$G$7</f>
        <v>v:25-01-a</v>
      </c>
      <c r="C300">
        <f>IF(CoverSheet!$C$31=3,"Q1",IF(CoverSheet!$C$31=6,"Q2",IF(CoverSheet!$C$31=9,"Q3",IF(AND(CoverSheet!$C$31=12,A300="AR"),"Q4",YEAR(CoverSheet!$D$29)))))</f>
        <v>1900</v>
      </c>
      <c r="D300" t="str">
        <f>CoverSheet!$C$15</f>
        <v/>
      </c>
      <c r="E300" t="s">
        <v>371</v>
      </c>
      <c r="F300" s="410" t="s">
        <v>6140</v>
      </c>
      <c r="G300" t="s">
        <v>3743</v>
      </c>
      <c r="H300">
        <f>Input!R237</f>
        <v>0</v>
      </c>
      <c r="I300" t="str">
        <f>Input!Y237</f>
        <v>G</v>
      </c>
      <c r="K300" s="410"/>
      <c r="N300" s="410"/>
    </row>
    <row r="301" spans="1:14" x14ac:dyDescent="0.35">
      <c r="A301" t="str">
        <f>IF(CoverSheet!$C$9="Annual Return","AR",IF(CoverSheet!$C$9="Interim Return","IR",IF(CoverSheet!$C$9="Audited Annual Return","AAR","")))</f>
        <v/>
      </c>
      <c r="B301" t="str">
        <f>CoverSheet!$G$7</f>
        <v>v:25-01-a</v>
      </c>
      <c r="C301">
        <f>IF(CoverSheet!$C$31=3,"Q1",IF(CoverSheet!$C$31=6,"Q2",IF(CoverSheet!$C$31=9,"Q3",IF(AND(CoverSheet!$C$31=12,A301="AR"),"Q4",YEAR(CoverSheet!$D$29)))))</f>
        <v>1900</v>
      </c>
      <c r="D301" t="str">
        <f>CoverSheet!$C$15</f>
        <v/>
      </c>
      <c r="E301" t="s">
        <v>371</v>
      </c>
      <c r="F301" s="410" t="s">
        <v>300</v>
      </c>
      <c r="G301" t="s">
        <v>3744</v>
      </c>
      <c r="H301">
        <f>Input!P239</f>
        <v>0</v>
      </c>
      <c r="K301" s="410"/>
      <c r="N301" s="410"/>
    </row>
    <row r="302" spans="1:14" x14ac:dyDescent="0.35">
      <c r="A302" t="str">
        <f>IF(CoverSheet!$C$9="Annual Return","AR",IF(CoverSheet!$C$9="Interim Return","IR",IF(CoverSheet!$C$9="Audited Annual Return","AAR","")))</f>
        <v/>
      </c>
      <c r="B302" t="str">
        <f>CoverSheet!$G$7</f>
        <v>v:25-01-a</v>
      </c>
      <c r="C302">
        <f>IF(CoverSheet!$C$31=3,"Q1",IF(CoverSheet!$C$31=6,"Q2",IF(CoverSheet!$C$31=9,"Q3",IF(AND(CoverSheet!$C$31=12,A302="AR"),"Q4",YEAR(CoverSheet!$D$29)))))</f>
        <v>1900</v>
      </c>
      <c r="D302" t="str">
        <f>CoverSheet!$C$15</f>
        <v/>
      </c>
      <c r="E302" t="s">
        <v>371</v>
      </c>
      <c r="F302" s="410" t="s">
        <v>301</v>
      </c>
      <c r="G302" t="s">
        <v>3745</v>
      </c>
      <c r="H302">
        <f>Input!P241</f>
        <v>0</v>
      </c>
      <c r="K302" s="410"/>
      <c r="N302" s="410"/>
    </row>
    <row r="303" spans="1:14" x14ac:dyDescent="0.35">
      <c r="A303" t="str">
        <f>IF(CoverSheet!$C$9="Annual Return","AR",IF(CoverSheet!$C$9="Interim Return","IR",IF(CoverSheet!$C$9="Audited Annual Return","AAR","")))</f>
        <v/>
      </c>
      <c r="B303" t="str">
        <f>CoverSheet!$G$7</f>
        <v>v:25-01-a</v>
      </c>
      <c r="C303">
        <f>IF(CoverSheet!$C$31=3,"Q1",IF(CoverSheet!$C$31=6,"Q2",IF(CoverSheet!$C$31=9,"Q3",IF(AND(CoverSheet!$C$31=12,A303="AR"),"Q4",YEAR(CoverSheet!$D$29)))))</f>
        <v>1900</v>
      </c>
      <c r="D303" t="str">
        <f>CoverSheet!$C$15</f>
        <v/>
      </c>
      <c r="E303" t="s">
        <v>371</v>
      </c>
      <c r="F303" s="410" t="s">
        <v>655</v>
      </c>
      <c r="G303" t="s">
        <v>3746</v>
      </c>
      <c r="H303">
        <f>Input!P242</f>
        <v>0</v>
      </c>
      <c r="K303" s="410"/>
      <c r="N303" s="410"/>
    </row>
    <row r="304" spans="1:14" x14ac:dyDescent="0.35">
      <c r="A304" t="str">
        <f>IF(CoverSheet!$C$9="Annual Return","AR",IF(CoverSheet!$C$9="Interim Return","IR",IF(CoverSheet!$C$9="Audited Annual Return","AAR","")))</f>
        <v/>
      </c>
      <c r="B304" t="str">
        <f>CoverSheet!$G$7</f>
        <v>v:25-01-a</v>
      </c>
      <c r="C304">
        <f>IF(CoverSheet!$C$31=3,"Q1",IF(CoverSheet!$C$31=6,"Q2",IF(CoverSheet!$C$31=9,"Q3",IF(AND(CoverSheet!$C$31=12,A304="AR"),"Q4",YEAR(CoverSheet!$D$29)))))</f>
        <v>1900</v>
      </c>
      <c r="D304" t="str">
        <f>CoverSheet!$C$15</f>
        <v/>
      </c>
      <c r="E304" t="s">
        <v>371</v>
      </c>
      <c r="F304" s="410" t="s">
        <v>656</v>
      </c>
      <c r="G304" t="s">
        <v>3747</v>
      </c>
      <c r="H304">
        <f>Input!P243</f>
        <v>0</v>
      </c>
      <c r="K304" s="410"/>
      <c r="N304" s="410"/>
    </row>
    <row r="305" spans="1:14" x14ac:dyDescent="0.35">
      <c r="A305" t="str">
        <f>IF(CoverSheet!$C$9="Annual Return","AR",IF(CoverSheet!$C$9="Interim Return","IR",IF(CoverSheet!$C$9="Audited Annual Return","AAR","")))</f>
        <v/>
      </c>
      <c r="B305" t="str">
        <f>CoverSheet!$G$7</f>
        <v>v:25-01-a</v>
      </c>
      <c r="C305">
        <f>IF(CoverSheet!$C$31=3,"Q1",IF(CoverSheet!$C$31=6,"Q2",IF(CoverSheet!$C$31=9,"Q3",IF(AND(CoverSheet!$C$31=12,A305="AR"),"Q4",YEAR(CoverSheet!$D$29)))))</f>
        <v>1900</v>
      </c>
      <c r="D305" t="str">
        <f>CoverSheet!$C$15</f>
        <v/>
      </c>
      <c r="E305" t="s">
        <v>371</v>
      </c>
      <c r="F305" s="410" t="s">
        <v>657</v>
      </c>
      <c r="G305" t="s">
        <v>3748</v>
      </c>
      <c r="H305">
        <f>Input!R243</f>
        <v>0</v>
      </c>
      <c r="I305" t="str">
        <f>Input!Y243</f>
        <v>G</v>
      </c>
      <c r="K305" s="410"/>
      <c r="N305" s="410"/>
    </row>
    <row r="306" spans="1:14" x14ac:dyDescent="0.35">
      <c r="A306" t="str">
        <f>IF(CoverSheet!$C$9="Annual Return","AR",IF(CoverSheet!$C$9="Interim Return","IR",IF(CoverSheet!$C$9="Audited Annual Return","AAR","")))</f>
        <v/>
      </c>
      <c r="B306" t="str">
        <f>CoverSheet!$G$7</f>
        <v>v:25-01-a</v>
      </c>
      <c r="C306">
        <f>IF(CoverSheet!$C$31=3,"Q1",IF(CoverSheet!$C$31=6,"Q2",IF(CoverSheet!$C$31=9,"Q3",IF(AND(CoverSheet!$C$31=12,A306="AR"),"Q4",YEAR(CoverSheet!$D$29)))))</f>
        <v>1900</v>
      </c>
      <c r="D306" t="str">
        <f>CoverSheet!$C$15</f>
        <v/>
      </c>
      <c r="E306" t="s">
        <v>371</v>
      </c>
      <c r="F306" s="410" t="s">
        <v>305</v>
      </c>
      <c r="G306" t="s">
        <v>3749</v>
      </c>
      <c r="H306">
        <f>Input!P245</f>
        <v>0</v>
      </c>
      <c r="K306" s="410"/>
    </row>
    <row r="307" spans="1:14" x14ac:dyDescent="0.35">
      <c r="A307" t="str">
        <f>IF(CoverSheet!$C$9="Annual Return","AR",IF(CoverSheet!$C$9="Interim Return","IR",IF(CoverSheet!$C$9="Audited Annual Return","AAR","")))</f>
        <v/>
      </c>
      <c r="B307" t="str">
        <f>CoverSheet!$G$7</f>
        <v>v:25-01-a</v>
      </c>
      <c r="C307">
        <f>IF(CoverSheet!$C$31=3,"Q1",IF(CoverSheet!$C$31=6,"Q2",IF(CoverSheet!$C$31=9,"Q3",IF(AND(CoverSheet!$C$31=12,A307="AR"),"Q4",YEAR(CoverSheet!$D$29)))))</f>
        <v>1900</v>
      </c>
      <c r="D307" t="str">
        <f>CoverSheet!$C$15</f>
        <v/>
      </c>
      <c r="E307" t="s">
        <v>371</v>
      </c>
      <c r="F307" s="410" t="s">
        <v>659</v>
      </c>
      <c r="G307" t="s">
        <v>3750</v>
      </c>
      <c r="H307">
        <f>Input!P246</f>
        <v>0</v>
      </c>
      <c r="K307" s="410"/>
    </row>
    <row r="308" spans="1:14" x14ac:dyDescent="0.35">
      <c r="A308" t="str">
        <f>IF(CoverSheet!$C$9="Annual Return","AR",IF(CoverSheet!$C$9="Interim Return","IR",IF(CoverSheet!$C$9="Audited Annual Return","AAR","")))</f>
        <v/>
      </c>
      <c r="B308" t="str">
        <f>CoverSheet!$G$7</f>
        <v>v:25-01-a</v>
      </c>
      <c r="C308">
        <f>IF(CoverSheet!$C$31=3,"Q1",IF(CoverSheet!$C$31=6,"Q2",IF(CoverSheet!$C$31=9,"Q3",IF(AND(CoverSheet!$C$31=12,A308="AR"),"Q4",YEAR(CoverSheet!$D$29)))))</f>
        <v>1900</v>
      </c>
      <c r="D308" t="str">
        <f>CoverSheet!$C$15</f>
        <v/>
      </c>
      <c r="E308" t="s">
        <v>371</v>
      </c>
      <c r="F308" s="410" t="s">
        <v>660</v>
      </c>
      <c r="G308" t="s">
        <v>3751</v>
      </c>
      <c r="H308">
        <f>Input!P247</f>
        <v>0</v>
      </c>
      <c r="K308" s="410"/>
    </row>
    <row r="309" spans="1:14" x14ac:dyDescent="0.35">
      <c r="A309" t="str">
        <f>IF(CoverSheet!$C$9="Annual Return","AR",IF(CoverSheet!$C$9="Interim Return","IR",IF(CoverSheet!$C$9="Audited Annual Return","AAR","")))</f>
        <v/>
      </c>
      <c r="B309" t="str">
        <f>CoverSheet!$G$7</f>
        <v>v:25-01-a</v>
      </c>
      <c r="C309">
        <f>IF(CoverSheet!$C$31=3,"Q1",IF(CoverSheet!$C$31=6,"Q2",IF(CoverSheet!$C$31=9,"Q3",IF(AND(CoverSheet!$C$31=12,A309="AR"),"Q4",YEAR(CoverSheet!$D$29)))))</f>
        <v>1900</v>
      </c>
      <c r="D309" t="str">
        <f>CoverSheet!$C$15</f>
        <v/>
      </c>
      <c r="E309" t="s">
        <v>371</v>
      </c>
      <c r="F309" s="410" t="s">
        <v>661</v>
      </c>
      <c r="G309" t="s">
        <v>3752</v>
      </c>
      <c r="H309">
        <f>Input!P248</f>
        <v>0</v>
      </c>
      <c r="K309" s="410"/>
    </row>
    <row r="310" spans="1:14" x14ac:dyDescent="0.35">
      <c r="A310" t="str">
        <f>IF(CoverSheet!$C$9="Annual Return","AR",IF(CoverSheet!$C$9="Interim Return","IR",IF(CoverSheet!$C$9="Audited Annual Return","AAR","")))</f>
        <v/>
      </c>
      <c r="B310" t="str">
        <f>CoverSheet!$G$7</f>
        <v>v:25-01-a</v>
      </c>
      <c r="C310">
        <f>IF(CoverSheet!$C$31=3,"Q1",IF(CoverSheet!$C$31=6,"Q2",IF(CoverSheet!$C$31=9,"Q3",IF(AND(CoverSheet!$C$31=12,A310="AR"),"Q4",YEAR(CoverSheet!$D$29)))))</f>
        <v>1900</v>
      </c>
      <c r="D310" t="str">
        <f>CoverSheet!$C$15</f>
        <v/>
      </c>
      <c r="E310" t="s">
        <v>371</v>
      </c>
      <c r="F310" s="410" t="s">
        <v>662</v>
      </c>
      <c r="G310" t="s">
        <v>3753</v>
      </c>
      <c r="H310">
        <f>Input!P249</f>
        <v>0</v>
      </c>
      <c r="K310" s="410"/>
    </row>
    <row r="311" spans="1:14" x14ac:dyDescent="0.35">
      <c r="A311" t="str">
        <f>IF(CoverSheet!$C$9="Annual Return","AR",IF(CoverSheet!$C$9="Interim Return","IR",IF(CoverSheet!$C$9="Audited Annual Return","AAR","")))</f>
        <v/>
      </c>
      <c r="B311" t="str">
        <f>CoverSheet!$G$7</f>
        <v>v:25-01-a</v>
      </c>
      <c r="C311">
        <f>IF(CoverSheet!$C$31=3,"Q1",IF(CoverSheet!$C$31=6,"Q2",IF(CoverSheet!$C$31=9,"Q3",IF(AND(CoverSheet!$C$31=12,A311="AR"),"Q4",YEAR(CoverSheet!$D$29)))))</f>
        <v>1900</v>
      </c>
      <c r="D311" t="str">
        <f>CoverSheet!$C$15</f>
        <v/>
      </c>
      <c r="E311" t="s">
        <v>371</v>
      </c>
      <c r="F311" s="410" t="s">
        <v>663</v>
      </c>
      <c r="G311" t="s">
        <v>3754</v>
      </c>
      <c r="H311">
        <f>Input!P250</f>
        <v>0</v>
      </c>
      <c r="K311" s="410"/>
    </row>
    <row r="312" spans="1:14" x14ac:dyDescent="0.35">
      <c r="A312" t="str">
        <f>IF(CoverSheet!$C$9="Annual Return","AR",IF(CoverSheet!$C$9="Interim Return","IR",IF(CoverSheet!$C$9="Audited Annual Return","AAR","")))</f>
        <v/>
      </c>
      <c r="B312" t="str">
        <f>CoverSheet!$G$7</f>
        <v>v:25-01-a</v>
      </c>
      <c r="C312">
        <f>IF(CoverSheet!$C$31=3,"Q1",IF(CoverSheet!$C$31=6,"Q2",IF(CoverSheet!$C$31=9,"Q3",IF(AND(CoverSheet!$C$31=12,A312="AR"),"Q4",YEAR(CoverSheet!$D$29)))))</f>
        <v>1900</v>
      </c>
      <c r="D312" t="str">
        <f>CoverSheet!$C$15</f>
        <v/>
      </c>
      <c r="E312" t="s">
        <v>371</v>
      </c>
      <c r="F312" s="410" t="s">
        <v>6141</v>
      </c>
      <c r="G312" t="s">
        <v>3755</v>
      </c>
      <c r="H312">
        <f>Input!P251</f>
        <v>0</v>
      </c>
      <c r="K312" s="410"/>
    </row>
    <row r="313" spans="1:14" x14ac:dyDescent="0.35">
      <c r="A313" t="str">
        <f>IF(CoverSheet!$C$9="Annual Return","AR",IF(CoverSheet!$C$9="Interim Return","IR",IF(CoverSheet!$C$9="Audited Annual Return","AAR","")))</f>
        <v/>
      </c>
      <c r="B313" t="str">
        <f>CoverSheet!$G$7</f>
        <v>v:25-01-a</v>
      </c>
      <c r="C313">
        <f>IF(CoverSheet!$C$31=3,"Q1",IF(CoverSheet!$C$31=6,"Q2",IF(CoverSheet!$C$31=9,"Q3",IF(AND(CoverSheet!$C$31=12,A313="AR"),"Q4",YEAR(CoverSheet!$D$29)))))</f>
        <v>1900</v>
      </c>
      <c r="D313" t="str">
        <f>CoverSheet!$C$15</f>
        <v/>
      </c>
      <c r="E313" t="s">
        <v>371</v>
      </c>
      <c r="F313" s="410" t="s">
        <v>6142</v>
      </c>
      <c r="G313" t="s">
        <v>3756</v>
      </c>
      <c r="H313">
        <f>Input!R251</f>
        <v>0</v>
      </c>
      <c r="I313" t="str">
        <f>Input!Y251</f>
        <v>G</v>
      </c>
      <c r="K313" s="410"/>
    </row>
    <row r="314" spans="1:14" x14ac:dyDescent="0.35">
      <c r="A314" t="str">
        <f>IF(CoverSheet!$C$9="Annual Return","AR",IF(CoverSheet!$C$9="Interim Return","IR",IF(CoverSheet!$C$9="Audited Annual Return","AAR","")))</f>
        <v/>
      </c>
      <c r="B314" t="str">
        <f>CoverSheet!$G$7</f>
        <v>v:25-01-a</v>
      </c>
      <c r="C314">
        <f>IF(CoverSheet!$C$31=3,"Q1",IF(CoverSheet!$C$31=6,"Q2",IF(CoverSheet!$C$31=9,"Q3",IF(AND(CoverSheet!$C$31=12,A314="AR"),"Q4",YEAR(CoverSheet!$D$29)))))</f>
        <v>1900</v>
      </c>
      <c r="D314" t="str">
        <f>CoverSheet!$C$15</f>
        <v/>
      </c>
      <c r="E314" t="s">
        <v>371</v>
      </c>
      <c r="F314" s="410" t="s">
        <v>6143</v>
      </c>
      <c r="G314" t="s">
        <v>3757</v>
      </c>
      <c r="H314">
        <f>Input!P252</f>
        <v>0</v>
      </c>
      <c r="K314" s="410"/>
    </row>
    <row r="315" spans="1:14" x14ac:dyDescent="0.35">
      <c r="A315" t="str">
        <f>IF(CoverSheet!$C$9="Annual Return","AR",IF(CoverSheet!$C$9="Interim Return","IR",IF(CoverSheet!$C$9="Audited Annual Return","AAR","")))</f>
        <v/>
      </c>
      <c r="B315" t="str">
        <f>CoverSheet!$G$7</f>
        <v>v:25-01-a</v>
      </c>
      <c r="C315">
        <f>IF(CoverSheet!$C$31=3,"Q1",IF(CoverSheet!$C$31=6,"Q2",IF(CoverSheet!$C$31=9,"Q3",IF(AND(CoverSheet!$C$31=12,A315="AR"),"Q4",YEAR(CoverSheet!$D$29)))))</f>
        <v>1900</v>
      </c>
      <c r="D315" t="str">
        <f>CoverSheet!$C$15</f>
        <v/>
      </c>
      <c r="E315" t="s">
        <v>371</v>
      </c>
      <c r="F315" s="410" t="s">
        <v>6144</v>
      </c>
      <c r="G315" t="s">
        <v>3758</v>
      </c>
      <c r="H315">
        <f>Input!P253</f>
        <v>0</v>
      </c>
      <c r="K315" s="410"/>
    </row>
    <row r="316" spans="1:14" x14ac:dyDescent="0.35">
      <c r="A316" t="str">
        <f>IF(CoverSheet!$C$9="Annual Return","AR",IF(CoverSheet!$C$9="Interim Return","IR",IF(CoverSheet!$C$9="Audited Annual Return","AAR","")))</f>
        <v/>
      </c>
      <c r="B316" t="str">
        <f>CoverSheet!$G$7</f>
        <v>v:25-01-a</v>
      </c>
      <c r="C316">
        <f>IF(CoverSheet!$C$31=3,"Q1",IF(CoverSheet!$C$31=6,"Q2",IF(CoverSheet!$C$31=9,"Q3",IF(AND(CoverSheet!$C$31=12,A316="AR"),"Q4",YEAR(CoverSheet!$D$29)))))</f>
        <v>1900</v>
      </c>
      <c r="D316" t="str">
        <f>CoverSheet!$C$15</f>
        <v/>
      </c>
      <c r="E316" t="s">
        <v>371</v>
      </c>
      <c r="F316" s="410" t="s">
        <v>6145</v>
      </c>
      <c r="G316" t="s">
        <v>3759</v>
      </c>
      <c r="H316">
        <f>Input!P254</f>
        <v>0</v>
      </c>
      <c r="K316" s="410"/>
    </row>
    <row r="317" spans="1:14" x14ac:dyDescent="0.35">
      <c r="A317" t="str">
        <f>IF(CoverSheet!$C$9="Annual Return","AR",IF(CoverSheet!$C$9="Interim Return","IR",IF(CoverSheet!$C$9="Audited Annual Return","AAR","")))</f>
        <v/>
      </c>
      <c r="B317" t="str">
        <f>CoverSheet!$G$7</f>
        <v>v:25-01-a</v>
      </c>
      <c r="C317">
        <f>IF(CoverSheet!$C$31=3,"Q1",IF(CoverSheet!$C$31=6,"Q2",IF(CoverSheet!$C$31=9,"Q3",IF(AND(CoverSheet!$C$31=12,A317="AR"),"Q4",YEAR(CoverSheet!$D$29)))))</f>
        <v>1900</v>
      </c>
      <c r="D317" t="str">
        <f>CoverSheet!$C$15</f>
        <v/>
      </c>
      <c r="E317" t="s">
        <v>371</v>
      </c>
      <c r="F317" s="410" t="s">
        <v>6146</v>
      </c>
      <c r="G317" t="s">
        <v>4839</v>
      </c>
      <c r="H317">
        <f>Input!P255</f>
        <v>0</v>
      </c>
      <c r="K317" s="410"/>
    </row>
    <row r="318" spans="1:14" x14ac:dyDescent="0.35">
      <c r="A318" t="str">
        <f>IF(CoverSheet!$C$9="Annual Return","AR",IF(CoverSheet!$C$9="Interim Return","IR",IF(CoverSheet!$C$9="Audited Annual Return","AAR","")))</f>
        <v/>
      </c>
      <c r="B318" t="str">
        <f>CoverSheet!$G$7</f>
        <v>v:25-01-a</v>
      </c>
      <c r="C318">
        <f>IF(CoverSheet!$C$31=3,"Q1",IF(CoverSheet!$C$31=6,"Q2",IF(CoverSheet!$C$31=9,"Q3",IF(AND(CoverSheet!$C$31=12,A318="AR"),"Q4",YEAR(CoverSheet!$D$29)))))</f>
        <v>1900</v>
      </c>
      <c r="D318" t="str">
        <f>CoverSheet!$C$15</f>
        <v/>
      </c>
      <c r="E318" t="s">
        <v>371</v>
      </c>
      <c r="F318" s="410" t="s">
        <v>6147</v>
      </c>
      <c r="G318" t="s">
        <v>4830</v>
      </c>
      <c r="H318">
        <f>Input!P256</f>
        <v>0</v>
      </c>
      <c r="K318" s="410"/>
    </row>
    <row r="319" spans="1:14" x14ac:dyDescent="0.35">
      <c r="A319" t="str">
        <f>IF(CoverSheet!$C$9="Annual Return","AR",IF(CoverSheet!$C$9="Interim Return","IR",IF(CoverSheet!$C$9="Audited Annual Return","AAR","")))</f>
        <v/>
      </c>
      <c r="B319" t="str">
        <f>CoverSheet!$G$7</f>
        <v>v:25-01-a</v>
      </c>
      <c r="C319">
        <f>IF(CoverSheet!$C$31=3,"Q1",IF(CoverSheet!$C$31=6,"Q2",IF(CoverSheet!$C$31=9,"Q3",IF(AND(CoverSheet!$C$31=12,A319="AR"),"Q4",YEAR(CoverSheet!$D$29)))))</f>
        <v>1900</v>
      </c>
      <c r="D319" t="str">
        <f>CoverSheet!$C$15</f>
        <v/>
      </c>
      <c r="E319" t="s">
        <v>371</v>
      </c>
      <c r="F319" s="410" t="s">
        <v>6148</v>
      </c>
      <c r="G319" t="s">
        <v>4831</v>
      </c>
      <c r="H319">
        <f>Input!R256</f>
        <v>0</v>
      </c>
      <c r="I319" t="str">
        <f>Input!Y256</f>
        <v>G</v>
      </c>
      <c r="K319" s="410"/>
    </row>
    <row r="320" spans="1:14" x14ac:dyDescent="0.35">
      <c r="A320" t="str">
        <f>IF(CoverSheet!$C$9="Annual Return","AR",IF(CoverSheet!$C$9="Interim Return","IR",IF(CoverSheet!$C$9="Audited Annual Return","AAR","")))</f>
        <v/>
      </c>
      <c r="B320" t="str">
        <f>CoverSheet!$G$7</f>
        <v>v:25-01-a</v>
      </c>
      <c r="C320">
        <f>IF(CoverSheet!$C$31=3,"Q1",IF(CoverSheet!$C$31=6,"Q2",IF(CoverSheet!$C$31=9,"Q3",IF(AND(CoverSheet!$C$31=12,A320="AR"),"Q4",YEAR(CoverSheet!$D$29)))))</f>
        <v>1900</v>
      </c>
      <c r="D320" t="str">
        <f>CoverSheet!$C$15</f>
        <v/>
      </c>
      <c r="E320" t="s">
        <v>371</v>
      </c>
      <c r="F320" s="410" t="s">
        <v>309</v>
      </c>
      <c r="G320" t="s">
        <v>3760</v>
      </c>
      <c r="H320">
        <f>Input!P258</f>
        <v>0</v>
      </c>
      <c r="K320" s="410"/>
    </row>
    <row r="321" spans="1:11" x14ac:dyDescent="0.35">
      <c r="A321" t="str">
        <f>IF(CoverSheet!$C$9="Annual Return","AR",IF(CoverSheet!$C$9="Interim Return","IR",IF(CoverSheet!$C$9="Audited Annual Return","AAR","")))</f>
        <v/>
      </c>
      <c r="B321" t="str">
        <f>CoverSheet!$G$7</f>
        <v>v:25-01-a</v>
      </c>
      <c r="C321">
        <f>IF(CoverSheet!$C$31=3,"Q1",IF(CoverSheet!$C$31=6,"Q2",IF(CoverSheet!$C$31=9,"Q3",IF(AND(CoverSheet!$C$31=12,A321="AR"),"Q4",YEAR(CoverSheet!$D$29)))))</f>
        <v>1900</v>
      </c>
      <c r="D321" t="str">
        <f>CoverSheet!$C$15</f>
        <v/>
      </c>
      <c r="E321" t="s">
        <v>371</v>
      </c>
      <c r="F321" s="410" t="s">
        <v>664</v>
      </c>
      <c r="G321" t="s">
        <v>3761</v>
      </c>
      <c r="H321">
        <f>Input!P259</f>
        <v>0</v>
      </c>
      <c r="K321" s="410"/>
    </row>
    <row r="322" spans="1:11" x14ac:dyDescent="0.35">
      <c r="A322" t="str">
        <f>IF(CoverSheet!$C$9="Annual Return","AR",IF(CoverSheet!$C$9="Interim Return","IR",IF(CoverSheet!$C$9="Audited Annual Return","AAR","")))</f>
        <v/>
      </c>
      <c r="B322" t="str">
        <f>CoverSheet!$G$7</f>
        <v>v:25-01-a</v>
      </c>
      <c r="C322">
        <f>IF(CoverSheet!$C$31=3,"Q1",IF(CoverSheet!$C$31=6,"Q2",IF(CoverSheet!$C$31=9,"Q3",IF(AND(CoverSheet!$C$31=12,A322="AR"),"Q4",YEAR(CoverSheet!$D$29)))))</f>
        <v>1900</v>
      </c>
      <c r="D322" t="str">
        <f>CoverSheet!$C$15</f>
        <v/>
      </c>
      <c r="E322" t="s">
        <v>371</v>
      </c>
      <c r="F322" s="410" t="s">
        <v>6149</v>
      </c>
      <c r="G322" t="s">
        <v>3762</v>
      </c>
      <c r="H322">
        <f>Input!P260</f>
        <v>0</v>
      </c>
      <c r="K322" s="410"/>
    </row>
    <row r="323" spans="1:11" x14ac:dyDescent="0.35">
      <c r="A323" t="str">
        <f>IF(CoverSheet!$C$9="Annual Return","AR",IF(CoverSheet!$C$9="Interim Return","IR",IF(CoverSheet!$C$9="Audited Annual Return","AAR","")))</f>
        <v/>
      </c>
      <c r="B323" t="str">
        <f>CoverSheet!$G$7</f>
        <v>v:25-01-a</v>
      </c>
      <c r="C323">
        <f>IF(CoverSheet!$C$31=3,"Q1",IF(CoverSheet!$C$31=6,"Q2",IF(CoverSheet!$C$31=9,"Q3",IF(AND(CoverSheet!$C$31=12,A323="AR"),"Q4",YEAR(CoverSheet!$D$29)))))</f>
        <v>1900</v>
      </c>
      <c r="D323" t="str">
        <f>CoverSheet!$C$15</f>
        <v/>
      </c>
      <c r="E323" t="s">
        <v>371</v>
      </c>
      <c r="F323" s="410" t="s">
        <v>6150</v>
      </c>
      <c r="G323" t="s">
        <v>3763</v>
      </c>
      <c r="H323">
        <f>Input!P261</f>
        <v>0</v>
      </c>
      <c r="K323" s="410"/>
    </row>
    <row r="324" spans="1:11" x14ac:dyDescent="0.35">
      <c r="A324" t="str">
        <f>IF(CoverSheet!$C$9="Annual Return","AR",IF(CoverSheet!$C$9="Interim Return","IR",IF(CoverSheet!$C$9="Audited Annual Return","AAR","")))</f>
        <v/>
      </c>
      <c r="B324" t="str">
        <f>CoverSheet!$G$7</f>
        <v>v:25-01-a</v>
      </c>
      <c r="C324">
        <f>IF(CoverSheet!$C$31=3,"Q1",IF(CoverSheet!$C$31=6,"Q2",IF(CoverSheet!$C$31=9,"Q3",IF(AND(CoverSheet!$C$31=12,A324="AR"),"Q4",YEAR(CoverSheet!$D$29)))))</f>
        <v>1900</v>
      </c>
      <c r="D324" t="str">
        <f>CoverSheet!$C$15</f>
        <v/>
      </c>
      <c r="E324" t="s">
        <v>371</v>
      </c>
      <c r="F324" s="410" t="s">
        <v>6151</v>
      </c>
      <c r="G324" t="s">
        <v>3764</v>
      </c>
      <c r="H324">
        <f>Input!P262</f>
        <v>0</v>
      </c>
      <c r="K324" s="410"/>
    </row>
    <row r="325" spans="1:11" x14ac:dyDescent="0.35">
      <c r="A325" t="str">
        <f>IF(CoverSheet!$C$9="Annual Return","AR",IF(CoverSheet!$C$9="Interim Return","IR",IF(CoverSheet!$C$9="Audited Annual Return","AAR","")))</f>
        <v/>
      </c>
      <c r="B325" t="str">
        <f>CoverSheet!$G$7</f>
        <v>v:25-01-a</v>
      </c>
      <c r="C325">
        <f>IF(CoverSheet!$C$31=3,"Q1",IF(CoverSheet!$C$31=6,"Q2",IF(CoverSheet!$C$31=9,"Q3",IF(AND(CoverSheet!$C$31=12,A325="AR"),"Q4",YEAR(CoverSheet!$D$29)))))</f>
        <v>1900</v>
      </c>
      <c r="D325" t="str">
        <f>CoverSheet!$C$15</f>
        <v/>
      </c>
      <c r="E325" t="s">
        <v>371</v>
      </c>
      <c r="F325" s="410" t="s">
        <v>4079</v>
      </c>
      <c r="G325" t="s">
        <v>3765</v>
      </c>
      <c r="H325">
        <f>Input!R262</f>
        <v>0</v>
      </c>
      <c r="I325" t="str">
        <f>Input!Y262</f>
        <v>G</v>
      </c>
      <c r="K325" s="410"/>
    </row>
    <row r="326" spans="1:11" x14ac:dyDescent="0.35">
      <c r="A326" t="str">
        <f>IF(CoverSheet!$C$9="Annual Return","AR",IF(CoverSheet!$C$9="Interim Return","IR",IF(CoverSheet!$C$9="Audited Annual Return","AAR","")))</f>
        <v/>
      </c>
      <c r="B326" t="str">
        <f>CoverSheet!$G$7</f>
        <v>v:25-01-a</v>
      </c>
      <c r="C326">
        <f>IF(CoverSheet!$C$31=3,"Q1",IF(CoverSheet!$C$31=6,"Q2",IF(CoverSheet!$C$31=9,"Q3",IF(AND(CoverSheet!$C$31=12,A326="AR"),"Q4",YEAR(CoverSheet!$D$29)))))</f>
        <v>1900</v>
      </c>
      <c r="D326" t="str">
        <f>CoverSheet!$C$15</f>
        <v/>
      </c>
      <c r="E326" t="s">
        <v>371</v>
      </c>
      <c r="F326" s="410" t="s">
        <v>6136</v>
      </c>
      <c r="G326" t="s">
        <v>792</v>
      </c>
      <c r="H326">
        <f>Input!P264</f>
        <v>0</v>
      </c>
      <c r="K326" s="410"/>
    </row>
    <row r="327" spans="1:11" x14ac:dyDescent="0.35">
      <c r="A327" t="str">
        <f>IF(CoverSheet!$C$9="Annual Return","AR",IF(CoverSheet!$C$9="Interim Return","IR",IF(CoverSheet!$C$9="Audited Annual Return","AAR","")))</f>
        <v/>
      </c>
      <c r="B327" t="str">
        <f>CoverSheet!$G$7</f>
        <v>v:25-01-a</v>
      </c>
      <c r="C327">
        <f>IF(CoverSheet!$C$31=3,"Q1",IF(CoverSheet!$C$31=6,"Q2",IF(CoverSheet!$C$31=9,"Q3",IF(AND(CoverSheet!$C$31=12,A327="AR"),"Q4",YEAR(CoverSheet!$D$29)))))</f>
        <v>1900</v>
      </c>
      <c r="D327" t="str">
        <f>CoverSheet!$C$15</f>
        <v/>
      </c>
      <c r="E327" t="s">
        <v>371</v>
      </c>
      <c r="F327" s="410" t="s">
        <v>6152</v>
      </c>
      <c r="G327" t="s">
        <v>665</v>
      </c>
      <c r="H327">
        <f>Input!R264</f>
        <v>0</v>
      </c>
      <c r="I327" t="str">
        <f>Input!Y264</f>
        <v>G</v>
      </c>
      <c r="K327" s="410"/>
    </row>
    <row r="328" spans="1:11" x14ac:dyDescent="0.35">
      <c r="A328" t="str">
        <f>IF(CoverSheet!$C$9="Annual Return","AR",IF(CoverSheet!$C$9="Interim Return","IR",IF(CoverSheet!$C$9="Audited Annual Return","AAR","")))</f>
        <v/>
      </c>
      <c r="B328" t="str">
        <f>CoverSheet!$G$7</f>
        <v>v:25-01-a</v>
      </c>
      <c r="C328">
        <f>IF(CoverSheet!$C$31=3,"Q1",IF(CoverSheet!$C$31=6,"Q2",IF(CoverSheet!$C$31=9,"Q3",IF(AND(CoverSheet!$C$31=12,A328="AR"),"Q4",YEAR(CoverSheet!$D$29)))))</f>
        <v>1900</v>
      </c>
      <c r="D328" t="str">
        <f>CoverSheet!$C$15</f>
        <v/>
      </c>
      <c r="E328" t="s">
        <v>371</v>
      </c>
      <c r="F328" t="s">
        <v>666</v>
      </c>
      <c r="G328" t="s">
        <v>312</v>
      </c>
      <c r="H328">
        <f>Input!P269</f>
        <v>0</v>
      </c>
    </row>
    <row r="329" spans="1:11" x14ac:dyDescent="0.35">
      <c r="A329" t="str">
        <f>IF(CoverSheet!$C$9="Annual Return","AR",IF(CoverSheet!$C$9="Interim Return","IR",IF(CoverSheet!$C$9="Audited Annual Return","AAR","")))</f>
        <v/>
      </c>
      <c r="B329" t="str">
        <f>CoverSheet!$G$7</f>
        <v>v:25-01-a</v>
      </c>
      <c r="C329">
        <f>IF(CoverSheet!$C$31=3,"Q1",IF(CoverSheet!$C$31=6,"Q2",IF(CoverSheet!$C$31=9,"Q3",IF(AND(CoverSheet!$C$31=12,A329="AR"),"Q4",YEAR(CoverSheet!$D$29)))))</f>
        <v>1900</v>
      </c>
      <c r="D329" t="str">
        <f>CoverSheet!$C$15</f>
        <v/>
      </c>
      <c r="E329" t="s">
        <v>371</v>
      </c>
      <c r="F329" t="s">
        <v>313</v>
      </c>
      <c r="G329" t="s">
        <v>3766</v>
      </c>
      <c r="H329">
        <f>Input!P271</f>
        <v>0</v>
      </c>
    </row>
    <row r="330" spans="1:11" x14ac:dyDescent="0.35">
      <c r="A330" t="str">
        <f>IF(CoverSheet!$C$9="Annual Return","AR",IF(CoverSheet!$C$9="Interim Return","IR",IF(CoverSheet!$C$9="Audited Annual Return","AAR","")))</f>
        <v/>
      </c>
      <c r="B330" t="str">
        <f>CoverSheet!$G$7</f>
        <v>v:25-01-a</v>
      </c>
      <c r="C330">
        <f>IF(CoverSheet!$C$31=3,"Q1",IF(CoverSheet!$C$31=6,"Q2",IF(CoverSheet!$C$31=9,"Q3",IF(AND(CoverSheet!$C$31=12,A330="AR"),"Q4",YEAR(CoverSheet!$D$29)))))</f>
        <v>1900</v>
      </c>
      <c r="D330" t="str">
        <f>CoverSheet!$C$15</f>
        <v/>
      </c>
      <c r="E330" t="s">
        <v>371</v>
      </c>
      <c r="F330" t="s">
        <v>667</v>
      </c>
      <c r="G330" t="s">
        <v>3767</v>
      </c>
      <c r="H330">
        <f>Input!P272</f>
        <v>0</v>
      </c>
    </row>
    <row r="331" spans="1:11" x14ac:dyDescent="0.35">
      <c r="A331" t="str">
        <f>IF(CoverSheet!$C$9="Annual Return","AR",IF(CoverSheet!$C$9="Interim Return","IR",IF(CoverSheet!$C$9="Audited Annual Return","AAR","")))</f>
        <v/>
      </c>
      <c r="B331" t="str">
        <f>CoverSheet!$G$7</f>
        <v>v:25-01-a</v>
      </c>
      <c r="C331">
        <f>IF(CoverSheet!$C$31=3,"Q1",IF(CoverSheet!$C$31=6,"Q2",IF(CoverSheet!$C$31=9,"Q3",IF(AND(CoverSheet!$C$31=12,A331="AR"),"Q4",YEAR(CoverSheet!$D$29)))))</f>
        <v>1900</v>
      </c>
      <c r="D331" t="str">
        <f>CoverSheet!$C$15</f>
        <v/>
      </c>
      <c r="E331" t="s">
        <v>371</v>
      </c>
      <c r="F331" t="s">
        <v>668</v>
      </c>
      <c r="G331" t="s">
        <v>3768</v>
      </c>
      <c r="H331">
        <f>Input!P273</f>
        <v>0</v>
      </c>
    </row>
    <row r="332" spans="1:11" x14ac:dyDescent="0.35">
      <c r="A332" t="str">
        <f>IF(CoverSheet!$C$9="Annual Return","AR",IF(CoverSheet!$C$9="Interim Return","IR",IF(CoverSheet!$C$9="Audited Annual Return","AAR","")))</f>
        <v/>
      </c>
      <c r="B332" t="str">
        <f>CoverSheet!$G$7</f>
        <v>v:25-01-a</v>
      </c>
      <c r="C332">
        <f>IF(CoverSheet!$C$31=3,"Q1",IF(CoverSheet!$C$31=6,"Q2",IF(CoverSheet!$C$31=9,"Q3",IF(AND(CoverSheet!$C$31=12,A332="AR"),"Q4",YEAR(CoverSheet!$D$29)))))</f>
        <v>1900</v>
      </c>
      <c r="D332" t="str">
        <f>CoverSheet!$C$15</f>
        <v/>
      </c>
      <c r="E332" t="s">
        <v>371</v>
      </c>
      <c r="F332" t="s">
        <v>316</v>
      </c>
      <c r="G332" t="s">
        <v>3769</v>
      </c>
      <c r="H332">
        <f>Input!P275</f>
        <v>0</v>
      </c>
    </row>
    <row r="333" spans="1:11" x14ac:dyDescent="0.35">
      <c r="A333" t="str">
        <f>IF(CoverSheet!$C$9="Annual Return","AR",IF(CoverSheet!$C$9="Interim Return","IR",IF(CoverSheet!$C$9="Audited Annual Return","AAR","")))</f>
        <v/>
      </c>
      <c r="B333" t="str">
        <f>CoverSheet!$G$7</f>
        <v>v:25-01-a</v>
      </c>
      <c r="C333">
        <f>IF(CoverSheet!$C$31=3,"Q1",IF(CoverSheet!$C$31=6,"Q2",IF(CoverSheet!$C$31=9,"Q3",IF(AND(CoverSheet!$C$31=12,A333="AR"),"Q4",YEAR(CoverSheet!$D$29)))))</f>
        <v>1900</v>
      </c>
      <c r="D333" t="str">
        <f>CoverSheet!$C$15</f>
        <v/>
      </c>
      <c r="E333" t="s">
        <v>371</v>
      </c>
      <c r="F333" t="s">
        <v>318</v>
      </c>
      <c r="G333" t="s">
        <v>3770</v>
      </c>
      <c r="H333">
        <f>Input!P277</f>
        <v>0</v>
      </c>
    </row>
    <row r="334" spans="1:11" x14ac:dyDescent="0.35">
      <c r="A334" t="str">
        <f>IF(CoverSheet!$C$9="Annual Return","AR",IF(CoverSheet!$C$9="Interim Return","IR",IF(CoverSheet!$C$9="Audited Annual Return","AAR","")))</f>
        <v/>
      </c>
      <c r="B334" t="str">
        <f>CoverSheet!$G$7</f>
        <v>v:25-01-a</v>
      </c>
      <c r="C334">
        <f>IF(CoverSheet!$C$31=3,"Q1",IF(CoverSheet!$C$31=6,"Q2",IF(CoverSheet!$C$31=9,"Q3",IF(AND(CoverSheet!$C$31=12,A334="AR"),"Q4",YEAR(CoverSheet!$D$29)))))</f>
        <v>1900</v>
      </c>
      <c r="D334" t="str">
        <f>CoverSheet!$C$15</f>
        <v/>
      </c>
      <c r="E334" t="s">
        <v>371</v>
      </c>
      <c r="F334" t="s">
        <v>669</v>
      </c>
      <c r="G334" t="s">
        <v>3771</v>
      </c>
      <c r="H334">
        <f>Input!P278</f>
        <v>0</v>
      </c>
    </row>
    <row r="335" spans="1:11" x14ac:dyDescent="0.35">
      <c r="A335" t="str">
        <f>IF(CoverSheet!$C$9="Annual Return","AR",IF(CoverSheet!$C$9="Interim Return","IR",IF(CoverSheet!$C$9="Audited Annual Return","AAR","")))</f>
        <v/>
      </c>
      <c r="B335" t="str">
        <f>CoverSheet!$G$7</f>
        <v>v:25-01-a</v>
      </c>
      <c r="C335">
        <f>IF(CoverSheet!$C$31=3,"Q1",IF(CoverSheet!$C$31=6,"Q2",IF(CoverSheet!$C$31=9,"Q3",IF(AND(CoverSheet!$C$31=12,A335="AR"),"Q4",YEAR(CoverSheet!$D$29)))))</f>
        <v>1900</v>
      </c>
      <c r="D335" t="str">
        <f>CoverSheet!$C$15</f>
        <v/>
      </c>
      <c r="E335" t="s">
        <v>371</v>
      </c>
      <c r="F335" t="s">
        <v>670</v>
      </c>
      <c r="G335" t="s">
        <v>3772</v>
      </c>
      <c r="H335">
        <f>Input!P279</f>
        <v>0</v>
      </c>
    </row>
    <row r="336" spans="1:11" x14ac:dyDescent="0.35">
      <c r="A336" t="str">
        <f>IF(CoverSheet!$C$9="Annual Return","AR",IF(CoverSheet!$C$9="Interim Return","IR",IF(CoverSheet!$C$9="Audited Annual Return","AAR","")))</f>
        <v/>
      </c>
      <c r="B336" t="str">
        <f>CoverSheet!$G$7</f>
        <v>v:25-01-a</v>
      </c>
      <c r="C336">
        <f>IF(CoverSheet!$C$31=3,"Q1",IF(CoverSheet!$C$31=6,"Q2",IF(CoverSheet!$C$31=9,"Q3",IF(AND(CoverSheet!$C$31=12,A336="AR"),"Q4",YEAR(CoverSheet!$D$29)))))</f>
        <v>1900</v>
      </c>
      <c r="D336" t="str">
        <f>CoverSheet!$C$15</f>
        <v/>
      </c>
      <c r="E336" t="s">
        <v>371</v>
      </c>
      <c r="F336" t="s">
        <v>671</v>
      </c>
      <c r="G336" t="s">
        <v>3773</v>
      </c>
      <c r="H336">
        <f>Input!R279</f>
        <v>0</v>
      </c>
      <c r="I336" t="str">
        <f>Input!Y279</f>
        <v>G</v>
      </c>
    </row>
    <row r="337" spans="1:9" x14ac:dyDescent="0.35">
      <c r="A337" t="str">
        <f>IF(CoverSheet!$C$9="Annual Return","AR",IF(CoverSheet!$C$9="Interim Return","IR",IF(CoverSheet!$C$9="Audited Annual Return","AAR","")))</f>
        <v/>
      </c>
      <c r="B337" t="str">
        <f>CoverSheet!$G$7</f>
        <v>v:25-01-a</v>
      </c>
      <c r="C337">
        <f>IF(CoverSheet!$C$31=3,"Q1",IF(CoverSheet!$C$31=6,"Q2",IF(CoverSheet!$C$31=9,"Q3",IF(AND(CoverSheet!$C$31=12,A337="AR"),"Q4",YEAR(CoverSheet!$D$29)))))</f>
        <v>1900</v>
      </c>
      <c r="D337" t="str">
        <f>CoverSheet!$C$15</f>
        <v/>
      </c>
      <c r="E337" t="s">
        <v>371</v>
      </c>
      <c r="F337" t="s">
        <v>320</v>
      </c>
      <c r="G337" t="s">
        <v>3774</v>
      </c>
      <c r="H337">
        <f>Input!P281</f>
        <v>0</v>
      </c>
    </row>
    <row r="338" spans="1:9" x14ac:dyDescent="0.35">
      <c r="A338" t="str">
        <f>IF(CoverSheet!$C$9="Annual Return","AR",IF(CoverSheet!$C$9="Interim Return","IR",IF(CoverSheet!$C$9="Audited Annual Return","AAR","")))</f>
        <v/>
      </c>
      <c r="B338" t="str">
        <f>CoverSheet!$G$7</f>
        <v>v:25-01-a</v>
      </c>
      <c r="C338">
        <f>IF(CoverSheet!$C$31=3,"Q1",IF(CoverSheet!$C$31=6,"Q2",IF(CoverSheet!$C$31=9,"Q3",IF(AND(CoverSheet!$C$31=12,A338="AR"),"Q4",YEAR(CoverSheet!$D$29)))))</f>
        <v>1900</v>
      </c>
      <c r="D338" t="str">
        <f>CoverSheet!$C$15</f>
        <v/>
      </c>
      <c r="E338" t="s">
        <v>371</v>
      </c>
      <c r="F338" t="s">
        <v>672</v>
      </c>
      <c r="G338" t="s">
        <v>3775</v>
      </c>
      <c r="H338">
        <f>Input!P282</f>
        <v>0</v>
      </c>
    </row>
    <row r="339" spans="1:9" x14ac:dyDescent="0.35">
      <c r="A339" t="str">
        <f>IF(CoverSheet!$C$9="Annual Return","AR",IF(CoverSheet!$C$9="Interim Return","IR",IF(CoverSheet!$C$9="Audited Annual Return","AAR","")))</f>
        <v/>
      </c>
      <c r="B339" t="str">
        <f>CoverSheet!$G$7</f>
        <v>v:25-01-a</v>
      </c>
      <c r="C339">
        <f>IF(CoverSheet!$C$31=3,"Q1",IF(CoverSheet!$C$31=6,"Q2",IF(CoverSheet!$C$31=9,"Q3",IF(AND(CoverSheet!$C$31=12,A339="AR"),"Q4",YEAR(CoverSheet!$D$29)))))</f>
        <v>1900</v>
      </c>
      <c r="D339" t="str">
        <f>CoverSheet!$C$15</f>
        <v/>
      </c>
      <c r="E339" t="s">
        <v>371</v>
      </c>
      <c r="F339" t="s">
        <v>673</v>
      </c>
      <c r="G339" t="s">
        <v>3776</v>
      </c>
      <c r="H339">
        <f>Input!P283</f>
        <v>0</v>
      </c>
    </row>
    <row r="340" spans="1:9" x14ac:dyDescent="0.35">
      <c r="A340" t="str">
        <f>IF(CoverSheet!$C$9="Annual Return","AR",IF(CoverSheet!$C$9="Interim Return","IR",IF(CoverSheet!$C$9="Audited Annual Return","AAR","")))</f>
        <v/>
      </c>
      <c r="B340" t="str">
        <f>CoverSheet!$G$7</f>
        <v>v:25-01-a</v>
      </c>
      <c r="C340">
        <f>IF(CoverSheet!$C$31=3,"Q1",IF(CoverSheet!$C$31=6,"Q2",IF(CoverSheet!$C$31=9,"Q3",IF(AND(CoverSheet!$C$31=12,A340="AR"),"Q4",YEAR(CoverSheet!$D$29)))))</f>
        <v>1900</v>
      </c>
      <c r="D340" t="str">
        <f>CoverSheet!$C$15</f>
        <v/>
      </c>
      <c r="E340" t="s">
        <v>371</v>
      </c>
      <c r="F340" t="s">
        <v>674</v>
      </c>
      <c r="G340" t="s">
        <v>3777</v>
      </c>
      <c r="H340">
        <f>Input!P284</f>
        <v>0</v>
      </c>
    </row>
    <row r="341" spans="1:9" x14ac:dyDescent="0.35">
      <c r="A341" t="str">
        <f>IF(CoverSheet!$C$9="Annual Return","AR",IF(CoverSheet!$C$9="Interim Return","IR",IF(CoverSheet!$C$9="Audited Annual Return","AAR","")))</f>
        <v/>
      </c>
      <c r="B341" t="str">
        <f>CoverSheet!$G$7</f>
        <v>v:25-01-a</v>
      </c>
      <c r="C341">
        <f>IF(CoverSheet!$C$31=3,"Q1",IF(CoverSheet!$C$31=6,"Q2",IF(CoverSheet!$C$31=9,"Q3",IF(AND(CoverSheet!$C$31=12,A341="AR"),"Q4",YEAR(CoverSheet!$D$29)))))</f>
        <v>1900</v>
      </c>
      <c r="D341" t="str">
        <f>CoverSheet!$C$15</f>
        <v/>
      </c>
      <c r="E341" t="s">
        <v>371</v>
      </c>
      <c r="F341" t="s">
        <v>675</v>
      </c>
      <c r="G341" t="s">
        <v>3778</v>
      </c>
      <c r="H341">
        <f>Input!P285</f>
        <v>0</v>
      </c>
    </row>
    <row r="342" spans="1:9" x14ac:dyDescent="0.35">
      <c r="A342" t="str">
        <f>IF(CoverSheet!$C$9="Annual Return","AR",IF(CoverSheet!$C$9="Interim Return","IR",IF(CoverSheet!$C$9="Audited Annual Return","AAR","")))</f>
        <v/>
      </c>
      <c r="B342" t="str">
        <f>CoverSheet!$G$7</f>
        <v>v:25-01-a</v>
      </c>
      <c r="C342">
        <f>IF(CoverSheet!$C$31=3,"Q1",IF(CoverSheet!$C$31=6,"Q2",IF(CoverSheet!$C$31=9,"Q3",IF(AND(CoverSheet!$C$31=12,A342="AR"),"Q4",YEAR(CoverSheet!$D$29)))))</f>
        <v>1900</v>
      </c>
      <c r="D342" t="str">
        <f>CoverSheet!$C$15</f>
        <v/>
      </c>
      <c r="E342" t="s">
        <v>371</v>
      </c>
      <c r="F342" t="s">
        <v>676</v>
      </c>
      <c r="G342" t="s">
        <v>3779</v>
      </c>
      <c r="H342">
        <f>Input!P286</f>
        <v>0</v>
      </c>
    </row>
    <row r="343" spans="1:9" x14ac:dyDescent="0.35">
      <c r="A343" t="str">
        <f>IF(CoverSheet!$C$9="Annual Return","AR",IF(CoverSheet!$C$9="Interim Return","IR",IF(CoverSheet!$C$9="Audited Annual Return","AAR","")))</f>
        <v/>
      </c>
      <c r="B343" t="str">
        <f>CoverSheet!$G$7</f>
        <v>v:25-01-a</v>
      </c>
      <c r="C343">
        <f>IF(CoverSheet!$C$31=3,"Q1",IF(CoverSheet!$C$31=6,"Q2",IF(CoverSheet!$C$31=9,"Q3",IF(AND(CoverSheet!$C$31=12,A343="AR"),"Q4",YEAR(CoverSheet!$D$29)))))</f>
        <v>1900</v>
      </c>
      <c r="D343" t="str">
        <f>CoverSheet!$C$15</f>
        <v/>
      </c>
      <c r="E343" t="s">
        <v>371</v>
      </c>
      <c r="F343" t="s">
        <v>677</v>
      </c>
      <c r="G343" t="s">
        <v>3780</v>
      </c>
      <c r="H343">
        <f>Input!R286</f>
        <v>0</v>
      </c>
      <c r="I343" t="str">
        <f>Input!Y286</f>
        <v>G</v>
      </c>
    </row>
    <row r="344" spans="1:9" x14ac:dyDescent="0.35">
      <c r="A344" t="str">
        <f>IF(CoverSheet!$C$9="Annual Return","AR",IF(CoverSheet!$C$9="Interim Return","IR",IF(CoverSheet!$C$9="Audited Annual Return","AAR","")))</f>
        <v/>
      </c>
      <c r="B344" t="str">
        <f>CoverSheet!$G$7</f>
        <v>v:25-01-a</v>
      </c>
      <c r="C344">
        <f>IF(CoverSheet!$C$31=3,"Q1",IF(CoverSheet!$C$31=6,"Q2",IF(CoverSheet!$C$31=9,"Q3",IF(AND(CoverSheet!$C$31=12,A344="AR"),"Q4",YEAR(CoverSheet!$D$29)))))</f>
        <v>1900</v>
      </c>
      <c r="D344" t="str">
        <f>CoverSheet!$C$15</f>
        <v/>
      </c>
      <c r="E344" t="s">
        <v>371</v>
      </c>
      <c r="F344" t="s">
        <v>678</v>
      </c>
      <c r="G344" t="s">
        <v>3781</v>
      </c>
      <c r="H344">
        <f>Input!P287</f>
        <v>0</v>
      </c>
    </row>
    <row r="345" spans="1:9" x14ac:dyDescent="0.35">
      <c r="A345" t="str">
        <f>IF(CoverSheet!$C$9="Annual Return","AR",IF(CoverSheet!$C$9="Interim Return","IR",IF(CoverSheet!$C$9="Audited Annual Return","AAR","")))</f>
        <v/>
      </c>
      <c r="B345" t="str">
        <f>CoverSheet!$G$7</f>
        <v>v:25-01-a</v>
      </c>
      <c r="C345">
        <f>IF(CoverSheet!$C$31=3,"Q1",IF(CoverSheet!$C$31=6,"Q2",IF(CoverSheet!$C$31=9,"Q3",IF(AND(CoverSheet!$C$31=12,A345="AR"),"Q4",YEAR(CoverSheet!$D$29)))))</f>
        <v>1900</v>
      </c>
      <c r="D345" t="str">
        <f>CoverSheet!$C$15</f>
        <v/>
      </c>
      <c r="E345" t="s">
        <v>371</v>
      </c>
      <c r="F345" t="s">
        <v>679</v>
      </c>
      <c r="G345" t="s">
        <v>4840</v>
      </c>
      <c r="H345">
        <f>Input!P288</f>
        <v>0</v>
      </c>
    </row>
    <row r="346" spans="1:9" x14ac:dyDescent="0.35">
      <c r="A346" t="str">
        <f>IF(CoverSheet!$C$9="Annual Return","AR",IF(CoverSheet!$C$9="Interim Return","IR",IF(CoverSheet!$C$9="Audited Annual Return","AAR","")))</f>
        <v/>
      </c>
      <c r="B346" t="str">
        <f>CoverSheet!$G$7</f>
        <v>v:25-01-a</v>
      </c>
      <c r="C346">
        <f>IF(CoverSheet!$C$31=3,"Q1",IF(CoverSheet!$C$31=6,"Q2",IF(CoverSheet!$C$31=9,"Q3",IF(AND(CoverSheet!$C$31=12,A346="AR"),"Q4",YEAR(CoverSheet!$D$29)))))</f>
        <v>1900</v>
      </c>
      <c r="D346" t="str">
        <f>CoverSheet!$C$15</f>
        <v/>
      </c>
      <c r="E346" t="s">
        <v>371</v>
      </c>
      <c r="F346" t="s">
        <v>680</v>
      </c>
      <c r="G346" t="s">
        <v>4833</v>
      </c>
      <c r="H346">
        <f>Input!P289</f>
        <v>0</v>
      </c>
    </row>
    <row r="347" spans="1:9" x14ac:dyDescent="0.35">
      <c r="A347" t="str">
        <f>IF(CoverSheet!$C$9="Annual Return","AR",IF(CoverSheet!$C$9="Interim Return","IR",IF(CoverSheet!$C$9="Audited Annual Return","AAR","")))</f>
        <v/>
      </c>
      <c r="B347" t="str">
        <f>CoverSheet!$G$7</f>
        <v>v:25-01-a</v>
      </c>
      <c r="C347">
        <f>IF(CoverSheet!$C$31=3,"Q1",IF(CoverSheet!$C$31=6,"Q2",IF(CoverSheet!$C$31=9,"Q3",IF(AND(CoverSheet!$C$31=12,A347="AR"),"Q4",YEAR(CoverSheet!$D$29)))))</f>
        <v>1900</v>
      </c>
      <c r="D347" t="str">
        <f>CoverSheet!$C$15</f>
        <v/>
      </c>
      <c r="E347" t="s">
        <v>371</v>
      </c>
      <c r="F347" t="s">
        <v>4832</v>
      </c>
      <c r="G347" t="s">
        <v>4834</v>
      </c>
      <c r="H347">
        <f>Input!R289</f>
        <v>0</v>
      </c>
      <c r="I347" t="str">
        <f>Input!Y289</f>
        <v>G</v>
      </c>
    </row>
    <row r="348" spans="1:9" x14ac:dyDescent="0.35">
      <c r="A348" t="str">
        <f>IF(CoverSheet!$C$9="Annual Return","AR",IF(CoverSheet!$C$9="Interim Return","IR",IF(CoverSheet!$C$9="Audited Annual Return","AAR","")))</f>
        <v/>
      </c>
      <c r="B348" t="str">
        <f>CoverSheet!$G$7</f>
        <v>v:25-01-a</v>
      </c>
      <c r="C348">
        <f>IF(CoverSheet!$C$31=3,"Q1",IF(CoverSheet!$C$31=6,"Q2",IF(CoverSheet!$C$31=9,"Q3",IF(AND(CoverSheet!$C$31=12,A348="AR"),"Q4",YEAR(CoverSheet!$D$29)))))</f>
        <v>1900</v>
      </c>
      <c r="D348" t="str">
        <f>CoverSheet!$C$15</f>
        <v/>
      </c>
      <c r="E348" t="s">
        <v>371</v>
      </c>
      <c r="F348" t="s">
        <v>681</v>
      </c>
      <c r="G348" t="s">
        <v>325</v>
      </c>
      <c r="H348">
        <f>Input!P291</f>
        <v>0</v>
      </c>
    </row>
    <row r="349" spans="1:9" x14ac:dyDescent="0.35">
      <c r="A349" t="str">
        <f>IF(CoverSheet!$C$9="Annual Return","AR",IF(CoverSheet!$C$9="Interim Return","IR",IF(CoverSheet!$C$9="Audited Annual Return","AAR","")))</f>
        <v/>
      </c>
      <c r="B349" t="str">
        <f>CoverSheet!$G$7</f>
        <v>v:25-01-a</v>
      </c>
      <c r="C349">
        <f>IF(CoverSheet!$C$31=3,"Q1",IF(CoverSheet!$C$31=6,"Q2",IF(CoverSheet!$C$31=9,"Q3",IF(AND(CoverSheet!$C$31=12,A349="AR"),"Q4",YEAR(CoverSheet!$D$29)))))</f>
        <v>1900</v>
      </c>
      <c r="D349" t="str">
        <f>CoverSheet!$C$15</f>
        <v/>
      </c>
      <c r="E349" t="s">
        <v>371</v>
      </c>
      <c r="F349" t="s">
        <v>326</v>
      </c>
      <c r="G349" t="s">
        <v>3783</v>
      </c>
      <c r="H349">
        <f>Input!P293</f>
        <v>0</v>
      </c>
    </row>
    <row r="350" spans="1:9" x14ac:dyDescent="0.35">
      <c r="A350" t="str">
        <f>IF(CoverSheet!$C$9="Annual Return","AR",IF(CoverSheet!$C$9="Interim Return","IR",IF(CoverSheet!$C$9="Audited Annual Return","AAR","")))</f>
        <v/>
      </c>
      <c r="B350" t="str">
        <f>CoverSheet!$G$7</f>
        <v>v:25-01-a</v>
      </c>
      <c r="C350">
        <f>IF(CoverSheet!$C$31=3,"Q1",IF(CoverSheet!$C$31=6,"Q2",IF(CoverSheet!$C$31=9,"Q3",IF(AND(CoverSheet!$C$31=12,A350="AR"),"Q4",YEAR(CoverSheet!$D$29)))))</f>
        <v>1900</v>
      </c>
      <c r="D350" t="str">
        <f>CoverSheet!$C$15</f>
        <v/>
      </c>
      <c r="E350" t="s">
        <v>371</v>
      </c>
      <c r="F350" t="s">
        <v>682</v>
      </c>
      <c r="G350" t="s">
        <v>3784</v>
      </c>
      <c r="H350">
        <f>Input!P294</f>
        <v>0</v>
      </c>
    </row>
    <row r="351" spans="1:9" x14ac:dyDescent="0.35">
      <c r="A351" t="str">
        <f>IF(CoverSheet!$C$9="Annual Return","AR",IF(CoverSheet!$C$9="Interim Return","IR",IF(CoverSheet!$C$9="Audited Annual Return","AAR","")))</f>
        <v/>
      </c>
      <c r="B351" t="str">
        <f>CoverSheet!$G$7</f>
        <v>v:25-01-a</v>
      </c>
      <c r="C351">
        <f>IF(CoverSheet!$C$31=3,"Q1",IF(CoverSheet!$C$31=6,"Q2",IF(CoverSheet!$C$31=9,"Q3",IF(AND(CoverSheet!$C$31=12,A351="AR"),"Q4",YEAR(CoverSheet!$D$29)))))</f>
        <v>1900</v>
      </c>
      <c r="D351" t="str">
        <f>CoverSheet!$C$15</f>
        <v/>
      </c>
      <c r="E351" t="s">
        <v>371</v>
      </c>
      <c r="F351" t="s">
        <v>683</v>
      </c>
      <c r="G351" t="s">
        <v>3785</v>
      </c>
      <c r="H351">
        <f>Input!P295</f>
        <v>0</v>
      </c>
    </row>
    <row r="352" spans="1:9" x14ac:dyDescent="0.35">
      <c r="A352" t="str">
        <f>IF(CoverSheet!$C$9="Annual Return","AR",IF(CoverSheet!$C$9="Interim Return","IR",IF(CoverSheet!$C$9="Audited Annual Return","AAR","")))</f>
        <v/>
      </c>
      <c r="B352" t="str">
        <f>CoverSheet!$G$7</f>
        <v>v:25-01-a</v>
      </c>
      <c r="C352">
        <f>IF(CoverSheet!$C$31=3,"Q1",IF(CoverSheet!$C$31=6,"Q2",IF(CoverSheet!$C$31=9,"Q3",IF(AND(CoverSheet!$C$31=12,A352="AR"),"Q4",YEAR(CoverSheet!$D$29)))))</f>
        <v>1900</v>
      </c>
      <c r="D352" t="str">
        <f>CoverSheet!$C$15</f>
        <v/>
      </c>
      <c r="E352" t="s">
        <v>371</v>
      </c>
      <c r="F352" t="s">
        <v>327</v>
      </c>
      <c r="G352" t="s">
        <v>3786</v>
      </c>
      <c r="H352">
        <f>Input!P297</f>
        <v>0</v>
      </c>
    </row>
    <row r="353" spans="1:9" x14ac:dyDescent="0.35">
      <c r="A353" t="str">
        <f>IF(CoverSheet!$C$9="Annual Return","AR",IF(CoverSheet!$C$9="Interim Return","IR",IF(CoverSheet!$C$9="Audited Annual Return","AAR","")))</f>
        <v/>
      </c>
      <c r="B353" t="str">
        <f>CoverSheet!$G$7</f>
        <v>v:25-01-a</v>
      </c>
      <c r="C353">
        <f>IF(CoverSheet!$C$31=3,"Q1",IF(CoverSheet!$C$31=6,"Q2",IF(CoverSheet!$C$31=9,"Q3",IF(AND(CoverSheet!$C$31=12,A353="AR"),"Q4",YEAR(CoverSheet!$D$29)))))</f>
        <v>1900</v>
      </c>
      <c r="D353" t="str">
        <f>CoverSheet!$C$15</f>
        <v/>
      </c>
      <c r="E353" t="s">
        <v>371</v>
      </c>
      <c r="F353" t="s">
        <v>328</v>
      </c>
      <c r="G353" t="s">
        <v>3787</v>
      </c>
      <c r="H353">
        <f>Input!P299</f>
        <v>0</v>
      </c>
    </row>
    <row r="354" spans="1:9" x14ac:dyDescent="0.35">
      <c r="A354" t="str">
        <f>IF(CoverSheet!$C$9="Annual Return","AR",IF(CoverSheet!$C$9="Interim Return","IR",IF(CoverSheet!$C$9="Audited Annual Return","AAR","")))</f>
        <v/>
      </c>
      <c r="B354" t="str">
        <f>CoverSheet!$G$7</f>
        <v>v:25-01-a</v>
      </c>
      <c r="C354">
        <f>IF(CoverSheet!$C$31=3,"Q1",IF(CoverSheet!$C$31=6,"Q2",IF(CoverSheet!$C$31=9,"Q3",IF(AND(CoverSheet!$C$31=12,A354="AR"),"Q4",YEAR(CoverSheet!$D$29)))))</f>
        <v>1900</v>
      </c>
      <c r="D354" t="str">
        <f>CoverSheet!$C$15</f>
        <v/>
      </c>
      <c r="E354" t="s">
        <v>371</v>
      </c>
      <c r="F354" t="s">
        <v>684</v>
      </c>
      <c r="G354" t="s">
        <v>3788</v>
      </c>
      <c r="H354">
        <f>Input!P300</f>
        <v>0</v>
      </c>
    </row>
    <row r="355" spans="1:9" x14ac:dyDescent="0.35">
      <c r="A355" t="str">
        <f>IF(CoverSheet!$C$9="Annual Return","AR",IF(CoverSheet!$C$9="Interim Return","IR",IF(CoverSheet!$C$9="Audited Annual Return","AAR","")))</f>
        <v/>
      </c>
      <c r="B355" t="str">
        <f>CoverSheet!$G$7</f>
        <v>v:25-01-a</v>
      </c>
      <c r="C355">
        <f>IF(CoverSheet!$C$31=3,"Q1",IF(CoverSheet!$C$31=6,"Q2",IF(CoverSheet!$C$31=9,"Q3",IF(AND(CoverSheet!$C$31=12,A355="AR"),"Q4",YEAR(CoverSheet!$D$29)))))</f>
        <v>1900</v>
      </c>
      <c r="D355" t="str">
        <f>CoverSheet!$C$15</f>
        <v/>
      </c>
      <c r="E355" t="s">
        <v>371</v>
      </c>
      <c r="F355" t="s">
        <v>685</v>
      </c>
      <c r="G355" t="s">
        <v>3789</v>
      </c>
      <c r="H355">
        <f>Input!P301</f>
        <v>0</v>
      </c>
    </row>
    <row r="356" spans="1:9" x14ac:dyDescent="0.35">
      <c r="A356" t="str">
        <f>IF(CoverSheet!$C$9="Annual Return","AR",IF(CoverSheet!$C$9="Interim Return","IR",IF(CoverSheet!$C$9="Audited Annual Return","AAR","")))</f>
        <v/>
      </c>
      <c r="B356" t="str">
        <f>CoverSheet!$G$7</f>
        <v>v:25-01-a</v>
      </c>
      <c r="C356">
        <f>IF(CoverSheet!$C$31=3,"Q1",IF(CoverSheet!$C$31=6,"Q2",IF(CoverSheet!$C$31=9,"Q3",IF(AND(CoverSheet!$C$31=12,A356="AR"),"Q4",YEAR(CoverSheet!$D$29)))))</f>
        <v>1900</v>
      </c>
      <c r="D356" t="str">
        <f>CoverSheet!$C$15</f>
        <v/>
      </c>
      <c r="E356" t="s">
        <v>371</v>
      </c>
      <c r="F356" t="s">
        <v>686</v>
      </c>
      <c r="G356" t="s">
        <v>3790</v>
      </c>
      <c r="H356">
        <f>Input!R301</f>
        <v>0</v>
      </c>
      <c r="I356" t="str">
        <f>Input!Y301</f>
        <v>G</v>
      </c>
    </row>
    <row r="357" spans="1:9" x14ac:dyDescent="0.35">
      <c r="A357" t="str">
        <f>IF(CoverSheet!$C$9="Annual Return","AR",IF(CoverSheet!$C$9="Interim Return","IR",IF(CoverSheet!$C$9="Audited Annual Return","AAR","")))</f>
        <v/>
      </c>
      <c r="B357" t="str">
        <f>CoverSheet!$G$7</f>
        <v>v:25-01-a</v>
      </c>
      <c r="C357">
        <f>IF(CoverSheet!$C$31=3,"Q1",IF(CoverSheet!$C$31=6,"Q2",IF(CoverSheet!$C$31=9,"Q3",IF(AND(CoverSheet!$C$31=12,A357="AR"),"Q4",YEAR(CoverSheet!$D$29)))))</f>
        <v>1900</v>
      </c>
      <c r="D357" t="str">
        <f>CoverSheet!$C$15</f>
        <v/>
      </c>
      <c r="E357" t="s">
        <v>371</v>
      </c>
      <c r="F357" t="s">
        <v>329</v>
      </c>
      <c r="G357" t="s">
        <v>3791</v>
      </c>
      <c r="H357">
        <f>Input!P303</f>
        <v>0</v>
      </c>
    </row>
    <row r="358" spans="1:9" x14ac:dyDescent="0.35">
      <c r="A358" t="str">
        <f>IF(CoverSheet!$C$9="Annual Return","AR",IF(CoverSheet!$C$9="Interim Return","IR",IF(CoverSheet!$C$9="Audited Annual Return","AAR","")))</f>
        <v/>
      </c>
      <c r="B358" t="str">
        <f>CoverSheet!$G$7</f>
        <v>v:25-01-a</v>
      </c>
      <c r="C358">
        <f>IF(CoverSheet!$C$31=3,"Q1",IF(CoverSheet!$C$31=6,"Q2",IF(CoverSheet!$C$31=9,"Q3",IF(AND(CoverSheet!$C$31=12,A358="AR"),"Q4",YEAR(CoverSheet!$D$29)))))</f>
        <v>1900</v>
      </c>
      <c r="D358" t="str">
        <f>CoverSheet!$C$15</f>
        <v/>
      </c>
      <c r="E358" t="s">
        <v>371</v>
      </c>
      <c r="F358" t="s">
        <v>687</v>
      </c>
      <c r="G358" t="s">
        <v>3792</v>
      </c>
      <c r="H358">
        <f>Input!P304</f>
        <v>0</v>
      </c>
    </row>
    <row r="359" spans="1:9" x14ac:dyDescent="0.35">
      <c r="A359" t="str">
        <f>IF(CoverSheet!$C$9="Annual Return","AR",IF(CoverSheet!$C$9="Interim Return","IR",IF(CoverSheet!$C$9="Audited Annual Return","AAR","")))</f>
        <v/>
      </c>
      <c r="B359" t="str">
        <f>CoverSheet!$G$7</f>
        <v>v:25-01-a</v>
      </c>
      <c r="C359">
        <f>IF(CoverSheet!$C$31=3,"Q1",IF(CoverSheet!$C$31=6,"Q2",IF(CoverSheet!$C$31=9,"Q3",IF(AND(CoverSheet!$C$31=12,A359="AR"),"Q4",YEAR(CoverSheet!$D$29)))))</f>
        <v>1900</v>
      </c>
      <c r="D359" t="str">
        <f>CoverSheet!$C$15</f>
        <v/>
      </c>
      <c r="E359" t="s">
        <v>371</v>
      </c>
      <c r="F359" t="s">
        <v>688</v>
      </c>
      <c r="G359" t="s">
        <v>3793</v>
      </c>
      <c r="H359">
        <f>Input!P305</f>
        <v>0</v>
      </c>
    </row>
    <row r="360" spans="1:9" x14ac:dyDescent="0.35">
      <c r="A360" t="str">
        <f>IF(CoverSheet!$C$9="Annual Return","AR",IF(CoverSheet!$C$9="Interim Return","IR",IF(CoverSheet!$C$9="Audited Annual Return","AAR","")))</f>
        <v/>
      </c>
      <c r="B360" t="str">
        <f>CoverSheet!$G$7</f>
        <v>v:25-01-a</v>
      </c>
      <c r="C360">
        <f>IF(CoverSheet!$C$31=3,"Q1",IF(CoverSheet!$C$31=6,"Q2",IF(CoverSheet!$C$31=9,"Q3",IF(AND(CoverSheet!$C$31=12,A360="AR"),"Q4",YEAR(CoverSheet!$D$29)))))</f>
        <v>1900</v>
      </c>
      <c r="D360" t="str">
        <f>CoverSheet!$C$15</f>
        <v/>
      </c>
      <c r="E360" t="s">
        <v>371</v>
      </c>
      <c r="F360" t="s">
        <v>689</v>
      </c>
      <c r="G360" t="s">
        <v>3794</v>
      </c>
      <c r="H360">
        <f>Input!P306</f>
        <v>0</v>
      </c>
    </row>
    <row r="361" spans="1:9" x14ac:dyDescent="0.35">
      <c r="A361" t="str">
        <f>IF(CoverSheet!$C$9="Annual Return","AR",IF(CoverSheet!$C$9="Interim Return","IR",IF(CoverSheet!$C$9="Audited Annual Return","AAR","")))</f>
        <v/>
      </c>
      <c r="B361" t="str">
        <f>CoverSheet!$G$7</f>
        <v>v:25-01-a</v>
      </c>
      <c r="C361">
        <f>IF(CoverSheet!$C$31=3,"Q1",IF(CoverSheet!$C$31=6,"Q2",IF(CoverSheet!$C$31=9,"Q3",IF(AND(CoverSheet!$C$31=12,A361="AR"),"Q4",YEAR(CoverSheet!$D$29)))))</f>
        <v>1900</v>
      </c>
      <c r="D361" t="str">
        <f>CoverSheet!$C$15</f>
        <v/>
      </c>
      <c r="E361" t="s">
        <v>371</v>
      </c>
      <c r="F361" t="s">
        <v>3782</v>
      </c>
      <c r="G361" t="s">
        <v>3795</v>
      </c>
      <c r="H361">
        <f>Input!R306</f>
        <v>0</v>
      </c>
      <c r="I361" t="str">
        <f>Input!Y306</f>
        <v>G</v>
      </c>
    </row>
    <row r="362" spans="1:9" x14ac:dyDescent="0.35">
      <c r="A362" t="str">
        <f>IF(CoverSheet!$C$9="Annual Return","AR",IF(CoverSheet!$C$9="Interim Return","IR",IF(CoverSheet!$C$9="Audited Annual Return","AAR","")))</f>
        <v/>
      </c>
      <c r="B362" t="str">
        <f>CoverSheet!$G$7</f>
        <v>v:25-01-a</v>
      </c>
      <c r="C362">
        <f>IF(CoverSheet!$C$31=3,"Q1",IF(CoverSheet!$C$31=6,"Q2",IF(CoverSheet!$C$31=9,"Q3",IF(AND(CoverSheet!$C$31=12,A362="AR"),"Q4",YEAR(CoverSheet!$D$29)))))</f>
        <v>1900</v>
      </c>
      <c r="D362" t="str">
        <f>CoverSheet!$C$15</f>
        <v/>
      </c>
      <c r="E362" t="s">
        <v>371</v>
      </c>
      <c r="F362" t="s">
        <v>690</v>
      </c>
      <c r="G362" t="s">
        <v>3796</v>
      </c>
      <c r="H362">
        <f>Input!P307</f>
        <v>0</v>
      </c>
    </row>
    <row r="363" spans="1:9" x14ac:dyDescent="0.35">
      <c r="A363" t="str">
        <f>IF(CoverSheet!$C$9="Annual Return","AR",IF(CoverSheet!$C$9="Interim Return","IR",IF(CoverSheet!$C$9="Audited Annual Return","AAR","")))</f>
        <v/>
      </c>
      <c r="B363" t="str">
        <f>CoverSheet!$G$7</f>
        <v>v:25-01-a</v>
      </c>
      <c r="C363">
        <f>IF(CoverSheet!$C$31=3,"Q1",IF(CoverSheet!$C$31=6,"Q2",IF(CoverSheet!$C$31=9,"Q3",IF(AND(CoverSheet!$C$31=12,A363="AR"),"Q4",YEAR(CoverSheet!$D$29)))))</f>
        <v>1900</v>
      </c>
      <c r="D363" t="str">
        <f>CoverSheet!$C$15</f>
        <v/>
      </c>
      <c r="E363" t="s">
        <v>371</v>
      </c>
      <c r="F363" t="s">
        <v>691</v>
      </c>
      <c r="G363" t="s">
        <v>3797</v>
      </c>
      <c r="H363">
        <f>Input!R307</f>
        <v>0</v>
      </c>
      <c r="I363" t="str">
        <f>Input!Y307</f>
        <v>G</v>
      </c>
    </row>
    <row r="364" spans="1:9" x14ac:dyDescent="0.35">
      <c r="A364" t="str">
        <f>IF(CoverSheet!$C$9="Annual Return","AR",IF(CoverSheet!$C$9="Interim Return","IR",IF(CoverSheet!$C$9="Audited Annual Return","AAR","")))</f>
        <v/>
      </c>
      <c r="B364" t="str">
        <f>CoverSheet!$G$7</f>
        <v>v:25-01-a</v>
      </c>
      <c r="C364">
        <f>IF(CoverSheet!$C$31=3,"Q1",IF(CoverSheet!$C$31=6,"Q2",IF(CoverSheet!$C$31=9,"Q3",IF(AND(CoverSheet!$C$31=12,A364="AR"),"Q4",YEAR(CoverSheet!$D$29)))))</f>
        <v>1900</v>
      </c>
      <c r="D364" t="str">
        <f>CoverSheet!$C$15</f>
        <v/>
      </c>
      <c r="E364" t="s">
        <v>371</v>
      </c>
      <c r="F364" t="s">
        <v>692</v>
      </c>
      <c r="G364" t="s">
        <v>3798</v>
      </c>
      <c r="H364">
        <f>Input!P308</f>
        <v>0</v>
      </c>
    </row>
    <row r="365" spans="1:9" x14ac:dyDescent="0.35">
      <c r="A365" t="str">
        <f>IF(CoverSheet!$C$9="Annual Return","AR",IF(CoverSheet!$C$9="Interim Return","IR",IF(CoverSheet!$C$9="Audited Annual Return","AAR","")))</f>
        <v/>
      </c>
      <c r="B365" t="str">
        <f>CoverSheet!$G$7</f>
        <v>v:25-01-a</v>
      </c>
      <c r="C365">
        <f>IF(CoverSheet!$C$31=3,"Q1",IF(CoverSheet!$C$31=6,"Q2",IF(CoverSheet!$C$31=9,"Q3",IF(AND(CoverSheet!$C$31=12,A365="AR"),"Q4",YEAR(CoverSheet!$D$29)))))</f>
        <v>1900</v>
      </c>
      <c r="D365" t="str">
        <f>CoverSheet!$C$15</f>
        <v/>
      </c>
      <c r="E365" t="s">
        <v>371</v>
      </c>
      <c r="F365" t="s">
        <v>693</v>
      </c>
      <c r="G365" t="s">
        <v>3799</v>
      </c>
      <c r="H365">
        <f>Input!P309</f>
        <v>0</v>
      </c>
    </row>
    <row r="366" spans="1:9" x14ac:dyDescent="0.35">
      <c r="A366" t="str">
        <f>IF(CoverSheet!$C$9="Annual Return","AR",IF(CoverSheet!$C$9="Interim Return","IR",IF(CoverSheet!$C$9="Audited Annual Return","AAR","")))</f>
        <v/>
      </c>
      <c r="B366" t="str">
        <f>CoverSheet!$G$7</f>
        <v>v:25-01-a</v>
      </c>
      <c r="C366">
        <f>IF(CoverSheet!$C$31=3,"Q1",IF(CoverSheet!$C$31=6,"Q2",IF(CoverSheet!$C$31=9,"Q3",IF(AND(CoverSheet!$C$31=12,A366="AR"),"Q4",YEAR(CoverSheet!$D$29)))))</f>
        <v>1900</v>
      </c>
      <c r="D366" t="str">
        <f>CoverSheet!$C$15</f>
        <v/>
      </c>
      <c r="E366" t="s">
        <v>371</v>
      </c>
      <c r="F366" t="s">
        <v>694</v>
      </c>
      <c r="G366" t="s">
        <v>3800</v>
      </c>
      <c r="H366">
        <f>Input!P310</f>
        <v>0</v>
      </c>
    </row>
    <row r="367" spans="1:9" x14ac:dyDescent="0.35">
      <c r="A367" t="str">
        <f>IF(CoverSheet!$C$9="Annual Return","AR",IF(CoverSheet!$C$9="Interim Return","IR",IF(CoverSheet!$C$9="Audited Annual Return","AAR","")))</f>
        <v/>
      </c>
      <c r="B367" t="str">
        <f>CoverSheet!$G$7</f>
        <v>v:25-01-a</v>
      </c>
      <c r="C367">
        <f>IF(CoverSheet!$C$31=3,"Q1",IF(CoverSheet!$C$31=6,"Q2",IF(CoverSheet!$C$31=9,"Q3",IF(AND(CoverSheet!$C$31=12,A367="AR"),"Q4",YEAR(CoverSheet!$D$29)))))</f>
        <v>1900</v>
      </c>
      <c r="D367" t="str">
        <f>CoverSheet!$C$15</f>
        <v/>
      </c>
      <c r="E367" t="s">
        <v>371</v>
      </c>
      <c r="F367" t="s">
        <v>695</v>
      </c>
      <c r="G367" t="s">
        <v>3801</v>
      </c>
      <c r="H367">
        <f>Input!P311</f>
        <v>0</v>
      </c>
    </row>
    <row r="368" spans="1:9" x14ac:dyDescent="0.35">
      <c r="A368" t="str">
        <f>IF(CoverSheet!$C$9="Annual Return","AR",IF(CoverSheet!$C$9="Interim Return","IR",IF(CoverSheet!$C$9="Audited Annual Return","AAR","")))</f>
        <v/>
      </c>
      <c r="B368" t="str">
        <f>CoverSheet!$G$7</f>
        <v>v:25-01-a</v>
      </c>
      <c r="C368">
        <f>IF(CoverSheet!$C$31=3,"Q1",IF(CoverSheet!$C$31=6,"Q2",IF(CoverSheet!$C$31=9,"Q3",IF(AND(CoverSheet!$C$31=12,A368="AR"),"Q4",YEAR(CoverSheet!$D$29)))))</f>
        <v>1900</v>
      </c>
      <c r="D368" t="str">
        <f>CoverSheet!$C$15</f>
        <v/>
      </c>
      <c r="E368" t="s">
        <v>371</v>
      </c>
      <c r="F368" t="s">
        <v>696</v>
      </c>
      <c r="G368" t="s">
        <v>4841</v>
      </c>
      <c r="H368">
        <f>Input!P312</f>
        <v>0</v>
      </c>
    </row>
    <row r="369" spans="1:9" x14ac:dyDescent="0.35">
      <c r="A369" t="str">
        <f>IF(CoverSheet!$C$9="Annual Return","AR",IF(CoverSheet!$C$9="Interim Return","IR",IF(CoverSheet!$C$9="Audited Annual Return","AAR","")))</f>
        <v/>
      </c>
      <c r="B369" t="str">
        <f>CoverSheet!$G$7</f>
        <v>v:25-01-a</v>
      </c>
      <c r="C369">
        <f>IF(CoverSheet!$C$31=3,"Q1",IF(CoverSheet!$C$31=6,"Q2",IF(CoverSheet!$C$31=9,"Q3",IF(AND(CoverSheet!$C$31=12,A369="AR"),"Q4",YEAR(CoverSheet!$D$29)))))</f>
        <v>1900</v>
      </c>
      <c r="D369" t="str">
        <f>CoverSheet!$C$15</f>
        <v/>
      </c>
      <c r="E369" t="s">
        <v>371</v>
      </c>
      <c r="F369" t="s">
        <v>697</v>
      </c>
      <c r="G369" t="s">
        <v>4836</v>
      </c>
      <c r="H369">
        <f>Input!P313</f>
        <v>0</v>
      </c>
    </row>
    <row r="370" spans="1:9" x14ac:dyDescent="0.35">
      <c r="A370" t="str">
        <f>IF(CoverSheet!$C$9="Annual Return","AR",IF(CoverSheet!$C$9="Interim Return","IR",IF(CoverSheet!$C$9="Audited Annual Return","AAR","")))</f>
        <v/>
      </c>
      <c r="B370" t="str">
        <f>CoverSheet!$G$7</f>
        <v>v:25-01-a</v>
      </c>
      <c r="C370">
        <f>IF(CoverSheet!$C$31=3,"Q1",IF(CoverSheet!$C$31=6,"Q2",IF(CoverSheet!$C$31=9,"Q3",IF(AND(CoverSheet!$C$31=12,A370="AR"),"Q4",YEAR(CoverSheet!$D$29)))))</f>
        <v>1900</v>
      </c>
      <c r="D370" t="str">
        <f>CoverSheet!$C$15</f>
        <v/>
      </c>
      <c r="E370" t="s">
        <v>371</v>
      </c>
      <c r="F370" t="s">
        <v>4835</v>
      </c>
      <c r="G370" t="s">
        <v>3802</v>
      </c>
      <c r="H370">
        <f>Input!R313</f>
        <v>0</v>
      </c>
      <c r="I370" t="str">
        <f>Input!Y313</f>
        <v>G</v>
      </c>
    </row>
    <row r="371" spans="1:9" x14ac:dyDescent="0.35">
      <c r="A371" t="str">
        <f>IF(CoverSheet!$C$9="Annual Return","AR",IF(CoverSheet!$C$9="Interim Return","IR",IF(CoverSheet!$C$9="Audited Annual Return","AAR","")))</f>
        <v/>
      </c>
      <c r="B371" t="str">
        <f>CoverSheet!$G$7</f>
        <v>v:25-01-a</v>
      </c>
      <c r="C371">
        <f>IF(CoverSheet!$C$31=3,"Q1",IF(CoverSheet!$C$31=6,"Q2",IF(CoverSheet!$C$31=9,"Q3",IF(AND(CoverSheet!$C$31=12,A371="AR"),"Q4",YEAR(CoverSheet!$D$29)))))</f>
        <v>1900</v>
      </c>
      <c r="D371" t="str">
        <f>CoverSheet!$C$15</f>
        <v/>
      </c>
      <c r="E371" t="s">
        <v>371</v>
      </c>
      <c r="F371" t="s">
        <v>336</v>
      </c>
      <c r="G371" t="s">
        <v>3803</v>
      </c>
      <c r="H371">
        <f>Input!P315</f>
        <v>0</v>
      </c>
    </row>
    <row r="372" spans="1:9" x14ac:dyDescent="0.35">
      <c r="A372" t="str">
        <f>IF(CoverSheet!$C$9="Annual Return","AR",IF(CoverSheet!$C$9="Interim Return","IR",IF(CoverSheet!$C$9="Audited Annual Return","AAR","")))</f>
        <v/>
      </c>
      <c r="B372" t="str">
        <f>CoverSheet!$G$7</f>
        <v>v:25-01-a</v>
      </c>
      <c r="C372">
        <f>IF(CoverSheet!$C$31=3,"Q1",IF(CoverSheet!$C$31=6,"Q2",IF(CoverSheet!$C$31=9,"Q3",IF(AND(CoverSheet!$C$31=12,A372="AR"),"Q4",YEAR(CoverSheet!$D$29)))))</f>
        <v>1900</v>
      </c>
      <c r="D372" t="str">
        <f>CoverSheet!$C$15</f>
        <v/>
      </c>
      <c r="E372" t="s">
        <v>371</v>
      </c>
      <c r="F372" t="s">
        <v>340</v>
      </c>
      <c r="G372" t="s">
        <v>341</v>
      </c>
      <c r="H372">
        <f>Input!P320</f>
        <v>0</v>
      </c>
    </row>
    <row r="373" spans="1:9" x14ac:dyDescent="0.35">
      <c r="A373" t="str">
        <f>IF(CoverSheet!$C$9="Annual Return","AR",IF(CoverSheet!$C$9="Interim Return","IR",IF(CoverSheet!$C$9="Audited Annual Return","AAR","")))</f>
        <v/>
      </c>
      <c r="B373" t="str">
        <f>CoverSheet!$G$7</f>
        <v>v:25-01-a</v>
      </c>
      <c r="C373">
        <f>IF(CoverSheet!$C$31=3,"Q1",IF(CoverSheet!$C$31=6,"Q2",IF(CoverSheet!$C$31=9,"Q3",IF(AND(CoverSheet!$C$31=12,A373="AR"),"Q4",YEAR(CoverSheet!$D$29)))))</f>
        <v>1900</v>
      </c>
      <c r="D373" t="str">
        <f>CoverSheet!$C$15</f>
        <v/>
      </c>
      <c r="E373" t="s">
        <v>371</v>
      </c>
      <c r="F373" t="s">
        <v>342</v>
      </c>
      <c r="G373" t="s">
        <v>343</v>
      </c>
      <c r="H373">
        <f>Input!P321</f>
        <v>0</v>
      </c>
    </row>
    <row r="374" spans="1:9" x14ac:dyDescent="0.35">
      <c r="A374" t="str">
        <f>IF(CoverSheet!$C$9="Annual Return","AR",IF(CoverSheet!$C$9="Interim Return","IR",IF(CoverSheet!$C$9="Audited Annual Return","AAR","")))</f>
        <v/>
      </c>
      <c r="B374" t="str">
        <f>CoverSheet!$G$7</f>
        <v>v:25-01-a</v>
      </c>
      <c r="C374">
        <f>IF(CoverSheet!$C$31=3,"Q1",IF(CoverSheet!$C$31=6,"Q2",IF(CoverSheet!$C$31=9,"Q3",IF(AND(CoverSheet!$C$31=12,A374="AR"),"Q4",YEAR(CoverSheet!$D$29)))))</f>
        <v>1900</v>
      </c>
      <c r="D374" t="str">
        <f>CoverSheet!$C$15</f>
        <v/>
      </c>
      <c r="E374" t="s">
        <v>371</v>
      </c>
      <c r="F374" t="s">
        <v>344</v>
      </c>
      <c r="G374" t="s">
        <v>345</v>
      </c>
      <c r="H374">
        <f>Input!P322</f>
        <v>0</v>
      </c>
    </row>
    <row r="375" spans="1:9" x14ac:dyDescent="0.35">
      <c r="A375" t="str">
        <f>IF(CoverSheet!$C$9="Annual Return","AR",IF(CoverSheet!$C$9="Interim Return","IR",IF(CoverSheet!$C$9="Audited Annual Return","AAR","")))</f>
        <v/>
      </c>
      <c r="B375" t="str">
        <f>CoverSheet!$G$7</f>
        <v>v:25-01-a</v>
      </c>
      <c r="C375">
        <f>IF(CoverSheet!$C$31=3,"Q1",IF(CoverSheet!$C$31=6,"Q2",IF(CoverSheet!$C$31=9,"Q3",IF(AND(CoverSheet!$C$31=12,A375="AR"),"Q4",YEAR(CoverSheet!$D$29)))))</f>
        <v>1900</v>
      </c>
      <c r="D375" t="str">
        <f>CoverSheet!$C$15</f>
        <v/>
      </c>
      <c r="E375" t="s">
        <v>371</v>
      </c>
      <c r="F375" t="s">
        <v>346</v>
      </c>
      <c r="G375" t="s">
        <v>347</v>
      </c>
      <c r="H375">
        <f>Input!P324</f>
        <v>0</v>
      </c>
    </row>
    <row r="376" spans="1:9" x14ac:dyDescent="0.35">
      <c r="A376" t="str">
        <f>IF(CoverSheet!$C$9="Annual Return","AR",IF(CoverSheet!$C$9="Interim Return","IR",IF(CoverSheet!$C$9="Audited Annual Return","AAR","")))</f>
        <v/>
      </c>
      <c r="B376" t="str">
        <f>CoverSheet!$G$7</f>
        <v>v:25-01-a</v>
      </c>
      <c r="C376">
        <f>IF(CoverSheet!$C$31=3,"Q1",IF(CoverSheet!$C$31=6,"Q2",IF(CoverSheet!$C$31=9,"Q3",IF(AND(CoverSheet!$C$31=12,A376="AR"),"Q4",YEAR(CoverSheet!$D$29)))))</f>
        <v>1900</v>
      </c>
      <c r="D376" t="str">
        <f>CoverSheet!$C$15</f>
        <v/>
      </c>
      <c r="E376" t="s">
        <v>371</v>
      </c>
      <c r="F376" t="s">
        <v>698</v>
      </c>
      <c r="G376" t="s">
        <v>348</v>
      </c>
      <c r="H376">
        <f>Input!P325</f>
        <v>0</v>
      </c>
    </row>
    <row r="377" spans="1:9" x14ac:dyDescent="0.35">
      <c r="A377" t="str">
        <f>IF(CoverSheet!$C$9="Annual Return","AR",IF(CoverSheet!$C$9="Interim Return","IR",IF(CoverSheet!$C$9="Audited Annual Return","AAR","")))</f>
        <v/>
      </c>
      <c r="B377" t="str">
        <f>CoverSheet!$G$7</f>
        <v>v:25-01-a</v>
      </c>
      <c r="C377">
        <f>IF(CoverSheet!$C$31=3,"Q1",IF(CoverSheet!$C$31=6,"Q2",IF(CoverSheet!$C$31=9,"Q3",IF(AND(CoverSheet!$C$31=12,A377="AR"),"Q4",YEAR(CoverSheet!$D$29)))))</f>
        <v>1900</v>
      </c>
      <c r="D377" t="str">
        <f>CoverSheet!$C$15</f>
        <v/>
      </c>
      <c r="E377" t="s">
        <v>371</v>
      </c>
      <c r="F377" t="s">
        <v>699</v>
      </c>
      <c r="G377" t="s">
        <v>3656</v>
      </c>
      <c r="H377">
        <f>Input!P326</f>
        <v>0</v>
      </c>
    </row>
    <row r="378" spans="1:9" x14ac:dyDescent="0.35">
      <c r="A378" t="str">
        <f>IF(CoverSheet!$C$9="Annual Return","AR",IF(CoverSheet!$C$9="Interim Return","IR",IF(CoverSheet!$C$9="Audited Annual Return","AAR","")))</f>
        <v/>
      </c>
      <c r="B378" t="str">
        <f>CoverSheet!$G$7</f>
        <v>v:25-01-a</v>
      </c>
      <c r="C378">
        <f>IF(CoverSheet!$C$31=3,"Q1",IF(CoverSheet!$C$31=6,"Q2",IF(CoverSheet!$C$31=9,"Q3",IF(AND(CoverSheet!$C$31=12,A378="AR"),"Q4",YEAR(CoverSheet!$D$29)))))</f>
        <v>1900</v>
      </c>
      <c r="D378" t="str">
        <f>CoverSheet!$C$15</f>
        <v/>
      </c>
      <c r="E378" t="s">
        <v>371</v>
      </c>
      <c r="F378" t="s">
        <v>700</v>
      </c>
      <c r="G378" t="s">
        <v>701</v>
      </c>
      <c r="H378">
        <f>Input!R326</f>
        <v>0</v>
      </c>
      <c r="I378" t="str">
        <f>Input!Y326</f>
        <v>G</v>
      </c>
    </row>
    <row r="379" spans="1:9" x14ac:dyDescent="0.35">
      <c r="A379" t="str">
        <f>IF(CoverSheet!$C$9="Annual Return","AR",IF(CoverSheet!$C$9="Interim Return","IR",IF(CoverSheet!$C$9="Audited Annual Return","AAR","")))</f>
        <v/>
      </c>
      <c r="B379" t="str">
        <f>CoverSheet!$G$7</f>
        <v>v:25-01-a</v>
      </c>
      <c r="C379">
        <f>IF(CoverSheet!$C$31=3,"Q1",IF(CoverSheet!$C$31=6,"Q2",IF(CoverSheet!$C$31=9,"Q3",IF(AND(CoverSheet!$C$31=12,A379="AR"),"Q4",YEAR(CoverSheet!$D$29)))))</f>
        <v>1900</v>
      </c>
      <c r="D379" t="str">
        <f>CoverSheet!$C$15</f>
        <v/>
      </c>
      <c r="E379" t="s">
        <v>371</v>
      </c>
      <c r="F379" t="s">
        <v>349</v>
      </c>
      <c r="G379" t="s">
        <v>350</v>
      </c>
      <c r="H379">
        <f>Input!P328</f>
        <v>0</v>
      </c>
    </row>
    <row r="380" spans="1:9" x14ac:dyDescent="0.35">
      <c r="A380" t="str">
        <f>IF(CoverSheet!$C$9="Annual Return","AR",IF(CoverSheet!$C$9="Interim Return","IR",IF(CoverSheet!$C$9="Audited Annual Return","AAR","")))</f>
        <v/>
      </c>
      <c r="B380" t="str">
        <f>CoverSheet!$G$7</f>
        <v>v:25-01-a</v>
      </c>
      <c r="C380">
        <f>IF(CoverSheet!$C$31=3,"Q1",IF(CoverSheet!$C$31=6,"Q2",IF(CoverSheet!$C$31=9,"Q3",IF(AND(CoverSheet!$C$31=12,A380="AR"),"Q4",YEAR(CoverSheet!$D$29)))))</f>
        <v>1900</v>
      </c>
      <c r="D380" t="str">
        <f>CoverSheet!$C$15</f>
        <v/>
      </c>
      <c r="E380" t="s">
        <v>371</v>
      </c>
      <c r="F380" t="s">
        <v>702</v>
      </c>
      <c r="G380" t="s">
        <v>3804</v>
      </c>
      <c r="H380">
        <f>Input!P329</f>
        <v>0</v>
      </c>
    </row>
    <row r="381" spans="1:9" x14ac:dyDescent="0.35">
      <c r="A381" t="str">
        <f>IF(CoverSheet!$C$9="Annual Return","AR",IF(CoverSheet!$C$9="Interim Return","IR",IF(CoverSheet!$C$9="Audited Annual Return","AAR","")))</f>
        <v/>
      </c>
      <c r="B381" t="str">
        <f>CoverSheet!$G$7</f>
        <v>v:25-01-a</v>
      </c>
      <c r="C381">
        <f>IF(CoverSheet!$C$31=3,"Q1",IF(CoverSheet!$C$31=6,"Q2",IF(CoverSheet!$C$31=9,"Q3",IF(AND(CoverSheet!$C$31=12,A381="AR"),"Q4",YEAR(CoverSheet!$D$29)))))</f>
        <v>1900</v>
      </c>
      <c r="D381" t="str">
        <f>CoverSheet!$C$15</f>
        <v/>
      </c>
      <c r="E381" t="s">
        <v>371</v>
      </c>
      <c r="F381" t="s">
        <v>703</v>
      </c>
      <c r="G381" t="s">
        <v>351</v>
      </c>
      <c r="H381">
        <f>Input!P330</f>
        <v>0</v>
      </c>
    </row>
    <row r="382" spans="1:9" x14ac:dyDescent="0.35">
      <c r="A382" t="str">
        <f>IF(CoverSheet!$C$9="Annual Return","AR",IF(CoverSheet!$C$9="Interim Return","IR",IF(CoverSheet!$C$9="Audited Annual Return","AAR","")))</f>
        <v/>
      </c>
      <c r="B382" t="str">
        <f>CoverSheet!$G$7</f>
        <v>v:25-01-a</v>
      </c>
      <c r="C382">
        <f>IF(CoverSheet!$C$31=3,"Q1",IF(CoverSheet!$C$31=6,"Q2",IF(CoverSheet!$C$31=9,"Q3",IF(AND(CoverSheet!$C$31=12,A382="AR"),"Q4",YEAR(CoverSheet!$D$29)))))</f>
        <v>1900</v>
      </c>
      <c r="D382" t="str">
        <f>CoverSheet!$C$15</f>
        <v/>
      </c>
      <c r="E382" t="s">
        <v>371</v>
      </c>
      <c r="F382" t="s">
        <v>704</v>
      </c>
      <c r="G382" t="s">
        <v>3660</v>
      </c>
      <c r="H382">
        <f>Input!P331</f>
        <v>0</v>
      </c>
    </row>
    <row r="383" spans="1:9" x14ac:dyDescent="0.35">
      <c r="A383" t="str">
        <f>IF(CoverSheet!$C$9="Annual Return","AR",IF(CoverSheet!$C$9="Interim Return","IR",IF(CoverSheet!$C$9="Audited Annual Return","AAR","")))</f>
        <v/>
      </c>
      <c r="B383" t="str">
        <f>CoverSheet!$G$7</f>
        <v>v:25-01-a</v>
      </c>
      <c r="C383">
        <f>IF(CoverSheet!$C$31=3,"Q1",IF(CoverSheet!$C$31=6,"Q2",IF(CoverSheet!$C$31=9,"Q3",IF(AND(CoverSheet!$C$31=12,A383="AR"),"Q4",YEAR(CoverSheet!$D$29)))))</f>
        <v>1900</v>
      </c>
      <c r="D383" t="str">
        <f>CoverSheet!$C$15</f>
        <v/>
      </c>
      <c r="E383" t="s">
        <v>371</v>
      </c>
      <c r="F383" t="s">
        <v>705</v>
      </c>
      <c r="G383" t="s">
        <v>352</v>
      </c>
      <c r="H383">
        <f>Input!P332</f>
        <v>0</v>
      </c>
    </row>
    <row r="384" spans="1:9" x14ac:dyDescent="0.35">
      <c r="A384" t="str">
        <f>IF(CoverSheet!$C$9="Annual Return","AR",IF(CoverSheet!$C$9="Interim Return","IR",IF(CoverSheet!$C$9="Audited Annual Return","AAR","")))</f>
        <v/>
      </c>
      <c r="B384" t="str">
        <f>CoverSheet!$G$7</f>
        <v>v:25-01-a</v>
      </c>
      <c r="C384">
        <f>IF(CoverSheet!$C$31=3,"Q1",IF(CoverSheet!$C$31=6,"Q2",IF(CoverSheet!$C$31=9,"Q3",IF(AND(CoverSheet!$C$31=12,A384="AR"),"Q4",YEAR(CoverSheet!$D$29)))))</f>
        <v>1900</v>
      </c>
      <c r="D384" t="str">
        <f>CoverSheet!$C$15</f>
        <v/>
      </c>
      <c r="E384" t="s">
        <v>371</v>
      </c>
      <c r="F384" t="s">
        <v>706</v>
      </c>
      <c r="G384" t="s">
        <v>353</v>
      </c>
      <c r="H384">
        <f>Input!P333</f>
        <v>0</v>
      </c>
    </row>
    <row r="385" spans="1:9" x14ac:dyDescent="0.35">
      <c r="A385" t="str">
        <f>IF(CoverSheet!$C$9="Annual Return","AR",IF(CoverSheet!$C$9="Interim Return","IR",IF(CoverSheet!$C$9="Audited Annual Return","AAR","")))</f>
        <v/>
      </c>
      <c r="B385" t="str">
        <f>CoverSheet!$G$7</f>
        <v>v:25-01-a</v>
      </c>
      <c r="C385">
        <f>IF(CoverSheet!$C$31=3,"Q1",IF(CoverSheet!$C$31=6,"Q2",IF(CoverSheet!$C$31=9,"Q3",IF(AND(CoverSheet!$C$31=12,A385="AR"),"Q4",YEAR(CoverSheet!$D$29)))))</f>
        <v>1900</v>
      </c>
      <c r="D385" t="str">
        <f>CoverSheet!$C$15</f>
        <v/>
      </c>
      <c r="E385" t="s">
        <v>371</v>
      </c>
      <c r="F385" t="s">
        <v>707</v>
      </c>
      <c r="G385" t="s">
        <v>354</v>
      </c>
      <c r="H385">
        <f>Input!P334</f>
        <v>0</v>
      </c>
    </row>
    <row r="386" spans="1:9" x14ac:dyDescent="0.35">
      <c r="A386" t="str">
        <f>IF(CoverSheet!$C$9="Annual Return","AR",IF(CoverSheet!$C$9="Interim Return","IR",IF(CoverSheet!$C$9="Audited Annual Return","AAR","")))</f>
        <v/>
      </c>
      <c r="B386" t="str">
        <f>CoverSheet!$G$7</f>
        <v>v:25-01-a</v>
      </c>
      <c r="C386">
        <f>IF(CoverSheet!$C$31=3,"Q1",IF(CoverSheet!$C$31=6,"Q2",IF(CoverSheet!$C$31=9,"Q3",IF(AND(CoverSheet!$C$31=12,A386="AR"),"Q4",YEAR(CoverSheet!$D$29)))))</f>
        <v>1900</v>
      </c>
      <c r="D386" t="str">
        <f>CoverSheet!$C$15</f>
        <v/>
      </c>
      <c r="E386" t="s">
        <v>371</v>
      </c>
      <c r="F386" t="s">
        <v>355</v>
      </c>
      <c r="G386" t="s">
        <v>356</v>
      </c>
      <c r="H386">
        <f>Input!P336</f>
        <v>0</v>
      </c>
    </row>
    <row r="387" spans="1:9" x14ac:dyDescent="0.35">
      <c r="A387" t="str">
        <f>IF(CoverSheet!$C$9="Annual Return","AR",IF(CoverSheet!$C$9="Interim Return","IR",IF(CoverSheet!$C$9="Audited Annual Return","AAR","")))</f>
        <v/>
      </c>
      <c r="B387" t="str">
        <f>CoverSheet!$G$7</f>
        <v>v:25-01-a</v>
      </c>
      <c r="C387">
        <f>IF(CoverSheet!$C$31=3,"Q1",IF(CoverSheet!$C$31=6,"Q2",IF(CoverSheet!$C$31=9,"Q3",IF(AND(CoverSheet!$C$31=12,A387="AR"),"Q4",YEAR(CoverSheet!$D$29)))))</f>
        <v>1900</v>
      </c>
      <c r="D387" t="str">
        <f>CoverSheet!$C$15</f>
        <v/>
      </c>
      <c r="E387" t="s">
        <v>371</v>
      </c>
      <c r="F387" t="s">
        <v>708</v>
      </c>
      <c r="G387" t="s">
        <v>357</v>
      </c>
      <c r="H387">
        <f>Input!P337</f>
        <v>0</v>
      </c>
    </row>
    <row r="388" spans="1:9" x14ac:dyDescent="0.35">
      <c r="A388" t="str">
        <f>IF(CoverSheet!$C$9="Annual Return","AR",IF(CoverSheet!$C$9="Interim Return","IR",IF(CoverSheet!$C$9="Audited Annual Return","AAR","")))</f>
        <v/>
      </c>
      <c r="B388" t="str">
        <f>CoverSheet!$G$7</f>
        <v>v:25-01-a</v>
      </c>
      <c r="C388">
        <f>IF(CoverSheet!$C$31=3,"Q1",IF(CoverSheet!$C$31=6,"Q2",IF(CoverSheet!$C$31=9,"Q3",IF(AND(CoverSheet!$C$31=12,A388="AR"),"Q4",YEAR(CoverSheet!$D$29)))))</f>
        <v>1900</v>
      </c>
      <c r="D388" t="str">
        <f>CoverSheet!$C$15</f>
        <v/>
      </c>
      <c r="E388" t="s">
        <v>371</v>
      </c>
      <c r="F388" t="s">
        <v>709</v>
      </c>
      <c r="G388" t="s">
        <v>4520</v>
      </c>
      <c r="H388">
        <f>Input!P338</f>
        <v>0</v>
      </c>
    </row>
    <row r="389" spans="1:9" x14ac:dyDescent="0.35">
      <c r="A389" t="str">
        <f>IF(CoverSheet!$C$9="Annual Return","AR",IF(CoverSheet!$C$9="Interim Return","IR",IF(CoverSheet!$C$9="Audited Annual Return","AAR","")))</f>
        <v/>
      </c>
      <c r="B389" t="str">
        <f>CoverSheet!$G$7</f>
        <v>v:25-01-a</v>
      </c>
      <c r="C389">
        <f>IF(CoverSheet!$C$31=3,"Q1",IF(CoverSheet!$C$31=6,"Q2",IF(CoverSheet!$C$31=9,"Q3",IF(AND(CoverSheet!$C$31=12,A389="AR"),"Q4",YEAR(CoverSheet!$D$29)))))</f>
        <v>1900</v>
      </c>
      <c r="D389" t="str">
        <f>CoverSheet!$C$15</f>
        <v/>
      </c>
      <c r="E389" t="s">
        <v>371</v>
      </c>
      <c r="F389" t="s">
        <v>710</v>
      </c>
      <c r="G389" t="s">
        <v>4524</v>
      </c>
      <c r="H389">
        <f>Input!R338</f>
        <v>0</v>
      </c>
      <c r="I389" t="str">
        <f>Input!Y338</f>
        <v>G</v>
      </c>
    </row>
    <row r="390" spans="1:9" x14ac:dyDescent="0.35">
      <c r="A390" t="str">
        <f>IF(CoverSheet!$C$9="Annual Return","AR",IF(CoverSheet!$C$9="Interim Return","IR",IF(CoverSheet!$C$9="Audited Annual Return","AAR","")))</f>
        <v/>
      </c>
      <c r="B390" t="str">
        <f>CoverSheet!$G$7</f>
        <v>v:25-01-a</v>
      </c>
      <c r="C390">
        <f>IF(CoverSheet!$C$31=3,"Q1",IF(CoverSheet!$C$31=6,"Q2",IF(CoverSheet!$C$31=9,"Q3",IF(AND(CoverSheet!$C$31=12,A390="AR"),"Q4",YEAR(CoverSheet!$D$29)))))</f>
        <v>1900</v>
      </c>
      <c r="D390" t="str">
        <f>CoverSheet!$C$15</f>
        <v/>
      </c>
      <c r="E390" t="s">
        <v>371</v>
      </c>
      <c r="F390" t="s">
        <v>4523</v>
      </c>
      <c r="G390" t="s">
        <v>4521</v>
      </c>
      <c r="H390">
        <f>Input!P339</f>
        <v>0</v>
      </c>
    </row>
    <row r="391" spans="1:9" x14ac:dyDescent="0.35">
      <c r="A391" t="str">
        <f>IF(CoverSheet!$C$9="Annual Return","AR",IF(CoverSheet!$C$9="Interim Return","IR",IF(CoverSheet!$C$9="Audited Annual Return","AAR","")))</f>
        <v/>
      </c>
      <c r="B391" t="str">
        <f>CoverSheet!$G$7</f>
        <v>v:25-01-a</v>
      </c>
      <c r="C391">
        <f>IF(CoverSheet!$C$31=3,"Q1",IF(CoverSheet!$C$31=6,"Q2",IF(CoverSheet!$C$31=9,"Q3",IF(AND(CoverSheet!$C$31=12,A391="AR"),"Q4",YEAR(CoverSheet!$D$29)))))</f>
        <v>1900</v>
      </c>
      <c r="D391" t="str">
        <f>CoverSheet!$C$15</f>
        <v/>
      </c>
      <c r="E391" t="s">
        <v>371</v>
      </c>
      <c r="F391" t="s">
        <v>4125</v>
      </c>
      <c r="G391" t="s">
        <v>4525</v>
      </c>
      <c r="H391">
        <f>Input!R339</f>
        <v>0</v>
      </c>
      <c r="I391" t="str">
        <f>Input!Y339</f>
        <v>G</v>
      </c>
    </row>
    <row r="392" spans="1:9" x14ac:dyDescent="0.35">
      <c r="A392" t="str">
        <f>IF(CoverSheet!$C$9="Annual Return","AR",IF(CoverSheet!$C$9="Interim Return","IR",IF(CoverSheet!$C$9="Audited Annual Return","AAR","")))</f>
        <v/>
      </c>
      <c r="B392" t="str">
        <f>CoverSheet!$G$7</f>
        <v>v:25-01-a</v>
      </c>
      <c r="C392">
        <f>IF(CoverSheet!$C$31=3,"Q1",IF(CoverSheet!$C$31=6,"Q2",IF(CoverSheet!$C$31=9,"Q3",IF(AND(CoverSheet!$C$31=12,A392="AR"),"Q4",YEAR(CoverSheet!$D$29)))))</f>
        <v>1900</v>
      </c>
      <c r="D392" t="str">
        <f>CoverSheet!$C$15</f>
        <v/>
      </c>
      <c r="E392" t="s">
        <v>371</v>
      </c>
      <c r="F392" t="s">
        <v>358</v>
      </c>
      <c r="G392" t="s">
        <v>359</v>
      </c>
      <c r="H392">
        <f>Input!P341</f>
        <v>0</v>
      </c>
    </row>
    <row r="393" spans="1:9" x14ac:dyDescent="0.35">
      <c r="A393" t="str">
        <f>IF(CoverSheet!$C$9="Annual Return","AR",IF(CoverSheet!$C$9="Interim Return","IR",IF(CoverSheet!$C$9="Audited Annual Return","AAR","")))</f>
        <v/>
      </c>
      <c r="B393" t="str">
        <f>CoverSheet!$G$7</f>
        <v>v:25-01-a</v>
      </c>
      <c r="C393">
        <f>IF(CoverSheet!$C$31=3,"Q1",IF(CoverSheet!$C$31=6,"Q2",IF(CoverSheet!$C$31=9,"Q3",IF(AND(CoverSheet!$C$31=12,A393="AR"),"Q4",YEAR(CoverSheet!$D$29)))))</f>
        <v>1900</v>
      </c>
      <c r="D393" t="str">
        <f>CoverSheet!$C$15</f>
        <v/>
      </c>
      <c r="E393" t="s">
        <v>371</v>
      </c>
      <c r="F393" t="s">
        <v>362</v>
      </c>
      <c r="G393" t="s">
        <v>364</v>
      </c>
      <c r="H393">
        <f>Input!P347</f>
        <v>0</v>
      </c>
    </row>
    <row r="394" spans="1:9" x14ac:dyDescent="0.35">
      <c r="A394" t="str">
        <f>IF(CoverSheet!$C$9="Annual Return","AR",IF(CoverSheet!$C$9="Interim Return","IR",IF(CoverSheet!$C$9="Audited Annual Return","AAR","")))</f>
        <v/>
      </c>
      <c r="B394" t="str">
        <f>CoverSheet!$G$7</f>
        <v>v:25-01-a</v>
      </c>
      <c r="C394">
        <f>IF(CoverSheet!$C$31=3,"Q1",IF(CoverSheet!$C$31=6,"Q2",IF(CoverSheet!$C$31=9,"Q3",IF(AND(CoverSheet!$C$31=12,A394="AR"),"Q4",YEAR(CoverSheet!$D$29)))))</f>
        <v>1900</v>
      </c>
      <c r="D394" t="str">
        <f>CoverSheet!$C$15</f>
        <v/>
      </c>
      <c r="E394" t="s">
        <v>371</v>
      </c>
      <c r="F394" t="s">
        <v>3805</v>
      </c>
      <c r="G394" t="s">
        <v>3806</v>
      </c>
      <c r="H394">
        <f>Input!R347</f>
        <v>0</v>
      </c>
      <c r="I394" t="str">
        <f>Input!Y347</f>
        <v>G</v>
      </c>
    </row>
    <row r="395" spans="1:9" x14ac:dyDescent="0.35">
      <c r="A395" t="str">
        <f>IF(CoverSheet!$C$9="Annual Return","AR",IF(CoverSheet!$C$9="Interim Return","IR",IF(CoverSheet!$C$9="Audited Annual Return","AAR","")))</f>
        <v/>
      </c>
      <c r="B395" t="str">
        <f>CoverSheet!$G$7</f>
        <v>v:25-01-a</v>
      </c>
      <c r="C395">
        <f>IF(CoverSheet!$C$31=3,"Q1",IF(CoverSheet!$C$31=6,"Q2",IF(CoverSheet!$C$31=9,"Q3",IF(AND(CoverSheet!$C$31=12,A395="AR"),"Q4",YEAR(CoverSheet!$D$29)))))</f>
        <v>1900</v>
      </c>
      <c r="D395" t="str">
        <f>CoverSheet!$C$15</f>
        <v/>
      </c>
      <c r="E395" t="s">
        <v>371</v>
      </c>
      <c r="F395" t="s">
        <v>363</v>
      </c>
      <c r="G395" t="s">
        <v>367</v>
      </c>
      <c r="H395">
        <f>Input!P350</f>
        <v>0</v>
      </c>
    </row>
    <row r="396" spans="1:9" x14ac:dyDescent="0.35">
      <c r="A396" t="str">
        <f>IF(CoverSheet!$C$9="Annual Return","AR",IF(CoverSheet!$C$9="Interim Return","IR",IF(CoverSheet!$C$9="Audited Annual Return","AAR","")))</f>
        <v/>
      </c>
      <c r="B396" t="str">
        <f>CoverSheet!$G$7</f>
        <v>v:25-01-a</v>
      </c>
      <c r="C396">
        <f>IF(CoverSheet!$C$31=3,"Q1",IF(CoverSheet!$C$31=6,"Q2",IF(CoverSheet!$C$31=9,"Q3",IF(AND(CoverSheet!$C$31=12,A396="AR"),"Q4",YEAR(CoverSheet!$D$29)))))</f>
        <v>1900</v>
      </c>
      <c r="D396" t="str">
        <f>CoverSheet!$C$15</f>
        <v/>
      </c>
      <c r="E396" t="s">
        <v>371</v>
      </c>
      <c r="F396" t="s">
        <v>366</v>
      </c>
      <c r="G396" t="s">
        <v>3664</v>
      </c>
      <c r="H396">
        <f>Input!P352</f>
        <v>0</v>
      </c>
    </row>
    <row r="397" spans="1:9" x14ac:dyDescent="0.35">
      <c r="A397" t="str">
        <f>IF(CoverSheet!$C$9="Annual Return","AR",IF(CoverSheet!$C$9="Interim Return","IR",IF(CoverSheet!$C$9="Audited Annual Return","AAR","")))</f>
        <v/>
      </c>
      <c r="B397" t="str">
        <f>CoverSheet!$G$7</f>
        <v>v:25-01-a</v>
      </c>
      <c r="C397">
        <f>IF(CoverSheet!$C$31=3,"Q1",IF(CoverSheet!$C$31=6,"Q2",IF(CoverSheet!$C$31=9,"Q3",IF(AND(CoverSheet!$C$31=12,A397="AR"),"Q4",YEAR(CoverSheet!$D$29)))))</f>
        <v>1900</v>
      </c>
      <c r="D397" t="str">
        <f>CoverSheet!$C$15</f>
        <v/>
      </c>
      <c r="E397" t="s">
        <v>371</v>
      </c>
      <c r="F397" t="s">
        <v>368</v>
      </c>
      <c r="G397" t="s">
        <v>4702</v>
      </c>
      <c r="H397" s="261">
        <f>Input!P353</f>
        <v>0</v>
      </c>
    </row>
    <row r="398" spans="1:9" x14ac:dyDescent="0.35">
      <c r="A398" t="str">
        <f>IF(CoverSheet!$C$9="Annual Return","AR",IF(CoverSheet!$C$9="Interim Return","IR",IF(CoverSheet!$C$9="Audited Annual Return","AAR","")))</f>
        <v/>
      </c>
      <c r="B398" t="str">
        <f>CoverSheet!$G$7</f>
        <v>v:25-01-a</v>
      </c>
      <c r="C398">
        <f>IF(CoverSheet!$C$31=3,"Q1",IF(CoverSheet!$C$31=6,"Q2",IF(CoverSheet!$C$31=9,"Q3",IF(AND(CoverSheet!$C$31=12,A398="AR"),"Q4",YEAR(CoverSheet!$D$29)))))</f>
        <v>1900</v>
      </c>
      <c r="D398" t="str">
        <f>CoverSheet!$C$15</f>
        <v/>
      </c>
      <c r="E398" t="s">
        <v>371</v>
      </c>
      <c r="F398" t="s">
        <v>369</v>
      </c>
      <c r="G398" t="s">
        <v>370</v>
      </c>
      <c r="H398">
        <f>Input!P354</f>
        <v>0</v>
      </c>
      <c r="I398" t="str">
        <f>Input!Y354</f>
        <v>G</v>
      </c>
    </row>
    <row r="399" spans="1:9" x14ac:dyDescent="0.35">
      <c r="A399" t="str">
        <f>IF(CoverSheet!$C$9="Annual Return","AR",IF(CoverSheet!$C$9="Interim Return","IR",IF(CoverSheet!$C$9="Audited Annual Return","AAR","")))</f>
        <v/>
      </c>
      <c r="B399" t="str">
        <f>CoverSheet!$G$7</f>
        <v>v:25-01-a</v>
      </c>
      <c r="C399">
        <f>IF(CoverSheet!$C$31=3,"Q1",IF(CoverSheet!$C$31=6,"Q2",IF(CoverSheet!$C$31=9,"Q3",IF(AND(CoverSheet!$C$31=12,A399="AR"),"Q4",YEAR(CoverSheet!$D$29)))))</f>
        <v>1900</v>
      </c>
      <c r="D399" t="str">
        <f>CoverSheet!$C$15</f>
        <v/>
      </c>
      <c r="E399" t="s">
        <v>371</v>
      </c>
      <c r="F399" t="s">
        <v>5108</v>
      </c>
      <c r="G399" t="s">
        <v>5109</v>
      </c>
      <c r="H399" s="261">
        <f>Input!P357</f>
        <v>0</v>
      </c>
      <c r="I399" t="str">
        <f>Input!Y357</f>
        <v>R</v>
      </c>
    </row>
    <row r="400" spans="1:9" x14ac:dyDescent="0.35">
      <c r="A400" t="str">
        <f>IF(CoverSheet!$C$9="Annual Return","AR",IF(CoverSheet!$C$9="Interim Return","IR",IF(CoverSheet!$C$9="Audited Annual Return","AAR","")))</f>
        <v/>
      </c>
      <c r="B400" t="str">
        <f>CoverSheet!$G$7</f>
        <v>v:25-01-a</v>
      </c>
      <c r="C400">
        <f>IF(CoverSheet!$C$31=3,"Q1",IF(CoverSheet!$C$31=6,"Q2",IF(CoverSheet!$C$31=9,"Q3",IF(AND(CoverSheet!$C$31=12,A400="AR"),"Q4",YEAR(CoverSheet!$D$29)))))</f>
        <v>1900</v>
      </c>
      <c r="D400" t="str">
        <f>CoverSheet!$C$15</f>
        <v/>
      </c>
      <c r="E400" t="s">
        <v>371</v>
      </c>
      <c r="F400" t="s">
        <v>5110</v>
      </c>
      <c r="G400" t="s">
        <v>5111</v>
      </c>
      <c r="H400">
        <f>Input!P358</f>
        <v>0</v>
      </c>
      <c r="I400" t="str">
        <f>Input!Y358</f>
        <v>G</v>
      </c>
    </row>
    <row r="401" spans="1:9" x14ac:dyDescent="0.35">
      <c r="A401" t="str">
        <f>IF(CoverSheet!$C$9="Annual Return","AR",IF(CoverSheet!$C$9="Interim Return","IR",IF(CoverSheet!$C$9="Audited Annual Return","AAR","")))</f>
        <v/>
      </c>
      <c r="B401" t="str">
        <f>CoverSheet!$G$7</f>
        <v>v:25-01-a</v>
      </c>
      <c r="C401">
        <f>IF(CoverSheet!$C$31=3,"Q1",IF(CoverSheet!$C$31=6,"Q2",IF(CoverSheet!$C$31=9,"Q3",IF(AND(CoverSheet!$C$31=12,A401="AR"),"Q4",YEAR(CoverSheet!$D$29)))))</f>
        <v>1900</v>
      </c>
      <c r="D401" t="str">
        <f>CoverSheet!$C$15</f>
        <v/>
      </c>
      <c r="E401" t="s">
        <v>371</v>
      </c>
      <c r="F401" t="s">
        <v>5113</v>
      </c>
      <c r="G401" t="s">
        <v>5114</v>
      </c>
      <c r="H401" s="261">
        <f>Input!P361</f>
        <v>0</v>
      </c>
      <c r="I401" t="str">
        <f>Input!Y361</f>
        <v>R</v>
      </c>
    </row>
    <row r="402" spans="1:9" x14ac:dyDescent="0.35">
      <c r="A402" t="str">
        <f>IF(CoverSheet!$C$9="Annual Return","AR",IF(CoverSheet!$C$9="Interim Return","IR",IF(CoverSheet!$C$9="Audited Annual Return","AAR","")))</f>
        <v/>
      </c>
      <c r="B402" t="str">
        <f>CoverSheet!$G$7</f>
        <v>v:25-01-a</v>
      </c>
      <c r="C402">
        <f>IF(CoverSheet!$C$31=3,"Q1",IF(CoverSheet!$C$31=6,"Q2",IF(CoverSheet!$C$31=9,"Q3",IF(AND(CoverSheet!$C$31=12,A402="AR"),"Q4",YEAR(CoverSheet!$D$29)))))</f>
        <v>1900</v>
      </c>
      <c r="D402" t="str">
        <f>CoverSheet!$C$15</f>
        <v/>
      </c>
      <c r="E402" t="s">
        <v>371</v>
      </c>
      <c r="F402" t="s">
        <v>3834</v>
      </c>
      <c r="G402" t="s">
        <v>4133</v>
      </c>
      <c r="H402">
        <f>Input!L34*CoverSheet!$C$35</f>
        <v>0</v>
      </c>
    </row>
    <row r="403" spans="1:9" x14ac:dyDescent="0.35">
      <c r="A403" t="str">
        <f>IF(CoverSheet!$C$9="Annual Return","AR",IF(CoverSheet!$C$9="Interim Return","IR",IF(CoverSheet!$C$9="Audited Annual Return","AAR","")))</f>
        <v/>
      </c>
      <c r="B403" t="str">
        <f>CoverSheet!$G$7</f>
        <v>v:25-01-a</v>
      </c>
      <c r="C403">
        <f>IF(CoverSheet!$C$31=3,"Q1",IF(CoverSheet!$C$31=6,"Q2",IF(CoverSheet!$C$31=9,"Q3",IF(AND(CoverSheet!$C$31=12,A403="AR"),"Q4",YEAR(CoverSheet!$D$29)))))</f>
        <v>1900</v>
      </c>
      <c r="D403" t="str">
        <f>CoverSheet!$C$15</f>
        <v/>
      </c>
      <c r="E403" t="s">
        <v>371</v>
      </c>
      <c r="F403" t="s">
        <v>3835</v>
      </c>
      <c r="G403" t="s">
        <v>4134</v>
      </c>
      <c r="H403">
        <f>Input!M34*CoverSheet!$C$35</f>
        <v>0</v>
      </c>
    </row>
    <row r="404" spans="1:9" x14ac:dyDescent="0.35">
      <c r="A404" t="str">
        <f>IF(CoverSheet!$C$9="Annual Return","AR",IF(CoverSheet!$C$9="Interim Return","IR",IF(CoverSheet!$C$9="Audited Annual Return","AAR","")))</f>
        <v/>
      </c>
      <c r="B404" t="str">
        <f>CoverSheet!$G$7</f>
        <v>v:25-01-a</v>
      </c>
      <c r="C404">
        <f>IF(CoverSheet!$C$31=3,"Q1",IF(CoverSheet!$C$31=6,"Q2",IF(CoverSheet!$C$31=9,"Q3",IF(AND(CoverSheet!$C$31=12,A404="AR"),"Q4",YEAR(CoverSheet!$D$29)))))</f>
        <v>1900</v>
      </c>
      <c r="D404" t="str">
        <f>CoverSheet!$C$15</f>
        <v/>
      </c>
      <c r="E404" t="s">
        <v>371</v>
      </c>
      <c r="F404" t="s">
        <v>3836</v>
      </c>
      <c r="G404" t="s">
        <v>4135</v>
      </c>
      <c r="H404">
        <f>Input!N34*CoverSheet!$C$35</f>
        <v>0</v>
      </c>
    </row>
    <row r="405" spans="1:9" x14ac:dyDescent="0.35">
      <c r="A405" t="str">
        <f>IF(CoverSheet!$C$9="Annual Return","AR",IF(CoverSheet!$C$9="Interim Return","IR",IF(CoverSheet!$C$9="Audited Annual Return","AAR","")))</f>
        <v/>
      </c>
      <c r="B405" t="str">
        <f>CoverSheet!$G$7</f>
        <v>v:25-01-a</v>
      </c>
      <c r="C405">
        <f>IF(CoverSheet!$C$31=3,"Q1",IF(CoverSheet!$C$31=6,"Q2",IF(CoverSheet!$C$31=9,"Q3",IF(AND(CoverSheet!$C$31=12,A405="AR"),"Q4",YEAR(CoverSheet!$D$29)))))</f>
        <v>1900</v>
      </c>
      <c r="D405" t="str">
        <f>CoverSheet!$C$15</f>
        <v/>
      </c>
      <c r="E405" t="s">
        <v>371</v>
      </c>
      <c r="F405" t="s">
        <v>3837</v>
      </c>
      <c r="G405" t="s">
        <v>4136</v>
      </c>
      <c r="H405">
        <f>Input!P34*CoverSheet!$C$35</f>
        <v>0</v>
      </c>
    </row>
    <row r="406" spans="1:9" x14ac:dyDescent="0.35">
      <c r="A406" t="str">
        <f>IF(CoverSheet!$C$9="Annual Return","AR",IF(CoverSheet!$C$9="Interim Return","IR",IF(CoverSheet!$C$9="Audited Annual Return","AAR","")))</f>
        <v/>
      </c>
      <c r="B406" t="str">
        <f>CoverSheet!$G$7</f>
        <v>v:25-01-a</v>
      </c>
      <c r="C406">
        <f>IF(CoverSheet!$C$31=3,"Q1",IF(CoverSheet!$C$31=6,"Q2",IF(CoverSheet!$C$31=9,"Q3",IF(AND(CoverSheet!$C$31=12,A406="AR"),"Q4",YEAR(CoverSheet!$D$29)))))</f>
        <v>1900</v>
      </c>
      <c r="D406" t="str">
        <f>CoverSheet!$C$15</f>
        <v/>
      </c>
      <c r="E406" t="s">
        <v>371</v>
      </c>
      <c r="F406" t="s">
        <v>3838</v>
      </c>
      <c r="G406" t="s">
        <v>4137</v>
      </c>
      <c r="H406">
        <f>Input!L35*CoverSheet!$C$35</f>
        <v>0</v>
      </c>
    </row>
    <row r="407" spans="1:9" x14ac:dyDescent="0.35">
      <c r="A407" t="str">
        <f>IF(CoverSheet!$C$9="Annual Return","AR",IF(CoverSheet!$C$9="Interim Return","IR",IF(CoverSheet!$C$9="Audited Annual Return","AAR","")))</f>
        <v/>
      </c>
      <c r="B407" t="str">
        <f>CoverSheet!$G$7</f>
        <v>v:25-01-a</v>
      </c>
      <c r="C407">
        <f>IF(CoverSheet!$C$31=3,"Q1",IF(CoverSheet!$C$31=6,"Q2",IF(CoverSheet!$C$31=9,"Q3",IF(AND(CoverSheet!$C$31=12,A407="AR"),"Q4",YEAR(CoverSheet!$D$29)))))</f>
        <v>1900</v>
      </c>
      <c r="D407" t="str">
        <f>CoverSheet!$C$15</f>
        <v/>
      </c>
      <c r="E407" t="s">
        <v>371</v>
      </c>
      <c r="F407" t="s">
        <v>3839</v>
      </c>
      <c r="G407" t="s">
        <v>4138</v>
      </c>
      <c r="H407">
        <f>Input!M35*CoverSheet!$C$35</f>
        <v>0</v>
      </c>
    </row>
    <row r="408" spans="1:9" x14ac:dyDescent="0.35">
      <c r="A408" t="str">
        <f>IF(CoverSheet!$C$9="Annual Return","AR",IF(CoverSheet!$C$9="Interim Return","IR",IF(CoverSheet!$C$9="Audited Annual Return","AAR","")))</f>
        <v/>
      </c>
      <c r="B408" t="str">
        <f>CoverSheet!$G$7</f>
        <v>v:25-01-a</v>
      </c>
      <c r="C408">
        <f>IF(CoverSheet!$C$31=3,"Q1",IF(CoverSheet!$C$31=6,"Q2",IF(CoverSheet!$C$31=9,"Q3",IF(AND(CoverSheet!$C$31=12,A408="AR"),"Q4",YEAR(CoverSheet!$D$29)))))</f>
        <v>1900</v>
      </c>
      <c r="D408" t="str">
        <f>CoverSheet!$C$15</f>
        <v/>
      </c>
      <c r="E408" t="s">
        <v>371</v>
      </c>
      <c r="F408" t="s">
        <v>3840</v>
      </c>
      <c r="G408" t="s">
        <v>4139</v>
      </c>
      <c r="H408">
        <f>Input!N36*CoverSheet!$C$35</f>
        <v>0</v>
      </c>
    </row>
    <row r="409" spans="1:9" x14ac:dyDescent="0.35">
      <c r="A409" t="str">
        <f>IF(CoverSheet!$C$9="Annual Return","AR",IF(CoverSheet!$C$9="Interim Return","IR",IF(CoverSheet!$C$9="Audited Annual Return","AAR","")))</f>
        <v/>
      </c>
      <c r="B409" t="str">
        <f>CoverSheet!$G$7</f>
        <v>v:25-01-a</v>
      </c>
      <c r="C409">
        <f>IF(CoverSheet!$C$31=3,"Q1",IF(CoverSheet!$C$31=6,"Q2",IF(CoverSheet!$C$31=9,"Q3",IF(AND(CoverSheet!$C$31=12,A409="AR"),"Q4",YEAR(CoverSheet!$D$29)))))</f>
        <v>1900</v>
      </c>
      <c r="D409" t="str">
        <f>CoverSheet!$C$15</f>
        <v/>
      </c>
      <c r="E409" t="s">
        <v>371</v>
      </c>
      <c r="F409" t="s">
        <v>3841</v>
      </c>
      <c r="G409" t="s">
        <v>4140</v>
      </c>
      <c r="H409">
        <f>Input!P35*CoverSheet!$C$35</f>
        <v>0</v>
      </c>
    </row>
    <row r="410" spans="1:9" x14ac:dyDescent="0.35">
      <c r="A410" t="str">
        <f>IF(CoverSheet!$C$9="Annual Return","AR",IF(CoverSheet!$C$9="Interim Return","IR",IF(CoverSheet!$C$9="Audited Annual Return","AAR","")))</f>
        <v/>
      </c>
      <c r="B410" t="str">
        <f>CoverSheet!$G$7</f>
        <v>v:25-01-a</v>
      </c>
      <c r="C410">
        <f>IF(CoverSheet!$C$31=3,"Q1",IF(CoverSheet!$C$31=6,"Q2",IF(CoverSheet!$C$31=9,"Q3",IF(AND(CoverSheet!$C$31=12,A410="AR"),"Q4",YEAR(CoverSheet!$D$29)))))</f>
        <v>1900</v>
      </c>
      <c r="D410" t="str">
        <f>CoverSheet!$C$15</f>
        <v/>
      </c>
      <c r="E410" t="s">
        <v>371</v>
      </c>
      <c r="F410" t="s">
        <v>3842</v>
      </c>
      <c r="G410" t="s">
        <v>4141</v>
      </c>
      <c r="H410">
        <f>Input!L36*CoverSheet!$C$35</f>
        <v>0</v>
      </c>
    </row>
    <row r="411" spans="1:9" x14ac:dyDescent="0.35">
      <c r="A411" t="str">
        <f>IF(CoverSheet!$C$9="Annual Return","AR",IF(CoverSheet!$C$9="Interim Return","IR",IF(CoverSheet!$C$9="Audited Annual Return","AAR","")))</f>
        <v/>
      </c>
      <c r="B411" t="str">
        <f>CoverSheet!$G$7</f>
        <v>v:25-01-a</v>
      </c>
      <c r="C411">
        <f>IF(CoverSheet!$C$31=3,"Q1",IF(CoverSheet!$C$31=6,"Q2",IF(CoverSheet!$C$31=9,"Q3",IF(AND(CoverSheet!$C$31=12,A411="AR"),"Q4",YEAR(CoverSheet!$D$29)))))</f>
        <v>1900</v>
      </c>
      <c r="D411" t="str">
        <f>CoverSheet!$C$15</f>
        <v/>
      </c>
      <c r="E411" t="s">
        <v>371</v>
      </c>
      <c r="F411" t="s">
        <v>3843</v>
      </c>
      <c r="G411" t="s">
        <v>4142</v>
      </c>
      <c r="H411">
        <f>Input!M36*CoverSheet!$C$35</f>
        <v>0</v>
      </c>
    </row>
    <row r="412" spans="1:9" x14ac:dyDescent="0.35">
      <c r="A412" t="str">
        <f>IF(CoverSheet!$C$9="Annual Return","AR",IF(CoverSheet!$C$9="Interim Return","IR",IF(CoverSheet!$C$9="Audited Annual Return","AAR","")))</f>
        <v/>
      </c>
      <c r="B412" t="str">
        <f>CoverSheet!$G$7</f>
        <v>v:25-01-a</v>
      </c>
      <c r="C412">
        <f>IF(CoverSheet!$C$31=3,"Q1",IF(CoverSheet!$C$31=6,"Q2",IF(CoverSheet!$C$31=9,"Q3",IF(AND(CoverSheet!$C$31=12,A412="AR"),"Q4",YEAR(CoverSheet!$D$29)))))</f>
        <v>1900</v>
      </c>
      <c r="D412" t="str">
        <f>CoverSheet!$C$15</f>
        <v/>
      </c>
      <c r="E412" t="s">
        <v>371</v>
      </c>
      <c r="F412" t="s">
        <v>3844</v>
      </c>
      <c r="G412" t="s">
        <v>4143</v>
      </c>
      <c r="H412">
        <f>Input!N36*CoverSheet!$C$35</f>
        <v>0</v>
      </c>
    </row>
    <row r="413" spans="1:9" x14ac:dyDescent="0.35">
      <c r="A413" t="str">
        <f>IF(CoverSheet!$C$9="Annual Return","AR",IF(CoverSheet!$C$9="Interim Return","IR",IF(CoverSheet!$C$9="Audited Annual Return","AAR","")))</f>
        <v/>
      </c>
      <c r="B413" t="str">
        <f>CoverSheet!$G$7</f>
        <v>v:25-01-a</v>
      </c>
      <c r="C413">
        <f>IF(CoverSheet!$C$31=3,"Q1",IF(CoverSheet!$C$31=6,"Q2",IF(CoverSheet!$C$31=9,"Q3",IF(AND(CoverSheet!$C$31=12,A413="AR"),"Q4",YEAR(CoverSheet!$D$29)))))</f>
        <v>1900</v>
      </c>
      <c r="D413" t="str">
        <f>CoverSheet!$C$15</f>
        <v/>
      </c>
      <c r="E413" t="s">
        <v>371</v>
      </c>
      <c r="F413" t="s">
        <v>3845</v>
      </c>
      <c r="G413" t="s">
        <v>4144</v>
      </c>
      <c r="H413">
        <f>Input!P36*CoverSheet!$C$35</f>
        <v>0</v>
      </c>
    </row>
    <row r="414" spans="1:9" x14ac:dyDescent="0.35">
      <c r="A414" t="str">
        <f>IF(CoverSheet!$C$9="Annual Return","AR",IF(CoverSheet!$C$9="Interim Return","IR",IF(CoverSheet!$C$9="Audited Annual Return","AAR","")))</f>
        <v/>
      </c>
      <c r="B414" t="str">
        <f>CoverSheet!$G$7</f>
        <v>v:25-01-a</v>
      </c>
      <c r="C414">
        <f>IF(CoverSheet!$C$31=3,"Q1",IF(CoverSheet!$C$31=6,"Q2",IF(CoverSheet!$C$31=9,"Q3",IF(AND(CoverSheet!$C$31=12,A414="AR"),"Q4",YEAR(CoverSheet!$D$29)))))</f>
        <v>1900</v>
      </c>
      <c r="D414" t="str">
        <f>CoverSheet!$C$15</f>
        <v/>
      </c>
      <c r="E414" t="s">
        <v>371</v>
      </c>
      <c r="F414" t="s">
        <v>3846</v>
      </c>
      <c r="G414" t="s">
        <v>4145</v>
      </c>
      <c r="H414">
        <f>Input!L38*CoverSheet!$C$35</f>
        <v>0</v>
      </c>
    </row>
    <row r="415" spans="1:9" x14ac:dyDescent="0.35">
      <c r="A415" t="str">
        <f>IF(CoverSheet!$C$9="Annual Return","AR",IF(CoverSheet!$C$9="Interim Return","IR",IF(CoverSheet!$C$9="Audited Annual Return","AAR","")))</f>
        <v/>
      </c>
      <c r="B415" t="str">
        <f>CoverSheet!$G$7</f>
        <v>v:25-01-a</v>
      </c>
      <c r="C415">
        <f>IF(CoverSheet!$C$31=3,"Q1",IF(CoverSheet!$C$31=6,"Q2",IF(CoverSheet!$C$31=9,"Q3",IF(AND(CoverSheet!$C$31=12,A415="AR"),"Q4",YEAR(CoverSheet!$D$29)))))</f>
        <v>1900</v>
      </c>
      <c r="D415" t="str">
        <f>CoverSheet!$C$15</f>
        <v/>
      </c>
      <c r="E415" t="s">
        <v>371</v>
      </c>
      <c r="F415" t="s">
        <v>3847</v>
      </c>
      <c r="G415" t="s">
        <v>4146</v>
      </c>
      <c r="H415">
        <f>Input!M38*CoverSheet!$C$35</f>
        <v>0</v>
      </c>
    </row>
    <row r="416" spans="1:9" x14ac:dyDescent="0.35">
      <c r="A416" t="str">
        <f>IF(CoverSheet!$C$9="Annual Return","AR",IF(CoverSheet!$C$9="Interim Return","IR",IF(CoverSheet!$C$9="Audited Annual Return","AAR","")))</f>
        <v/>
      </c>
      <c r="B416" t="str">
        <f>CoverSheet!$G$7</f>
        <v>v:25-01-a</v>
      </c>
      <c r="C416">
        <f>IF(CoverSheet!$C$31=3,"Q1",IF(CoverSheet!$C$31=6,"Q2",IF(CoverSheet!$C$31=9,"Q3",IF(AND(CoverSheet!$C$31=12,A416="AR"),"Q4",YEAR(CoverSheet!$D$29)))))</f>
        <v>1900</v>
      </c>
      <c r="D416" t="str">
        <f>CoverSheet!$C$15</f>
        <v/>
      </c>
      <c r="E416" t="s">
        <v>371</v>
      </c>
      <c r="F416" t="s">
        <v>3848</v>
      </c>
      <c r="G416" t="s">
        <v>4147</v>
      </c>
      <c r="H416">
        <f>Input!N38*CoverSheet!$C$35</f>
        <v>0</v>
      </c>
    </row>
    <row r="417" spans="1:8" x14ac:dyDescent="0.35">
      <c r="A417" t="str">
        <f>IF(CoverSheet!$C$9="Annual Return","AR",IF(CoverSheet!$C$9="Interim Return","IR",IF(CoverSheet!$C$9="Audited Annual Return","AAR","")))</f>
        <v/>
      </c>
      <c r="B417" t="str">
        <f>CoverSheet!$G$7</f>
        <v>v:25-01-a</v>
      </c>
      <c r="C417">
        <f>IF(CoverSheet!$C$31=3,"Q1",IF(CoverSheet!$C$31=6,"Q2",IF(CoverSheet!$C$31=9,"Q3",IF(AND(CoverSheet!$C$31=12,A417="AR"),"Q4",YEAR(CoverSheet!$D$29)))))</f>
        <v>1900</v>
      </c>
      <c r="D417" t="str">
        <f>CoverSheet!$C$15</f>
        <v/>
      </c>
      <c r="E417" t="s">
        <v>371</v>
      </c>
      <c r="F417" t="s">
        <v>3849</v>
      </c>
      <c r="G417" t="s">
        <v>4148</v>
      </c>
      <c r="H417">
        <f>Input!P38*CoverSheet!$C$35</f>
        <v>0</v>
      </c>
    </row>
    <row r="418" spans="1:8" x14ac:dyDescent="0.35">
      <c r="A418" t="str">
        <f>IF(CoverSheet!$C$9="Annual Return","AR",IF(CoverSheet!$C$9="Interim Return","IR",IF(CoverSheet!$C$9="Audited Annual Return","AAR","")))</f>
        <v/>
      </c>
      <c r="B418" t="str">
        <f>CoverSheet!$G$7</f>
        <v>v:25-01-a</v>
      </c>
      <c r="C418">
        <f>IF(CoverSheet!$C$31=3,"Q1",IF(CoverSheet!$C$31=6,"Q2",IF(CoverSheet!$C$31=9,"Q3",IF(AND(CoverSheet!$C$31=12,A418="AR"),"Q4",YEAR(CoverSheet!$D$29)))))</f>
        <v>1900</v>
      </c>
      <c r="D418" t="str">
        <f>CoverSheet!$C$15</f>
        <v/>
      </c>
      <c r="E418" t="s">
        <v>371</v>
      </c>
      <c r="F418" t="s">
        <v>3850</v>
      </c>
      <c r="G418" t="s">
        <v>4149</v>
      </c>
      <c r="H418">
        <f>Input!L39*CoverSheet!$C$35</f>
        <v>0</v>
      </c>
    </row>
    <row r="419" spans="1:8" x14ac:dyDescent="0.35">
      <c r="A419" t="str">
        <f>IF(CoverSheet!$C$9="Annual Return","AR",IF(CoverSheet!$C$9="Interim Return","IR",IF(CoverSheet!$C$9="Audited Annual Return","AAR","")))</f>
        <v/>
      </c>
      <c r="B419" t="str">
        <f>CoverSheet!$G$7</f>
        <v>v:25-01-a</v>
      </c>
      <c r="C419">
        <f>IF(CoverSheet!$C$31=3,"Q1",IF(CoverSheet!$C$31=6,"Q2",IF(CoverSheet!$C$31=9,"Q3",IF(AND(CoverSheet!$C$31=12,A419="AR"),"Q4",YEAR(CoverSheet!$D$29)))))</f>
        <v>1900</v>
      </c>
      <c r="D419" t="str">
        <f>CoverSheet!$C$15</f>
        <v/>
      </c>
      <c r="E419" t="s">
        <v>371</v>
      </c>
      <c r="F419" t="s">
        <v>3851</v>
      </c>
      <c r="G419" t="s">
        <v>4150</v>
      </c>
      <c r="H419">
        <f>Input!M39*CoverSheet!$C$35</f>
        <v>0</v>
      </c>
    </row>
    <row r="420" spans="1:8" x14ac:dyDescent="0.35">
      <c r="A420" t="str">
        <f>IF(CoverSheet!$C$9="Annual Return","AR",IF(CoverSheet!$C$9="Interim Return","IR",IF(CoverSheet!$C$9="Audited Annual Return","AAR","")))</f>
        <v/>
      </c>
      <c r="B420" t="str">
        <f>CoverSheet!$G$7</f>
        <v>v:25-01-a</v>
      </c>
      <c r="C420">
        <f>IF(CoverSheet!$C$31=3,"Q1",IF(CoverSheet!$C$31=6,"Q2",IF(CoverSheet!$C$31=9,"Q3",IF(AND(CoverSheet!$C$31=12,A420="AR"),"Q4",YEAR(CoverSheet!$D$29)))))</f>
        <v>1900</v>
      </c>
      <c r="D420" t="str">
        <f>CoverSheet!$C$15</f>
        <v/>
      </c>
      <c r="E420" t="s">
        <v>371</v>
      </c>
      <c r="F420" t="s">
        <v>3852</v>
      </c>
      <c r="G420" t="s">
        <v>4151</v>
      </c>
      <c r="H420">
        <f>Input!N39*CoverSheet!$C$35</f>
        <v>0</v>
      </c>
    </row>
    <row r="421" spans="1:8" x14ac:dyDescent="0.35">
      <c r="A421" t="str">
        <f>IF(CoverSheet!$C$9="Annual Return","AR",IF(CoverSheet!$C$9="Interim Return","IR",IF(CoverSheet!$C$9="Audited Annual Return","AAR","")))</f>
        <v/>
      </c>
      <c r="B421" t="str">
        <f>CoverSheet!$G$7</f>
        <v>v:25-01-a</v>
      </c>
      <c r="C421">
        <f>IF(CoverSheet!$C$31=3,"Q1",IF(CoverSheet!$C$31=6,"Q2",IF(CoverSheet!$C$31=9,"Q3",IF(AND(CoverSheet!$C$31=12,A421="AR"),"Q4",YEAR(CoverSheet!$D$29)))))</f>
        <v>1900</v>
      </c>
      <c r="D421" t="str">
        <f>CoverSheet!$C$15</f>
        <v/>
      </c>
      <c r="E421" t="s">
        <v>371</v>
      </c>
      <c r="F421" t="s">
        <v>3853</v>
      </c>
      <c r="G421" t="s">
        <v>4152</v>
      </c>
      <c r="H421">
        <f>Input!P39*CoverSheet!$C$35</f>
        <v>0</v>
      </c>
    </row>
    <row r="422" spans="1:8" x14ac:dyDescent="0.35">
      <c r="A422" t="str">
        <f>IF(CoverSheet!$C$9="Annual Return","AR",IF(CoverSheet!$C$9="Interim Return","IR",IF(CoverSheet!$C$9="Audited Annual Return","AAR","")))</f>
        <v/>
      </c>
      <c r="B422" t="str">
        <f>CoverSheet!$G$7</f>
        <v>v:25-01-a</v>
      </c>
      <c r="C422">
        <f>IF(CoverSheet!$C$31=3,"Q1",IF(CoverSheet!$C$31=6,"Q2",IF(CoverSheet!$C$31=9,"Q3",IF(AND(CoverSheet!$C$31=12,A422="AR"),"Q4",YEAR(CoverSheet!$D$29)))))</f>
        <v>1900</v>
      </c>
      <c r="D422" t="str">
        <f>CoverSheet!$C$15</f>
        <v/>
      </c>
      <c r="E422" t="s">
        <v>371</v>
      </c>
      <c r="F422" t="s">
        <v>3854</v>
      </c>
      <c r="G422" t="s">
        <v>4153</v>
      </c>
      <c r="H422">
        <f>Input!L40*CoverSheet!$C$35</f>
        <v>0</v>
      </c>
    </row>
    <row r="423" spans="1:8" x14ac:dyDescent="0.35">
      <c r="A423" t="str">
        <f>IF(CoverSheet!$C$9="Annual Return","AR",IF(CoverSheet!$C$9="Interim Return","IR",IF(CoverSheet!$C$9="Audited Annual Return","AAR","")))</f>
        <v/>
      </c>
      <c r="B423" t="str">
        <f>CoverSheet!$G$7</f>
        <v>v:25-01-a</v>
      </c>
      <c r="C423">
        <f>IF(CoverSheet!$C$31=3,"Q1",IF(CoverSheet!$C$31=6,"Q2",IF(CoverSheet!$C$31=9,"Q3",IF(AND(CoverSheet!$C$31=12,A423="AR"),"Q4",YEAR(CoverSheet!$D$29)))))</f>
        <v>1900</v>
      </c>
      <c r="D423" t="str">
        <f>CoverSheet!$C$15</f>
        <v/>
      </c>
      <c r="E423" t="s">
        <v>371</v>
      </c>
      <c r="F423" t="s">
        <v>3855</v>
      </c>
      <c r="G423" t="s">
        <v>4154</v>
      </c>
      <c r="H423">
        <f>Input!M40*CoverSheet!$C$35</f>
        <v>0</v>
      </c>
    </row>
    <row r="424" spans="1:8" x14ac:dyDescent="0.35">
      <c r="A424" t="str">
        <f>IF(CoverSheet!$C$9="Annual Return","AR",IF(CoverSheet!$C$9="Interim Return","IR",IF(CoverSheet!$C$9="Audited Annual Return","AAR","")))</f>
        <v/>
      </c>
      <c r="B424" t="str">
        <f>CoverSheet!$G$7</f>
        <v>v:25-01-a</v>
      </c>
      <c r="C424">
        <f>IF(CoverSheet!$C$31=3,"Q1",IF(CoverSheet!$C$31=6,"Q2",IF(CoverSheet!$C$31=9,"Q3",IF(AND(CoverSheet!$C$31=12,A424="AR"),"Q4",YEAR(CoverSheet!$D$29)))))</f>
        <v>1900</v>
      </c>
      <c r="D424" t="str">
        <f>CoverSheet!$C$15</f>
        <v/>
      </c>
      <c r="E424" t="s">
        <v>371</v>
      </c>
      <c r="F424" t="s">
        <v>3856</v>
      </c>
      <c r="G424" t="s">
        <v>4155</v>
      </c>
      <c r="H424">
        <f>Input!N40*CoverSheet!$C$35</f>
        <v>0</v>
      </c>
    </row>
    <row r="425" spans="1:8" x14ac:dyDescent="0.35">
      <c r="A425" t="str">
        <f>IF(CoverSheet!$C$9="Annual Return","AR",IF(CoverSheet!$C$9="Interim Return","IR",IF(CoverSheet!$C$9="Audited Annual Return","AAR","")))</f>
        <v/>
      </c>
      <c r="B425" t="str">
        <f>CoverSheet!$G$7</f>
        <v>v:25-01-a</v>
      </c>
      <c r="C425">
        <f>IF(CoverSheet!$C$31=3,"Q1",IF(CoverSheet!$C$31=6,"Q2",IF(CoverSheet!$C$31=9,"Q3",IF(AND(CoverSheet!$C$31=12,A425="AR"),"Q4",YEAR(CoverSheet!$D$29)))))</f>
        <v>1900</v>
      </c>
      <c r="D425" t="str">
        <f>CoverSheet!$C$15</f>
        <v/>
      </c>
      <c r="E425" t="s">
        <v>371</v>
      </c>
      <c r="F425" t="s">
        <v>3857</v>
      </c>
      <c r="G425" t="s">
        <v>4156</v>
      </c>
      <c r="H425">
        <f>Input!P40*CoverSheet!$C$35</f>
        <v>0</v>
      </c>
    </row>
    <row r="426" spans="1:8" x14ac:dyDescent="0.35">
      <c r="A426" t="str">
        <f>IF(CoverSheet!$C$9="Annual Return","AR",IF(CoverSheet!$C$9="Interim Return","IR",IF(CoverSheet!$C$9="Audited Annual Return","AAR","")))</f>
        <v/>
      </c>
      <c r="B426" t="str">
        <f>CoverSheet!$G$7</f>
        <v>v:25-01-a</v>
      </c>
      <c r="C426">
        <f>IF(CoverSheet!$C$31=3,"Q1",IF(CoverSheet!$C$31=6,"Q2",IF(CoverSheet!$C$31=9,"Q3",IF(AND(CoverSheet!$C$31=12,A426="AR"),"Q4",YEAR(CoverSheet!$D$29)))))</f>
        <v>1900</v>
      </c>
      <c r="D426" t="str">
        <f>CoverSheet!$C$15</f>
        <v/>
      </c>
      <c r="E426" t="s">
        <v>371</v>
      </c>
      <c r="F426" t="s">
        <v>3858</v>
      </c>
      <c r="G426" t="s">
        <v>4157</v>
      </c>
      <c r="H426">
        <f>Input!L42*CoverSheet!$C$35</f>
        <v>0</v>
      </c>
    </row>
    <row r="427" spans="1:8" x14ac:dyDescent="0.35">
      <c r="A427" t="str">
        <f>IF(CoverSheet!$C$9="Annual Return","AR",IF(CoverSheet!$C$9="Interim Return","IR",IF(CoverSheet!$C$9="Audited Annual Return","AAR","")))</f>
        <v/>
      </c>
      <c r="B427" t="str">
        <f>CoverSheet!$G$7</f>
        <v>v:25-01-a</v>
      </c>
      <c r="C427">
        <f>IF(CoverSheet!$C$31=3,"Q1",IF(CoverSheet!$C$31=6,"Q2",IF(CoverSheet!$C$31=9,"Q3",IF(AND(CoverSheet!$C$31=12,A427="AR"),"Q4",YEAR(CoverSheet!$D$29)))))</f>
        <v>1900</v>
      </c>
      <c r="D427" t="str">
        <f>CoverSheet!$C$15</f>
        <v/>
      </c>
      <c r="E427" t="s">
        <v>371</v>
      </c>
      <c r="F427" t="s">
        <v>3859</v>
      </c>
      <c r="G427" t="s">
        <v>4158</v>
      </c>
      <c r="H427">
        <f>Input!L43*CoverSheet!$C$35</f>
        <v>0</v>
      </c>
    </row>
    <row r="428" spans="1:8" x14ac:dyDescent="0.35">
      <c r="A428" t="str">
        <f>IF(CoverSheet!$C$9="Annual Return","AR",IF(CoverSheet!$C$9="Interim Return","IR",IF(CoverSheet!$C$9="Audited Annual Return","AAR","")))</f>
        <v/>
      </c>
      <c r="B428" t="str">
        <f>CoverSheet!$G$7</f>
        <v>v:25-01-a</v>
      </c>
      <c r="C428">
        <f>IF(CoverSheet!$C$31=3,"Q1",IF(CoverSheet!$C$31=6,"Q2",IF(CoverSheet!$C$31=9,"Q3",IF(AND(CoverSheet!$C$31=12,A428="AR"),"Q4",YEAR(CoverSheet!$D$29)))))</f>
        <v>1900</v>
      </c>
      <c r="D428" t="str">
        <f>CoverSheet!$C$15</f>
        <v/>
      </c>
      <c r="E428" t="s">
        <v>371</v>
      </c>
      <c r="F428" t="s">
        <v>3860</v>
      </c>
      <c r="G428" t="s">
        <v>4159</v>
      </c>
      <c r="H428">
        <f>Input!L44*CoverSheet!$C$35</f>
        <v>0</v>
      </c>
    </row>
    <row r="429" spans="1:8" x14ac:dyDescent="0.35">
      <c r="A429" t="str">
        <f>IF(CoverSheet!$C$9="Annual Return","AR",IF(CoverSheet!$C$9="Interim Return","IR",IF(CoverSheet!$C$9="Audited Annual Return","AAR","")))</f>
        <v/>
      </c>
      <c r="B429" t="str">
        <f>CoverSheet!$G$7</f>
        <v>v:25-01-a</v>
      </c>
      <c r="C429">
        <f>IF(CoverSheet!$C$31=3,"Q1",IF(CoverSheet!$C$31=6,"Q2",IF(CoverSheet!$C$31=9,"Q3",IF(AND(CoverSheet!$C$31=12,A429="AR"),"Q4",YEAR(CoverSheet!$D$29)))))</f>
        <v>1900</v>
      </c>
      <c r="D429" t="str">
        <f>CoverSheet!$C$15</f>
        <v/>
      </c>
      <c r="E429" t="s">
        <v>371</v>
      </c>
      <c r="F429" t="s">
        <v>3861</v>
      </c>
      <c r="G429" t="s">
        <v>4160</v>
      </c>
      <c r="H429">
        <f>Input!L45*CoverSheet!$C$35</f>
        <v>0</v>
      </c>
    </row>
    <row r="430" spans="1:8" x14ac:dyDescent="0.35">
      <c r="A430" t="str">
        <f>IF(CoverSheet!$C$9="Annual Return","AR",IF(CoverSheet!$C$9="Interim Return","IR",IF(CoverSheet!$C$9="Audited Annual Return","AAR","")))</f>
        <v/>
      </c>
      <c r="B430" t="str">
        <f>CoverSheet!$G$7</f>
        <v>v:25-01-a</v>
      </c>
      <c r="C430">
        <f>IF(CoverSheet!$C$31=3,"Q1",IF(CoverSheet!$C$31=6,"Q2",IF(CoverSheet!$C$31=9,"Q3",IF(AND(CoverSheet!$C$31=12,A430="AR"),"Q4",YEAR(CoverSheet!$D$29)))))</f>
        <v>1900</v>
      </c>
      <c r="D430" t="str">
        <f>CoverSheet!$C$15</f>
        <v/>
      </c>
      <c r="E430" t="s">
        <v>371</v>
      </c>
      <c r="F430" t="s">
        <v>3862</v>
      </c>
      <c r="G430" t="s">
        <v>4161</v>
      </c>
      <c r="H430">
        <f>Input!M42*CoverSheet!$C$35</f>
        <v>0</v>
      </c>
    </row>
    <row r="431" spans="1:8" x14ac:dyDescent="0.35">
      <c r="A431" t="str">
        <f>IF(CoverSheet!$C$9="Annual Return","AR",IF(CoverSheet!$C$9="Interim Return","IR",IF(CoverSheet!$C$9="Audited Annual Return","AAR","")))</f>
        <v/>
      </c>
      <c r="B431" t="str">
        <f>CoverSheet!$G$7</f>
        <v>v:25-01-a</v>
      </c>
      <c r="C431">
        <f>IF(CoverSheet!$C$31=3,"Q1",IF(CoverSheet!$C$31=6,"Q2",IF(CoverSheet!$C$31=9,"Q3",IF(AND(CoverSheet!$C$31=12,A431="AR"),"Q4",YEAR(CoverSheet!$D$29)))))</f>
        <v>1900</v>
      </c>
      <c r="D431" t="str">
        <f>CoverSheet!$C$15</f>
        <v/>
      </c>
      <c r="E431" t="s">
        <v>371</v>
      </c>
      <c r="F431" t="s">
        <v>3863</v>
      </c>
      <c r="G431" t="s">
        <v>4162</v>
      </c>
      <c r="H431">
        <f>Input!M43*CoverSheet!$C$35</f>
        <v>0</v>
      </c>
    </row>
    <row r="432" spans="1:8" x14ac:dyDescent="0.35">
      <c r="A432" t="str">
        <f>IF(CoverSheet!$C$9="Annual Return","AR",IF(CoverSheet!$C$9="Interim Return","IR",IF(CoverSheet!$C$9="Audited Annual Return","AAR","")))</f>
        <v/>
      </c>
      <c r="B432" t="str">
        <f>CoverSheet!$G$7</f>
        <v>v:25-01-a</v>
      </c>
      <c r="C432">
        <f>IF(CoverSheet!$C$31=3,"Q1",IF(CoverSheet!$C$31=6,"Q2",IF(CoverSheet!$C$31=9,"Q3",IF(AND(CoverSheet!$C$31=12,A432="AR"),"Q4",YEAR(CoverSheet!$D$29)))))</f>
        <v>1900</v>
      </c>
      <c r="D432" t="str">
        <f>CoverSheet!$C$15</f>
        <v/>
      </c>
      <c r="E432" t="s">
        <v>371</v>
      </c>
      <c r="F432" t="s">
        <v>3864</v>
      </c>
      <c r="G432" t="s">
        <v>4163</v>
      </c>
      <c r="H432">
        <f>Input!M44*CoverSheet!$C$35</f>
        <v>0</v>
      </c>
    </row>
    <row r="433" spans="1:8" x14ac:dyDescent="0.35">
      <c r="A433" t="str">
        <f>IF(CoverSheet!$C$9="Annual Return","AR",IF(CoverSheet!$C$9="Interim Return","IR",IF(CoverSheet!$C$9="Audited Annual Return","AAR","")))</f>
        <v/>
      </c>
      <c r="B433" t="str">
        <f>CoverSheet!$G$7</f>
        <v>v:25-01-a</v>
      </c>
      <c r="C433">
        <f>IF(CoverSheet!$C$31=3,"Q1",IF(CoverSheet!$C$31=6,"Q2",IF(CoverSheet!$C$31=9,"Q3",IF(AND(CoverSheet!$C$31=12,A433="AR"),"Q4",YEAR(CoverSheet!$D$29)))))</f>
        <v>1900</v>
      </c>
      <c r="D433" t="str">
        <f>CoverSheet!$C$15</f>
        <v/>
      </c>
      <c r="E433" t="s">
        <v>371</v>
      </c>
      <c r="F433" t="s">
        <v>3865</v>
      </c>
      <c r="G433" t="s">
        <v>4164</v>
      </c>
      <c r="H433">
        <f>Input!M45*CoverSheet!$C$35</f>
        <v>0</v>
      </c>
    </row>
    <row r="434" spans="1:8" x14ac:dyDescent="0.35">
      <c r="A434" t="str">
        <f>IF(CoverSheet!$C$9="Annual Return","AR",IF(CoverSheet!$C$9="Interim Return","IR",IF(CoverSheet!$C$9="Audited Annual Return","AAR","")))</f>
        <v/>
      </c>
      <c r="B434" t="str">
        <f>CoverSheet!$G$7</f>
        <v>v:25-01-a</v>
      </c>
      <c r="C434">
        <f>IF(CoverSheet!$C$31=3,"Q1",IF(CoverSheet!$C$31=6,"Q2",IF(CoverSheet!$C$31=9,"Q3",IF(AND(CoverSheet!$C$31=12,A434="AR"),"Q4",YEAR(CoverSheet!$D$29)))))</f>
        <v>1900</v>
      </c>
      <c r="D434" t="str">
        <f>CoverSheet!$C$15</f>
        <v/>
      </c>
      <c r="E434" t="s">
        <v>371</v>
      </c>
      <c r="F434" t="s">
        <v>3866</v>
      </c>
      <c r="G434" t="s">
        <v>4165</v>
      </c>
      <c r="H434">
        <f>Input!N42*CoverSheet!$C$35</f>
        <v>0</v>
      </c>
    </row>
    <row r="435" spans="1:8" x14ac:dyDescent="0.35">
      <c r="A435" t="str">
        <f>IF(CoverSheet!$C$9="Annual Return","AR",IF(CoverSheet!$C$9="Interim Return","IR",IF(CoverSheet!$C$9="Audited Annual Return","AAR","")))</f>
        <v/>
      </c>
      <c r="B435" t="str">
        <f>CoverSheet!$G$7</f>
        <v>v:25-01-a</v>
      </c>
      <c r="C435">
        <f>IF(CoverSheet!$C$31=3,"Q1",IF(CoverSheet!$C$31=6,"Q2",IF(CoverSheet!$C$31=9,"Q3",IF(AND(CoverSheet!$C$31=12,A435="AR"),"Q4",YEAR(CoverSheet!$D$29)))))</f>
        <v>1900</v>
      </c>
      <c r="D435" t="str">
        <f>CoverSheet!$C$15</f>
        <v/>
      </c>
      <c r="E435" t="s">
        <v>371</v>
      </c>
      <c r="F435" t="s">
        <v>3867</v>
      </c>
      <c r="G435" t="s">
        <v>4166</v>
      </c>
      <c r="H435">
        <f>Input!N43*CoverSheet!$C$35</f>
        <v>0</v>
      </c>
    </row>
    <row r="436" spans="1:8" x14ac:dyDescent="0.35">
      <c r="A436" t="str">
        <f>IF(CoverSheet!$C$9="Annual Return","AR",IF(CoverSheet!$C$9="Interim Return","IR",IF(CoverSheet!$C$9="Audited Annual Return","AAR","")))</f>
        <v/>
      </c>
      <c r="B436" t="str">
        <f>CoverSheet!$G$7</f>
        <v>v:25-01-a</v>
      </c>
      <c r="C436">
        <f>IF(CoverSheet!$C$31=3,"Q1",IF(CoverSheet!$C$31=6,"Q2",IF(CoverSheet!$C$31=9,"Q3",IF(AND(CoverSheet!$C$31=12,A436="AR"),"Q4",YEAR(CoverSheet!$D$29)))))</f>
        <v>1900</v>
      </c>
      <c r="D436" t="str">
        <f>CoverSheet!$C$15</f>
        <v/>
      </c>
      <c r="E436" t="s">
        <v>371</v>
      </c>
      <c r="F436" t="s">
        <v>3868</v>
      </c>
      <c r="G436" t="s">
        <v>4167</v>
      </c>
      <c r="H436">
        <f>Input!N44*CoverSheet!$C$35</f>
        <v>0</v>
      </c>
    </row>
    <row r="437" spans="1:8" x14ac:dyDescent="0.35">
      <c r="A437" t="str">
        <f>IF(CoverSheet!$C$9="Annual Return","AR",IF(CoverSheet!$C$9="Interim Return","IR",IF(CoverSheet!$C$9="Audited Annual Return","AAR","")))</f>
        <v/>
      </c>
      <c r="B437" t="str">
        <f>CoverSheet!$G$7</f>
        <v>v:25-01-a</v>
      </c>
      <c r="C437">
        <f>IF(CoverSheet!$C$31=3,"Q1",IF(CoverSheet!$C$31=6,"Q2",IF(CoverSheet!$C$31=9,"Q3",IF(AND(CoverSheet!$C$31=12,A437="AR"),"Q4",YEAR(CoverSheet!$D$29)))))</f>
        <v>1900</v>
      </c>
      <c r="D437" t="str">
        <f>CoverSheet!$C$15</f>
        <v/>
      </c>
      <c r="E437" t="s">
        <v>371</v>
      </c>
      <c r="F437" t="s">
        <v>3869</v>
      </c>
      <c r="G437" t="s">
        <v>4168</v>
      </c>
      <c r="H437">
        <f>Input!N45*CoverSheet!$C$35</f>
        <v>0</v>
      </c>
    </row>
    <row r="438" spans="1:8" x14ac:dyDescent="0.35">
      <c r="A438" t="str">
        <f>IF(CoverSheet!$C$9="Annual Return","AR",IF(CoverSheet!$C$9="Interim Return","IR",IF(CoverSheet!$C$9="Audited Annual Return","AAR","")))</f>
        <v/>
      </c>
      <c r="B438" t="str">
        <f>CoverSheet!$G$7</f>
        <v>v:25-01-a</v>
      </c>
      <c r="C438">
        <f>IF(CoverSheet!$C$31=3,"Q1",IF(CoverSheet!$C$31=6,"Q2",IF(CoverSheet!$C$31=9,"Q3",IF(AND(CoverSheet!$C$31=12,A438="AR"),"Q4",YEAR(CoverSheet!$D$29)))))</f>
        <v>1900</v>
      </c>
      <c r="D438" t="str">
        <f>CoverSheet!$C$15</f>
        <v/>
      </c>
      <c r="E438" t="s">
        <v>371</v>
      </c>
      <c r="F438" t="s">
        <v>3870</v>
      </c>
      <c r="G438" t="s">
        <v>4169</v>
      </c>
      <c r="H438">
        <f>Input!P42*CoverSheet!$C$35</f>
        <v>0</v>
      </c>
    </row>
    <row r="439" spans="1:8" x14ac:dyDescent="0.35">
      <c r="A439" t="str">
        <f>IF(CoverSheet!$C$9="Annual Return","AR",IF(CoverSheet!$C$9="Interim Return","IR",IF(CoverSheet!$C$9="Audited Annual Return","AAR","")))</f>
        <v/>
      </c>
      <c r="B439" t="str">
        <f>CoverSheet!$G$7</f>
        <v>v:25-01-a</v>
      </c>
      <c r="C439">
        <f>IF(CoverSheet!$C$31=3,"Q1",IF(CoverSheet!$C$31=6,"Q2",IF(CoverSheet!$C$31=9,"Q3",IF(AND(CoverSheet!$C$31=12,A439="AR"),"Q4",YEAR(CoverSheet!$D$29)))))</f>
        <v>1900</v>
      </c>
      <c r="D439" t="str">
        <f>CoverSheet!$C$15</f>
        <v/>
      </c>
      <c r="E439" t="s">
        <v>371</v>
      </c>
      <c r="F439" t="s">
        <v>3871</v>
      </c>
      <c r="G439" t="s">
        <v>4170</v>
      </c>
      <c r="H439">
        <f>Input!P43*CoverSheet!$C$35</f>
        <v>0</v>
      </c>
    </row>
    <row r="440" spans="1:8" x14ac:dyDescent="0.35">
      <c r="A440" t="str">
        <f>IF(CoverSheet!$C$9="Annual Return","AR",IF(CoverSheet!$C$9="Interim Return","IR",IF(CoverSheet!$C$9="Audited Annual Return","AAR","")))</f>
        <v/>
      </c>
      <c r="B440" t="str">
        <f>CoverSheet!$G$7</f>
        <v>v:25-01-a</v>
      </c>
      <c r="C440">
        <f>IF(CoverSheet!$C$31=3,"Q1",IF(CoverSheet!$C$31=6,"Q2",IF(CoverSheet!$C$31=9,"Q3",IF(AND(CoverSheet!$C$31=12,A440="AR"),"Q4",YEAR(CoverSheet!$D$29)))))</f>
        <v>1900</v>
      </c>
      <c r="D440" t="str">
        <f>CoverSheet!$C$15</f>
        <v/>
      </c>
      <c r="E440" t="s">
        <v>371</v>
      </c>
      <c r="F440" t="s">
        <v>3872</v>
      </c>
      <c r="G440" t="s">
        <v>4171</v>
      </c>
      <c r="H440">
        <f>Input!P44*CoverSheet!$C$35</f>
        <v>0</v>
      </c>
    </row>
    <row r="441" spans="1:8" x14ac:dyDescent="0.35">
      <c r="A441" t="str">
        <f>IF(CoverSheet!$C$9="Annual Return","AR",IF(CoverSheet!$C$9="Interim Return","IR",IF(CoverSheet!$C$9="Audited Annual Return","AAR","")))</f>
        <v/>
      </c>
      <c r="B441" t="str">
        <f>CoverSheet!$G$7</f>
        <v>v:25-01-a</v>
      </c>
      <c r="C441">
        <f>IF(CoverSheet!$C$31=3,"Q1",IF(CoverSheet!$C$31=6,"Q2",IF(CoverSheet!$C$31=9,"Q3",IF(AND(CoverSheet!$C$31=12,A441="AR"),"Q4",YEAR(CoverSheet!$D$29)))))</f>
        <v>1900</v>
      </c>
      <c r="D441" t="str">
        <f>CoverSheet!$C$15</f>
        <v/>
      </c>
      <c r="E441" t="s">
        <v>371</v>
      </c>
      <c r="F441" t="s">
        <v>3873</v>
      </c>
      <c r="G441" t="s">
        <v>4172</v>
      </c>
      <c r="H441">
        <f>Input!P45*CoverSheet!$C$35</f>
        <v>0</v>
      </c>
    </row>
    <row r="442" spans="1:8" x14ac:dyDescent="0.35">
      <c r="A442" t="str">
        <f>IF(CoverSheet!$C$9="Annual Return","AR",IF(CoverSheet!$C$9="Interim Return","IR",IF(CoverSheet!$C$9="Audited Annual Return","AAR","")))</f>
        <v/>
      </c>
      <c r="B442" t="str">
        <f>CoverSheet!$G$7</f>
        <v>v:25-01-a</v>
      </c>
      <c r="C442">
        <f>IF(CoverSheet!$C$31=3,"Q1",IF(CoverSheet!$C$31=6,"Q2",IF(CoverSheet!$C$31=9,"Q3",IF(AND(CoverSheet!$C$31=12,A442="AR"),"Q4",YEAR(CoverSheet!$D$29)))))</f>
        <v>1900</v>
      </c>
      <c r="D442" t="str">
        <f>CoverSheet!$C$15</f>
        <v/>
      </c>
      <c r="E442" t="s">
        <v>371</v>
      </c>
      <c r="F442" t="s">
        <v>3874</v>
      </c>
      <c r="G442" t="s">
        <v>4173</v>
      </c>
      <c r="H442">
        <f>Input!L47*CoverSheet!$C$35</f>
        <v>0</v>
      </c>
    </row>
    <row r="443" spans="1:8" x14ac:dyDescent="0.35">
      <c r="A443" t="str">
        <f>IF(CoverSheet!$C$9="Annual Return","AR",IF(CoverSheet!$C$9="Interim Return","IR",IF(CoverSheet!$C$9="Audited Annual Return","AAR","")))</f>
        <v/>
      </c>
      <c r="B443" t="str">
        <f>CoverSheet!$G$7</f>
        <v>v:25-01-a</v>
      </c>
      <c r="C443">
        <f>IF(CoverSheet!$C$31=3,"Q1",IF(CoverSheet!$C$31=6,"Q2",IF(CoverSheet!$C$31=9,"Q3",IF(AND(CoverSheet!$C$31=12,A443="AR"),"Q4",YEAR(CoverSheet!$D$29)))))</f>
        <v>1900</v>
      </c>
      <c r="D443" t="str">
        <f>CoverSheet!$C$15</f>
        <v/>
      </c>
      <c r="E443" t="s">
        <v>371</v>
      </c>
      <c r="F443" t="s">
        <v>3875</v>
      </c>
      <c r="G443" t="s">
        <v>4174</v>
      </c>
      <c r="H443">
        <f>Input!L48*CoverSheet!$C$35</f>
        <v>0</v>
      </c>
    </row>
    <row r="444" spans="1:8" x14ac:dyDescent="0.35">
      <c r="A444" t="str">
        <f>IF(CoverSheet!$C$9="Annual Return","AR",IF(CoverSheet!$C$9="Interim Return","IR",IF(CoverSheet!$C$9="Audited Annual Return","AAR","")))</f>
        <v/>
      </c>
      <c r="B444" t="str">
        <f>CoverSheet!$G$7</f>
        <v>v:25-01-a</v>
      </c>
      <c r="C444">
        <f>IF(CoverSheet!$C$31=3,"Q1",IF(CoverSheet!$C$31=6,"Q2",IF(CoverSheet!$C$31=9,"Q3",IF(AND(CoverSheet!$C$31=12,A444="AR"),"Q4",YEAR(CoverSheet!$D$29)))))</f>
        <v>1900</v>
      </c>
      <c r="D444" t="str">
        <f>CoverSheet!$C$15</f>
        <v/>
      </c>
      <c r="E444" t="s">
        <v>371</v>
      </c>
      <c r="F444" t="s">
        <v>3876</v>
      </c>
      <c r="G444" t="s">
        <v>4175</v>
      </c>
      <c r="H444">
        <f>Input!L49*CoverSheet!$C$35</f>
        <v>0</v>
      </c>
    </row>
    <row r="445" spans="1:8" x14ac:dyDescent="0.35">
      <c r="A445" t="str">
        <f>IF(CoverSheet!$C$9="Annual Return","AR",IF(CoverSheet!$C$9="Interim Return","IR",IF(CoverSheet!$C$9="Audited Annual Return","AAR","")))</f>
        <v/>
      </c>
      <c r="B445" t="str">
        <f>CoverSheet!$G$7</f>
        <v>v:25-01-a</v>
      </c>
      <c r="C445">
        <f>IF(CoverSheet!$C$31=3,"Q1",IF(CoverSheet!$C$31=6,"Q2",IF(CoverSheet!$C$31=9,"Q3",IF(AND(CoverSheet!$C$31=12,A445="AR"),"Q4",YEAR(CoverSheet!$D$29)))))</f>
        <v>1900</v>
      </c>
      <c r="D445" t="str">
        <f>CoverSheet!$C$15</f>
        <v/>
      </c>
      <c r="E445" t="s">
        <v>371</v>
      </c>
      <c r="F445" t="s">
        <v>3877</v>
      </c>
      <c r="G445" t="s">
        <v>4176</v>
      </c>
      <c r="H445">
        <f>Input!M47*CoverSheet!$C$35</f>
        <v>0</v>
      </c>
    </row>
    <row r="446" spans="1:8" x14ac:dyDescent="0.35">
      <c r="A446" t="str">
        <f>IF(CoverSheet!$C$9="Annual Return","AR",IF(CoverSheet!$C$9="Interim Return","IR",IF(CoverSheet!$C$9="Audited Annual Return","AAR","")))</f>
        <v/>
      </c>
      <c r="B446" t="str">
        <f>CoverSheet!$G$7</f>
        <v>v:25-01-a</v>
      </c>
      <c r="C446">
        <f>IF(CoverSheet!$C$31=3,"Q1",IF(CoverSheet!$C$31=6,"Q2",IF(CoverSheet!$C$31=9,"Q3",IF(AND(CoverSheet!$C$31=12,A446="AR"),"Q4",YEAR(CoverSheet!$D$29)))))</f>
        <v>1900</v>
      </c>
      <c r="D446" t="str">
        <f>CoverSheet!$C$15</f>
        <v/>
      </c>
      <c r="E446" t="s">
        <v>371</v>
      </c>
      <c r="F446" t="s">
        <v>3878</v>
      </c>
      <c r="G446" t="s">
        <v>4177</v>
      </c>
      <c r="H446">
        <f>Input!M48*CoverSheet!$C$35</f>
        <v>0</v>
      </c>
    </row>
    <row r="447" spans="1:8" x14ac:dyDescent="0.35">
      <c r="A447" t="str">
        <f>IF(CoverSheet!$C$9="Annual Return","AR",IF(CoverSheet!$C$9="Interim Return","IR",IF(CoverSheet!$C$9="Audited Annual Return","AAR","")))</f>
        <v/>
      </c>
      <c r="B447" t="str">
        <f>CoverSheet!$G$7</f>
        <v>v:25-01-a</v>
      </c>
      <c r="C447">
        <f>IF(CoverSheet!$C$31=3,"Q1",IF(CoverSheet!$C$31=6,"Q2",IF(CoverSheet!$C$31=9,"Q3",IF(AND(CoverSheet!$C$31=12,A447="AR"),"Q4",YEAR(CoverSheet!$D$29)))))</f>
        <v>1900</v>
      </c>
      <c r="D447" t="str">
        <f>CoverSheet!$C$15</f>
        <v/>
      </c>
      <c r="E447" t="s">
        <v>371</v>
      </c>
      <c r="F447" t="s">
        <v>3879</v>
      </c>
      <c r="G447" t="s">
        <v>4178</v>
      </c>
      <c r="H447">
        <f>Input!M49*CoverSheet!$C$35</f>
        <v>0</v>
      </c>
    </row>
    <row r="448" spans="1:8" x14ac:dyDescent="0.35">
      <c r="A448" t="str">
        <f>IF(CoverSheet!$C$9="Annual Return","AR",IF(CoverSheet!$C$9="Interim Return","IR",IF(CoverSheet!$C$9="Audited Annual Return","AAR","")))</f>
        <v/>
      </c>
      <c r="B448" t="str">
        <f>CoverSheet!$G$7</f>
        <v>v:25-01-a</v>
      </c>
      <c r="C448">
        <f>IF(CoverSheet!$C$31=3,"Q1",IF(CoverSheet!$C$31=6,"Q2",IF(CoverSheet!$C$31=9,"Q3",IF(AND(CoverSheet!$C$31=12,A448="AR"),"Q4",YEAR(CoverSheet!$D$29)))))</f>
        <v>1900</v>
      </c>
      <c r="D448" t="str">
        <f>CoverSheet!$C$15</f>
        <v/>
      </c>
      <c r="E448" t="s">
        <v>371</v>
      </c>
      <c r="F448" t="s">
        <v>3880</v>
      </c>
      <c r="G448" t="s">
        <v>4179</v>
      </c>
      <c r="H448">
        <f>Input!N47*CoverSheet!$C$35</f>
        <v>0</v>
      </c>
    </row>
    <row r="449" spans="1:8" x14ac:dyDescent="0.35">
      <c r="A449" t="str">
        <f>IF(CoverSheet!$C$9="Annual Return","AR",IF(CoverSheet!$C$9="Interim Return","IR",IF(CoverSheet!$C$9="Audited Annual Return","AAR","")))</f>
        <v/>
      </c>
      <c r="B449" t="str">
        <f>CoverSheet!$G$7</f>
        <v>v:25-01-a</v>
      </c>
      <c r="C449">
        <f>IF(CoverSheet!$C$31=3,"Q1",IF(CoverSheet!$C$31=6,"Q2",IF(CoverSheet!$C$31=9,"Q3",IF(AND(CoverSheet!$C$31=12,A449="AR"),"Q4",YEAR(CoverSheet!$D$29)))))</f>
        <v>1900</v>
      </c>
      <c r="D449" t="str">
        <f>CoverSheet!$C$15</f>
        <v/>
      </c>
      <c r="E449" t="s">
        <v>371</v>
      </c>
      <c r="F449" t="s">
        <v>3881</v>
      </c>
      <c r="G449" t="s">
        <v>4180</v>
      </c>
      <c r="H449">
        <f>Input!N48*CoverSheet!$C$35</f>
        <v>0</v>
      </c>
    </row>
    <row r="450" spans="1:8" x14ac:dyDescent="0.35">
      <c r="A450" t="str">
        <f>IF(CoverSheet!$C$9="Annual Return","AR",IF(CoverSheet!$C$9="Interim Return","IR",IF(CoverSheet!$C$9="Audited Annual Return","AAR","")))</f>
        <v/>
      </c>
      <c r="B450" t="str">
        <f>CoverSheet!$G$7</f>
        <v>v:25-01-a</v>
      </c>
      <c r="C450">
        <f>IF(CoverSheet!$C$31=3,"Q1",IF(CoverSheet!$C$31=6,"Q2",IF(CoverSheet!$C$31=9,"Q3",IF(AND(CoverSheet!$C$31=12,A450="AR"),"Q4",YEAR(CoverSheet!$D$29)))))</f>
        <v>1900</v>
      </c>
      <c r="D450" t="str">
        <f>CoverSheet!$C$15</f>
        <v/>
      </c>
      <c r="E450" t="s">
        <v>371</v>
      </c>
      <c r="F450" t="s">
        <v>3882</v>
      </c>
      <c r="G450" t="s">
        <v>4181</v>
      </c>
      <c r="H450">
        <f>Input!N49*CoverSheet!$C$35</f>
        <v>0</v>
      </c>
    </row>
    <row r="451" spans="1:8" x14ac:dyDescent="0.35">
      <c r="A451" t="str">
        <f>IF(CoverSheet!$C$9="Annual Return","AR",IF(CoverSheet!$C$9="Interim Return","IR",IF(CoverSheet!$C$9="Audited Annual Return","AAR","")))</f>
        <v/>
      </c>
      <c r="B451" t="str">
        <f>CoverSheet!$G$7</f>
        <v>v:25-01-a</v>
      </c>
      <c r="C451">
        <f>IF(CoverSheet!$C$31=3,"Q1",IF(CoverSheet!$C$31=6,"Q2",IF(CoverSheet!$C$31=9,"Q3",IF(AND(CoverSheet!$C$31=12,A451="AR"),"Q4",YEAR(CoverSheet!$D$29)))))</f>
        <v>1900</v>
      </c>
      <c r="D451" t="str">
        <f>CoverSheet!$C$15</f>
        <v/>
      </c>
      <c r="E451" t="s">
        <v>371</v>
      </c>
      <c r="F451" t="s">
        <v>3883</v>
      </c>
      <c r="G451" t="s">
        <v>4182</v>
      </c>
      <c r="H451">
        <f>Input!P47*CoverSheet!$C$35</f>
        <v>0</v>
      </c>
    </row>
    <row r="452" spans="1:8" x14ac:dyDescent="0.35">
      <c r="A452" t="str">
        <f>IF(CoverSheet!$C$9="Annual Return","AR",IF(CoverSheet!$C$9="Interim Return","IR",IF(CoverSheet!$C$9="Audited Annual Return","AAR","")))</f>
        <v/>
      </c>
      <c r="B452" t="str">
        <f>CoverSheet!$G$7</f>
        <v>v:25-01-a</v>
      </c>
      <c r="C452">
        <f>IF(CoverSheet!$C$31=3,"Q1",IF(CoverSheet!$C$31=6,"Q2",IF(CoverSheet!$C$31=9,"Q3",IF(AND(CoverSheet!$C$31=12,A452="AR"),"Q4",YEAR(CoverSheet!$D$29)))))</f>
        <v>1900</v>
      </c>
      <c r="D452" t="str">
        <f>CoverSheet!$C$15</f>
        <v/>
      </c>
      <c r="E452" t="s">
        <v>371</v>
      </c>
      <c r="F452" t="s">
        <v>3884</v>
      </c>
      <c r="G452" t="s">
        <v>4183</v>
      </c>
      <c r="H452">
        <f>Input!P48*CoverSheet!$C$35</f>
        <v>0</v>
      </c>
    </row>
    <row r="453" spans="1:8" x14ac:dyDescent="0.35">
      <c r="A453" t="str">
        <f>IF(CoverSheet!$C$9="Annual Return","AR",IF(CoverSheet!$C$9="Interim Return","IR",IF(CoverSheet!$C$9="Audited Annual Return","AAR","")))</f>
        <v/>
      </c>
      <c r="B453" t="str">
        <f>CoverSheet!$G$7</f>
        <v>v:25-01-a</v>
      </c>
      <c r="C453">
        <f>IF(CoverSheet!$C$31=3,"Q1",IF(CoverSheet!$C$31=6,"Q2",IF(CoverSheet!$C$31=9,"Q3",IF(AND(CoverSheet!$C$31=12,A453="AR"),"Q4",YEAR(CoverSheet!$D$29)))))</f>
        <v>1900</v>
      </c>
      <c r="D453" t="str">
        <f>CoverSheet!$C$15</f>
        <v/>
      </c>
      <c r="E453" t="s">
        <v>371</v>
      </c>
      <c r="F453" t="s">
        <v>3885</v>
      </c>
      <c r="G453" t="s">
        <v>4184</v>
      </c>
      <c r="H453">
        <f>Input!P49*CoverSheet!$C$35</f>
        <v>0</v>
      </c>
    </row>
    <row r="454" spans="1:8" x14ac:dyDescent="0.35">
      <c r="A454" t="str">
        <f>IF(CoverSheet!$C$9="Annual Return","AR",IF(CoverSheet!$C$9="Interim Return","IR",IF(CoverSheet!$C$9="Audited Annual Return","AAR","")))</f>
        <v/>
      </c>
      <c r="B454" t="str">
        <f>CoverSheet!$G$7</f>
        <v>v:25-01-a</v>
      </c>
      <c r="C454">
        <f>IF(CoverSheet!$C$31=3,"Q1",IF(CoverSheet!$C$31=6,"Q2",IF(CoverSheet!$C$31=9,"Q3",IF(AND(CoverSheet!$C$31=12,A454="AR"),"Q4",YEAR(CoverSheet!$D$29)))))</f>
        <v>1900</v>
      </c>
      <c r="D454" t="str">
        <f>CoverSheet!$C$15</f>
        <v/>
      </c>
      <c r="E454" t="s">
        <v>371</v>
      </c>
      <c r="F454" t="s">
        <v>3886</v>
      </c>
      <c r="G454" t="s">
        <v>4185</v>
      </c>
      <c r="H454">
        <f>Input!L51*CoverSheet!$C$35</f>
        <v>0</v>
      </c>
    </row>
    <row r="455" spans="1:8" x14ac:dyDescent="0.35">
      <c r="A455" t="str">
        <f>IF(CoverSheet!$C$9="Annual Return","AR",IF(CoverSheet!$C$9="Interim Return","IR",IF(CoverSheet!$C$9="Audited Annual Return","AAR","")))</f>
        <v/>
      </c>
      <c r="B455" t="str">
        <f>CoverSheet!$G$7</f>
        <v>v:25-01-a</v>
      </c>
      <c r="C455">
        <f>IF(CoverSheet!$C$31=3,"Q1",IF(CoverSheet!$C$31=6,"Q2",IF(CoverSheet!$C$31=9,"Q3",IF(AND(CoverSheet!$C$31=12,A455="AR"),"Q4",YEAR(CoverSheet!$D$29)))))</f>
        <v>1900</v>
      </c>
      <c r="D455" t="str">
        <f>CoverSheet!$C$15</f>
        <v/>
      </c>
      <c r="E455" t="s">
        <v>371</v>
      </c>
      <c r="F455" t="s">
        <v>3887</v>
      </c>
      <c r="G455" t="s">
        <v>4186</v>
      </c>
      <c r="H455">
        <f>Input!L52*CoverSheet!$C$35</f>
        <v>0</v>
      </c>
    </row>
    <row r="456" spans="1:8" x14ac:dyDescent="0.35">
      <c r="A456" t="str">
        <f>IF(CoverSheet!$C$9="Annual Return","AR",IF(CoverSheet!$C$9="Interim Return","IR",IF(CoverSheet!$C$9="Audited Annual Return","AAR","")))</f>
        <v/>
      </c>
      <c r="B456" t="str">
        <f>CoverSheet!$G$7</f>
        <v>v:25-01-a</v>
      </c>
      <c r="C456">
        <f>IF(CoverSheet!$C$31=3,"Q1",IF(CoverSheet!$C$31=6,"Q2",IF(CoverSheet!$C$31=9,"Q3",IF(AND(CoverSheet!$C$31=12,A456="AR"),"Q4",YEAR(CoverSheet!$D$29)))))</f>
        <v>1900</v>
      </c>
      <c r="D456" t="str">
        <f>CoverSheet!$C$15</f>
        <v/>
      </c>
      <c r="E456" t="s">
        <v>371</v>
      </c>
      <c r="F456" t="s">
        <v>3888</v>
      </c>
      <c r="G456" t="s">
        <v>4187</v>
      </c>
      <c r="H456">
        <f>Input!L53*CoverSheet!$C$35</f>
        <v>0</v>
      </c>
    </row>
    <row r="457" spans="1:8" x14ac:dyDescent="0.35">
      <c r="A457" t="str">
        <f>IF(CoverSheet!$C$9="Annual Return","AR",IF(CoverSheet!$C$9="Interim Return","IR",IF(CoverSheet!$C$9="Audited Annual Return","AAR","")))</f>
        <v/>
      </c>
      <c r="B457" t="str">
        <f>CoverSheet!$G$7</f>
        <v>v:25-01-a</v>
      </c>
      <c r="C457">
        <f>IF(CoverSheet!$C$31=3,"Q1",IF(CoverSheet!$C$31=6,"Q2",IF(CoverSheet!$C$31=9,"Q3",IF(AND(CoverSheet!$C$31=12,A457="AR"),"Q4",YEAR(CoverSheet!$D$29)))))</f>
        <v>1900</v>
      </c>
      <c r="D457" t="str">
        <f>CoverSheet!$C$15</f>
        <v/>
      </c>
      <c r="E457" t="s">
        <v>371</v>
      </c>
      <c r="F457" t="s">
        <v>3889</v>
      </c>
      <c r="G457" t="s">
        <v>4188</v>
      </c>
      <c r="H457">
        <f>Input!M51*CoverSheet!$C$35</f>
        <v>0</v>
      </c>
    </row>
    <row r="458" spans="1:8" x14ac:dyDescent="0.35">
      <c r="A458" t="str">
        <f>IF(CoverSheet!$C$9="Annual Return","AR",IF(CoverSheet!$C$9="Interim Return","IR",IF(CoverSheet!$C$9="Audited Annual Return","AAR","")))</f>
        <v/>
      </c>
      <c r="B458" t="str">
        <f>CoverSheet!$G$7</f>
        <v>v:25-01-a</v>
      </c>
      <c r="C458">
        <f>IF(CoverSheet!$C$31=3,"Q1",IF(CoverSheet!$C$31=6,"Q2",IF(CoverSheet!$C$31=9,"Q3",IF(AND(CoverSheet!$C$31=12,A458="AR"),"Q4",YEAR(CoverSheet!$D$29)))))</f>
        <v>1900</v>
      </c>
      <c r="D458" t="str">
        <f>CoverSheet!$C$15</f>
        <v/>
      </c>
      <c r="E458" t="s">
        <v>371</v>
      </c>
      <c r="F458" t="s">
        <v>3890</v>
      </c>
      <c r="G458" t="s">
        <v>4189</v>
      </c>
      <c r="H458">
        <f>Input!M52*CoverSheet!$C$35</f>
        <v>0</v>
      </c>
    </row>
    <row r="459" spans="1:8" x14ac:dyDescent="0.35">
      <c r="A459" t="str">
        <f>IF(CoverSheet!$C$9="Annual Return","AR",IF(CoverSheet!$C$9="Interim Return","IR",IF(CoverSheet!$C$9="Audited Annual Return","AAR","")))</f>
        <v/>
      </c>
      <c r="B459" t="str">
        <f>CoverSheet!$G$7</f>
        <v>v:25-01-a</v>
      </c>
      <c r="C459">
        <f>IF(CoverSheet!$C$31=3,"Q1",IF(CoverSheet!$C$31=6,"Q2",IF(CoverSheet!$C$31=9,"Q3",IF(AND(CoverSheet!$C$31=12,A459="AR"),"Q4",YEAR(CoverSheet!$D$29)))))</f>
        <v>1900</v>
      </c>
      <c r="D459" t="str">
        <f>CoverSheet!$C$15</f>
        <v/>
      </c>
      <c r="E459" t="s">
        <v>371</v>
      </c>
      <c r="F459" t="s">
        <v>3891</v>
      </c>
      <c r="G459" t="s">
        <v>4190</v>
      </c>
      <c r="H459">
        <f>Input!M53*CoverSheet!$C$35</f>
        <v>0</v>
      </c>
    </row>
    <row r="460" spans="1:8" x14ac:dyDescent="0.35">
      <c r="A460" t="str">
        <f>IF(CoverSheet!$C$9="Annual Return","AR",IF(CoverSheet!$C$9="Interim Return","IR",IF(CoverSheet!$C$9="Audited Annual Return","AAR","")))</f>
        <v/>
      </c>
      <c r="B460" t="str">
        <f>CoverSheet!$G$7</f>
        <v>v:25-01-a</v>
      </c>
      <c r="C460">
        <f>IF(CoverSheet!$C$31=3,"Q1",IF(CoverSheet!$C$31=6,"Q2",IF(CoverSheet!$C$31=9,"Q3",IF(AND(CoverSheet!$C$31=12,A460="AR"),"Q4",YEAR(CoverSheet!$D$29)))))</f>
        <v>1900</v>
      </c>
      <c r="D460" t="str">
        <f>CoverSheet!$C$15</f>
        <v/>
      </c>
      <c r="E460" t="s">
        <v>371</v>
      </c>
      <c r="F460" t="s">
        <v>3892</v>
      </c>
      <c r="G460" t="s">
        <v>4191</v>
      </c>
      <c r="H460">
        <f>Input!N51*CoverSheet!$C$35</f>
        <v>0</v>
      </c>
    </row>
    <row r="461" spans="1:8" x14ac:dyDescent="0.35">
      <c r="A461" t="str">
        <f>IF(CoverSheet!$C$9="Annual Return","AR",IF(CoverSheet!$C$9="Interim Return","IR",IF(CoverSheet!$C$9="Audited Annual Return","AAR","")))</f>
        <v/>
      </c>
      <c r="B461" t="str">
        <f>CoverSheet!$G$7</f>
        <v>v:25-01-a</v>
      </c>
      <c r="C461">
        <f>IF(CoverSheet!$C$31=3,"Q1",IF(CoverSheet!$C$31=6,"Q2",IF(CoverSheet!$C$31=9,"Q3",IF(AND(CoverSheet!$C$31=12,A461="AR"),"Q4",YEAR(CoverSheet!$D$29)))))</f>
        <v>1900</v>
      </c>
      <c r="D461" t="str">
        <f>CoverSheet!$C$15</f>
        <v/>
      </c>
      <c r="E461" t="s">
        <v>371</v>
      </c>
      <c r="F461" t="s">
        <v>3893</v>
      </c>
      <c r="G461" t="s">
        <v>4192</v>
      </c>
      <c r="H461">
        <f>Input!N52*CoverSheet!$C$35</f>
        <v>0</v>
      </c>
    </row>
    <row r="462" spans="1:8" x14ac:dyDescent="0.35">
      <c r="A462" t="str">
        <f>IF(CoverSheet!$C$9="Annual Return","AR",IF(CoverSheet!$C$9="Interim Return","IR",IF(CoverSheet!$C$9="Audited Annual Return","AAR","")))</f>
        <v/>
      </c>
      <c r="B462" t="str">
        <f>CoverSheet!$G$7</f>
        <v>v:25-01-a</v>
      </c>
      <c r="C462">
        <f>IF(CoverSheet!$C$31=3,"Q1",IF(CoverSheet!$C$31=6,"Q2",IF(CoverSheet!$C$31=9,"Q3",IF(AND(CoverSheet!$C$31=12,A462="AR"),"Q4",YEAR(CoverSheet!$D$29)))))</f>
        <v>1900</v>
      </c>
      <c r="D462" t="str">
        <f>CoverSheet!$C$15</f>
        <v/>
      </c>
      <c r="E462" t="s">
        <v>371</v>
      </c>
      <c r="F462" t="s">
        <v>3894</v>
      </c>
      <c r="G462" t="s">
        <v>4193</v>
      </c>
      <c r="H462">
        <f>Input!N53*CoverSheet!$C$35</f>
        <v>0</v>
      </c>
    </row>
    <row r="463" spans="1:8" x14ac:dyDescent="0.35">
      <c r="A463" t="str">
        <f>IF(CoverSheet!$C$9="Annual Return","AR",IF(CoverSheet!$C$9="Interim Return","IR",IF(CoverSheet!$C$9="Audited Annual Return","AAR","")))</f>
        <v/>
      </c>
      <c r="B463" t="str">
        <f>CoverSheet!$G$7</f>
        <v>v:25-01-a</v>
      </c>
      <c r="C463">
        <f>IF(CoverSheet!$C$31=3,"Q1",IF(CoverSheet!$C$31=6,"Q2",IF(CoverSheet!$C$31=9,"Q3",IF(AND(CoverSheet!$C$31=12,A463="AR"),"Q4",YEAR(CoverSheet!$D$29)))))</f>
        <v>1900</v>
      </c>
      <c r="D463" t="str">
        <f>CoverSheet!$C$15</f>
        <v/>
      </c>
      <c r="E463" t="s">
        <v>371</v>
      </c>
      <c r="F463" t="s">
        <v>3895</v>
      </c>
      <c r="G463" t="s">
        <v>4194</v>
      </c>
      <c r="H463">
        <f>Input!P51*CoverSheet!$C$35</f>
        <v>0</v>
      </c>
    </row>
    <row r="464" spans="1:8" x14ac:dyDescent="0.35">
      <c r="A464" t="str">
        <f>IF(CoverSheet!$C$9="Annual Return","AR",IF(CoverSheet!$C$9="Interim Return","IR",IF(CoverSheet!$C$9="Audited Annual Return","AAR","")))</f>
        <v/>
      </c>
      <c r="B464" t="str">
        <f>CoverSheet!$G$7</f>
        <v>v:25-01-a</v>
      </c>
      <c r="C464">
        <f>IF(CoverSheet!$C$31=3,"Q1",IF(CoverSheet!$C$31=6,"Q2",IF(CoverSheet!$C$31=9,"Q3",IF(AND(CoverSheet!$C$31=12,A464="AR"),"Q4",YEAR(CoverSheet!$D$29)))))</f>
        <v>1900</v>
      </c>
      <c r="D464" t="str">
        <f>CoverSheet!$C$15</f>
        <v/>
      </c>
      <c r="E464" t="s">
        <v>371</v>
      </c>
      <c r="F464" t="s">
        <v>3896</v>
      </c>
      <c r="G464" t="s">
        <v>4195</v>
      </c>
      <c r="H464">
        <f>Input!P52*CoverSheet!$C$35</f>
        <v>0</v>
      </c>
    </row>
    <row r="465" spans="1:8" x14ac:dyDescent="0.35">
      <c r="A465" t="str">
        <f>IF(CoverSheet!$C$9="Annual Return","AR",IF(CoverSheet!$C$9="Interim Return","IR",IF(CoverSheet!$C$9="Audited Annual Return","AAR","")))</f>
        <v/>
      </c>
      <c r="B465" t="str">
        <f>CoverSheet!$G$7</f>
        <v>v:25-01-a</v>
      </c>
      <c r="C465">
        <f>IF(CoverSheet!$C$31=3,"Q1",IF(CoverSheet!$C$31=6,"Q2",IF(CoverSheet!$C$31=9,"Q3",IF(AND(CoverSheet!$C$31=12,A465="AR"),"Q4",YEAR(CoverSheet!$D$29)))))</f>
        <v>1900</v>
      </c>
      <c r="D465" t="str">
        <f>CoverSheet!$C$15</f>
        <v/>
      </c>
      <c r="E465" t="s">
        <v>371</v>
      </c>
      <c r="F465" t="s">
        <v>3897</v>
      </c>
      <c r="G465" t="s">
        <v>4196</v>
      </c>
      <c r="H465">
        <f>Input!P53*CoverSheet!$C$35</f>
        <v>0</v>
      </c>
    </row>
    <row r="466" spans="1:8" x14ac:dyDescent="0.35">
      <c r="A466" t="str">
        <f>IF(CoverSheet!$C$9="Annual Return","AR",IF(CoverSheet!$C$9="Interim Return","IR",IF(CoverSheet!$C$9="Audited Annual Return","AAR","")))</f>
        <v/>
      </c>
      <c r="B466" t="str">
        <f>CoverSheet!$G$7</f>
        <v>v:25-01-a</v>
      </c>
      <c r="C466">
        <f>IF(CoverSheet!$C$31=3,"Q1",IF(CoverSheet!$C$31=6,"Q2",IF(CoverSheet!$C$31=9,"Q3",IF(AND(CoverSheet!$C$31=12,A466="AR"),"Q4",YEAR(CoverSheet!$D$29)))))</f>
        <v>1900</v>
      </c>
      <c r="D466" t="str">
        <f>CoverSheet!$C$15</f>
        <v/>
      </c>
      <c r="E466" t="s">
        <v>371</v>
      </c>
      <c r="F466" t="s">
        <v>3898</v>
      </c>
      <c r="G466" t="s">
        <v>4197</v>
      </c>
      <c r="H466">
        <f>Input!L55*CoverSheet!$C$35</f>
        <v>0</v>
      </c>
    </row>
    <row r="467" spans="1:8" x14ac:dyDescent="0.35">
      <c r="A467" t="str">
        <f>IF(CoverSheet!$C$9="Annual Return","AR",IF(CoverSheet!$C$9="Interim Return","IR",IF(CoverSheet!$C$9="Audited Annual Return","AAR","")))</f>
        <v/>
      </c>
      <c r="B467" t="str">
        <f>CoverSheet!$G$7</f>
        <v>v:25-01-a</v>
      </c>
      <c r="C467">
        <f>IF(CoverSheet!$C$31=3,"Q1",IF(CoverSheet!$C$31=6,"Q2",IF(CoverSheet!$C$31=9,"Q3",IF(AND(CoverSheet!$C$31=12,A467="AR"),"Q4",YEAR(CoverSheet!$D$29)))))</f>
        <v>1900</v>
      </c>
      <c r="D467" t="str">
        <f>CoverSheet!$C$15</f>
        <v/>
      </c>
      <c r="E467" t="s">
        <v>371</v>
      </c>
      <c r="F467" t="s">
        <v>3899</v>
      </c>
      <c r="G467" t="s">
        <v>4198</v>
      </c>
      <c r="H467">
        <f>Input!L56*CoverSheet!$C$35</f>
        <v>0</v>
      </c>
    </row>
    <row r="468" spans="1:8" x14ac:dyDescent="0.35">
      <c r="A468" t="str">
        <f>IF(CoverSheet!$C$9="Annual Return","AR",IF(CoverSheet!$C$9="Interim Return","IR",IF(CoverSheet!$C$9="Audited Annual Return","AAR","")))</f>
        <v/>
      </c>
      <c r="B468" t="str">
        <f>CoverSheet!$G$7</f>
        <v>v:25-01-a</v>
      </c>
      <c r="C468">
        <f>IF(CoverSheet!$C$31=3,"Q1",IF(CoverSheet!$C$31=6,"Q2",IF(CoverSheet!$C$31=9,"Q3",IF(AND(CoverSheet!$C$31=12,A468="AR"),"Q4",YEAR(CoverSheet!$D$29)))))</f>
        <v>1900</v>
      </c>
      <c r="D468" t="str">
        <f>CoverSheet!$C$15</f>
        <v/>
      </c>
      <c r="E468" t="s">
        <v>371</v>
      </c>
      <c r="F468" t="s">
        <v>3900</v>
      </c>
      <c r="G468" t="s">
        <v>4199</v>
      </c>
      <c r="H468">
        <f>Input!L57*CoverSheet!$C$35</f>
        <v>0</v>
      </c>
    </row>
    <row r="469" spans="1:8" x14ac:dyDescent="0.35">
      <c r="A469" t="str">
        <f>IF(CoverSheet!$C$9="Annual Return","AR",IF(CoverSheet!$C$9="Interim Return","IR",IF(CoverSheet!$C$9="Audited Annual Return","AAR","")))</f>
        <v/>
      </c>
      <c r="B469" t="str">
        <f>CoverSheet!$G$7</f>
        <v>v:25-01-a</v>
      </c>
      <c r="C469">
        <f>IF(CoverSheet!$C$31=3,"Q1",IF(CoverSheet!$C$31=6,"Q2",IF(CoverSheet!$C$31=9,"Q3",IF(AND(CoverSheet!$C$31=12,A469="AR"),"Q4",YEAR(CoverSheet!$D$29)))))</f>
        <v>1900</v>
      </c>
      <c r="D469" t="str">
        <f>CoverSheet!$C$15</f>
        <v/>
      </c>
      <c r="E469" t="s">
        <v>371</v>
      </c>
      <c r="F469" t="s">
        <v>3901</v>
      </c>
      <c r="G469" t="s">
        <v>4200</v>
      </c>
      <c r="H469">
        <f>Input!M55*CoverSheet!$C$35</f>
        <v>0</v>
      </c>
    </row>
    <row r="470" spans="1:8" x14ac:dyDescent="0.35">
      <c r="A470" t="str">
        <f>IF(CoverSheet!$C$9="Annual Return","AR",IF(CoverSheet!$C$9="Interim Return","IR",IF(CoverSheet!$C$9="Audited Annual Return","AAR","")))</f>
        <v/>
      </c>
      <c r="B470" t="str">
        <f>CoverSheet!$G$7</f>
        <v>v:25-01-a</v>
      </c>
      <c r="C470">
        <f>IF(CoverSheet!$C$31=3,"Q1",IF(CoverSheet!$C$31=6,"Q2",IF(CoverSheet!$C$31=9,"Q3",IF(AND(CoverSheet!$C$31=12,A470="AR"),"Q4",YEAR(CoverSheet!$D$29)))))</f>
        <v>1900</v>
      </c>
      <c r="D470" t="str">
        <f>CoverSheet!$C$15</f>
        <v/>
      </c>
      <c r="E470" t="s">
        <v>371</v>
      </c>
      <c r="F470" t="s">
        <v>3902</v>
      </c>
      <c r="G470" t="s">
        <v>4201</v>
      </c>
      <c r="H470">
        <f>Input!M56*CoverSheet!$C$35</f>
        <v>0</v>
      </c>
    </row>
    <row r="471" spans="1:8" x14ac:dyDescent="0.35">
      <c r="A471" t="str">
        <f>IF(CoverSheet!$C$9="Annual Return","AR",IF(CoverSheet!$C$9="Interim Return","IR",IF(CoverSheet!$C$9="Audited Annual Return","AAR","")))</f>
        <v/>
      </c>
      <c r="B471" t="str">
        <f>CoverSheet!$G$7</f>
        <v>v:25-01-a</v>
      </c>
      <c r="C471">
        <f>IF(CoverSheet!$C$31=3,"Q1",IF(CoverSheet!$C$31=6,"Q2",IF(CoverSheet!$C$31=9,"Q3",IF(AND(CoverSheet!$C$31=12,A471="AR"),"Q4",YEAR(CoverSheet!$D$29)))))</f>
        <v>1900</v>
      </c>
      <c r="D471" t="str">
        <f>CoverSheet!$C$15</f>
        <v/>
      </c>
      <c r="E471" t="s">
        <v>371</v>
      </c>
      <c r="F471" t="s">
        <v>3903</v>
      </c>
      <c r="G471" t="s">
        <v>4202</v>
      </c>
      <c r="H471">
        <f>Input!M57*CoverSheet!$C$35</f>
        <v>0</v>
      </c>
    </row>
    <row r="472" spans="1:8" x14ac:dyDescent="0.35">
      <c r="A472" t="str">
        <f>IF(CoverSheet!$C$9="Annual Return","AR",IF(CoverSheet!$C$9="Interim Return","IR",IF(CoverSheet!$C$9="Audited Annual Return","AAR","")))</f>
        <v/>
      </c>
      <c r="B472" t="str">
        <f>CoverSheet!$G$7</f>
        <v>v:25-01-a</v>
      </c>
      <c r="C472">
        <f>IF(CoverSheet!$C$31=3,"Q1",IF(CoverSheet!$C$31=6,"Q2",IF(CoverSheet!$C$31=9,"Q3",IF(AND(CoverSheet!$C$31=12,A472="AR"),"Q4",YEAR(CoverSheet!$D$29)))))</f>
        <v>1900</v>
      </c>
      <c r="D472" t="str">
        <f>CoverSheet!$C$15</f>
        <v/>
      </c>
      <c r="E472" t="s">
        <v>371</v>
      </c>
      <c r="F472" t="s">
        <v>3904</v>
      </c>
      <c r="G472" t="s">
        <v>4203</v>
      </c>
      <c r="H472">
        <f>Input!N55*CoverSheet!$C$35</f>
        <v>0</v>
      </c>
    </row>
    <row r="473" spans="1:8" x14ac:dyDescent="0.35">
      <c r="A473" t="str">
        <f>IF(CoverSheet!$C$9="Annual Return","AR",IF(CoverSheet!$C$9="Interim Return","IR",IF(CoverSheet!$C$9="Audited Annual Return","AAR","")))</f>
        <v/>
      </c>
      <c r="B473" t="str">
        <f>CoverSheet!$G$7</f>
        <v>v:25-01-a</v>
      </c>
      <c r="C473">
        <f>IF(CoverSheet!$C$31=3,"Q1",IF(CoverSheet!$C$31=6,"Q2",IF(CoverSheet!$C$31=9,"Q3",IF(AND(CoverSheet!$C$31=12,A473="AR"),"Q4",YEAR(CoverSheet!$D$29)))))</f>
        <v>1900</v>
      </c>
      <c r="D473" t="str">
        <f>CoverSheet!$C$15</f>
        <v/>
      </c>
      <c r="E473" t="s">
        <v>371</v>
      </c>
      <c r="F473" t="s">
        <v>3905</v>
      </c>
      <c r="G473" t="s">
        <v>4204</v>
      </c>
      <c r="H473">
        <f>Input!N56*CoverSheet!$C$35</f>
        <v>0</v>
      </c>
    </row>
    <row r="474" spans="1:8" x14ac:dyDescent="0.35">
      <c r="A474" t="str">
        <f>IF(CoverSheet!$C$9="Annual Return","AR",IF(CoverSheet!$C$9="Interim Return","IR",IF(CoverSheet!$C$9="Audited Annual Return","AAR","")))</f>
        <v/>
      </c>
      <c r="B474" t="str">
        <f>CoverSheet!$G$7</f>
        <v>v:25-01-a</v>
      </c>
      <c r="C474">
        <f>IF(CoverSheet!$C$31=3,"Q1",IF(CoverSheet!$C$31=6,"Q2",IF(CoverSheet!$C$31=9,"Q3",IF(AND(CoverSheet!$C$31=12,A474="AR"),"Q4",YEAR(CoverSheet!$D$29)))))</f>
        <v>1900</v>
      </c>
      <c r="D474" t="str">
        <f>CoverSheet!$C$15</f>
        <v/>
      </c>
      <c r="E474" t="s">
        <v>371</v>
      </c>
      <c r="F474" t="s">
        <v>3906</v>
      </c>
      <c r="G474" t="s">
        <v>4205</v>
      </c>
      <c r="H474">
        <f>Input!N57*CoverSheet!$C$35</f>
        <v>0</v>
      </c>
    </row>
    <row r="475" spans="1:8" x14ac:dyDescent="0.35">
      <c r="A475" t="str">
        <f>IF(CoverSheet!$C$9="Annual Return","AR",IF(CoverSheet!$C$9="Interim Return","IR",IF(CoverSheet!$C$9="Audited Annual Return","AAR","")))</f>
        <v/>
      </c>
      <c r="B475" t="str">
        <f>CoverSheet!$G$7</f>
        <v>v:25-01-a</v>
      </c>
      <c r="C475">
        <f>IF(CoverSheet!$C$31=3,"Q1",IF(CoverSheet!$C$31=6,"Q2",IF(CoverSheet!$C$31=9,"Q3",IF(AND(CoverSheet!$C$31=12,A475="AR"),"Q4",YEAR(CoverSheet!$D$29)))))</f>
        <v>1900</v>
      </c>
      <c r="D475" t="str">
        <f>CoverSheet!$C$15</f>
        <v/>
      </c>
      <c r="E475" t="s">
        <v>371</v>
      </c>
      <c r="F475" t="s">
        <v>3907</v>
      </c>
      <c r="G475" t="s">
        <v>4206</v>
      </c>
      <c r="H475">
        <f>Input!N55*CoverSheet!$C$35</f>
        <v>0</v>
      </c>
    </row>
    <row r="476" spans="1:8" x14ac:dyDescent="0.35">
      <c r="A476" t="str">
        <f>IF(CoverSheet!$C$9="Annual Return","AR",IF(CoverSheet!$C$9="Interim Return","IR",IF(CoverSheet!$C$9="Audited Annual Return","AAR","")))</f>
        <v/>
      </c>
      <c r="B476" t="str">
        <f>CoverSheet!$G$7</f>
        <v>v:25-01-a</v>
      </c>
      <c r="C476">
        <f>IF(CoverSheet!$C$31=3,"Q1",IF(CoverSheet!$C$31=6,"Q2",IF(CoverSheet!$C$31=9,"Q3",IF(AND(CoverSheet!$C$31=12,A476="AR"),"Q4",YEAR(CoverSheet!$D$29)))))</f>
        <v>1900</v>
      </c>
      <c r="D476" t="str">
        <f>CoverSheet!$C$15</f>
        <v/>
      </c>
      <c r="E476" t="s">
        <v>371</v>
      </c>
      <c r="F476" t="s">
        <v>3908</v>
      </c>
      <c r="G476" t="s">
        <v>4207</v>
      </c>
      <c r="H476">
        <f>Input!N56*CoverSheet!$C$35</f>
        <v>0</v>
      </c>
    </row>
    <row r="477" spans="1:8" x14ac:dyDescent="0.35">
      <c r="A477" t="str">
        <f>IF(CoverSheet!$C$9="Annual Return","AR",IF(CoverSheet!$C$9="Interim Return","IR",IF(CoverSheet!$C$9="Audited Annual Return","AAR","")))</f>
        <v/>
      </c>
      <c r="B477" t="str">
        <f>CoverSheet!$G$7</f>
        <v>v:25-01-a</v>
      </c>
      <c r="C477">
        <f>IF(CoverSheet!$C$31=3,"Q1",IF(CoverSheet!$C$31=6,"Q2",IF(CoverSheet!$C$31=9,"Q3",IF(AND(CoverSheet!$C$31=12,A477="AR"),"Q4",YEAR(CoverSheet!$D$29)))))</f>
        <v>1900</v>
      </c>
      <c r="D477" t="str">
        <f>CoverSheet!$C$15</f>
        <v/>
      </c>
      <c r="E477" t="s">
        <v>371</v>
      </c>
      <c r="F477" t="s">
        <v>3909</v>
      </c>
      <c r="G477" t="s">
        <v>4208</v>
      </c>
      <c r="H477">
        <f>Input!N57*CoverSheet!$C$35</f>
        <v>0</v>
      </c>
    </row>
    <row r="478" spans="1:8" x14ac:dyDescent="0.35">
      <c r="A478" t="str">
        <f>IF(CoverSheet!$C$9="Annual Return","AR",IF(CoverSheet!$C$9="Interim Return","IR",IF(CoverSheet!$C$9="Audited Annual Return","AAR","")))</f>
        <v/>
      </c>
      <c r="B478" t="str">
        <f>CoverSheet!$G$7</f>
        <v>v:25-01-a</v>
      </c>
      <c r="C478">
        <f>IF(CoverSheet!$C$31=3,"Q1",IF(CoverSheet!$C$31=6,"Q2",IF(CoverSheet!$C$31=9,"Q3",IF(AND(CoverSheet!$C$31=12,A478="AR"),"Q4",YEAR(CoverSheet!$D$29)))))</f>
        <v>1900</v>
      </c>
      <c r="D478" t="str">
        <f>CoverSheet!$C$15</f>
        <v/>
      </c>
      <c r="E478" t="s">
        <v>371</v>
      </c>
      <c r="F478" t="s">
        <v>3910</v>
      </c>
      <c r="G478" t="s">
        <v>4209</v>
      </c>
      <c r="H478">
        <f>Input!L59*CoverSheet!$C$35</f>
        <v>0</v>
      </c>
    </row>
    <row r="479" spans="1:8" x14ac:dyDescent="0.35">
      <c r="A479" t="str">
        <f>IF(CoverSheet!$C$9="Annual Return","AR",IF(CoverSheet!$C$9="Interim Return","IR",IF(CoverSheet!$C$9="Audited Annual Return","AAR","")))</f>
        <v/>
      </c>
      <c r="B479" t="str">
        <f>CoverSheet!$G$7</f>
        <v>v:25-01-a</v>
      </c>
      <c r="C479">
        <f>IF(CoverSheet!$C$31=3,"Q1",IF(CoverSheet!$C$31=6,"Q2",IF(CoverSheet!$C$31=9,"Q3",IF(AND(CoverSheet!$C$31=12,A479="AR"),"Q4",YEAR(CoverSheet!$D$29)))))</f>
        <v>1900</v>
      </c>
      <c r="D479" t="str">
        <f>CoverSheet!$C$15</f>
        <v/>
      </c>
      <c r="E479" t="s">
        <v>371</v>
      </c>
      <c r="F479" t="s">
        <v>3911</v>
      </c>
      <c r="G479" t="s">
        <v>4210</v>
      </c>
      <c r="H479">
        <f>Input!L60*CoverSheet!$C$35</f>
        <v>0</v>
      </c>
    </row>
    <row r="480" spans="1:8" x14ac:dyDescent="0.35">
      <c r="A480" t="str">
        <f>IF(CoverSheet!$C$9="Annual Return","AR",IF(CoverSheet!$C$9="Interim Return","IR",IF(CoverSheet!$C$9="Audited Annual Return","AAR","")))</f>
        <v/>
      </c>
      <c r="B480" t="str">
        <f>CoverSheet!$G$7</f>
        <v>v:25-01-a</v>
      </c>
      <c r="C480">
        <f>IF(CoverSheet!$C$31=3,"Q1",IF(CoverSheet!$C$31=6,"Q2",IF(CoverSheet!$C$31=9,"Q3",IF(AND(CoverSheet!$C$31=12,A480="AR"),"Q4",YEAR(CoverSheet!$D$29)))))</f>
        <v>1900</v>
      </c>
      <c r="D480" t="str">
        <f>CoverSheet!$C$15</f>
        <v/>
      </c>
      <c r="E480" t="s">
        <v>371</v>
      </c>
      <c r="F480" t="s">
        <v>3912</v>
      </c>
      <c r="G480" t="s">
        <v>4211</v>
      </c>
      <c r="H480">
        <f>Input!L61*CoverSheet!$C$35</f>
        <v>0</v>
      </c>
    </row>
    <row r="481" spans="1:8" x14ac:dyDescent="0.35">
      <c r="A481" t="str">
        <f>IF(CoverSheet!$C$9="Annual Return","AR",IF(CoverSheet!$C$9="Interim Return","IR",IF(CoverSheet!$C$9="Audited Annual Return","AAR","")))</f>
        <v/>
      </c>
      <c r="B481" t="str">
        <f>CoverSheet!$G$7</f>
        <v>v:25-01-a</v>
      </c>
      <c r="C481">
        <f>IF(CoverSheet!$C$31=3,"Q1",IF(CoverSheet!$C$31=6,"Q2",IF(CoverSheet!$C$31=9,"Q3",IF(AND(CoverSheet!$C$31=12,A481="AR"),"Q4",YEAR(CoverSheet!$D$29)))))</f>
        <v>1900</v>
      </c>
      <c r="D481" t="str">
        <f>CoverSheet!$C$15</f>
        <v/>
      </c>
      <c r="E481" t="s">
        <v>371</v>
      </c>
      <c r="F481" t="s">
        <v>3913</v>
      </c>
      <c r="G481" t="s">
        <v>4212</v>
      </c>
      <c r="H481">
        <f>Input!M59*CoverSheet!$C$35</f>
        <v>0</v>
      </c>
    </row>
    <row r="482" spans="1:8" x14ac:dyDescent="0.35">
      <c r="A482" t="str">
        <f>IF(CoverSheet!$C$9="Annual Return","AR",IF(CoverSheet!$C$9="Interim Return","IR",IF(CoverSheet!$C$9="Audited Annual Return","AAR","")))</f>
        <v/>
      </c>
      <c r="B482" t="str">
        <f>CoverSheet!$G$7</f>
        <v>v:25-01-a</v>
      </c>
      <c r="C482">
        <f>IF(CoverSheet!$C$31=3,"Q1",IF(CoverSheet!$C$31=6,"Q2",IF(CoverSheet!$C$31=9,"Q3",IF(AND(CoverSheet!$C$31=12,A482="AR"),"Q4",YEAR(CoverSheet!$D$29)))))</f>
        <v>1900</v>
      </c>
      <c r="D482" t="str">
        <f>CoverSheet!$C$15</f>
        <v/>
      </c>
      <c r="E482" t="s">
        <v>371</v>
      </c>
      <c r="F482" t="s">
        <v>3914</v>
      </c>
      <c r="G482" t="s">
        <v>4213</v>
      </c>
      <c r="H482">
        <f>Input!M60*CoverSheet!$C$35</f>
        <v>0</v>
      </c>
    </row>
    <row r="483" spans="1:8" x14ac:dyDescent="0.35">
      <c r="A483" t="str">
        <f>IF(CoverSheet!$C$9="Annual Return","AR",IF(CoverSheet!$C$9="Interim Return","IR",IF(CoverSheet!$C$9="Audited Annual Return","AAR","")))</f>
        <v/>
      </c>
      <c r="B483" t="str">
        <f>CoverSheet!$G$7</f>
        <v>v:25-01-a</v>
      </c>
      <c r="C483">
        <f>IF(CoverSheet!$C$31=3,"Q1",IF(CoverSheet!$C$31=6,"Q2",IF(CoverSheet!$C$31=9,"Q3",IF(AND(CoverSheet!$C$31=12,A483="AR"),"Q4",YEAR(CoverSheet!$D$29)))))</f>
        <v>1900</v>
      </c>
      <c r="D483" t="str">
        <f>CoverSheet!$C$15</f>
        <v/>
      </c>
      <c r="E483" t="s">
        <v>371</v>
      </c>
      <c r="F483" t="s">
        <v>3915</v>
      </c>
      <c r="G483" t="s">
        <v>4214</v>
      </c>
      <c r="H483">
        <f>Input!M61*CoverSheet!$C$35</f>
        <v>0</v>
      </c>
    </row>
    <row r="484" spans="1:8" x14ac:dyDescent="0.35">
      <c r="A484" t="str">
        <f>IF(CoverSheet!$C$9="Annual Return","AR",IF(CoverSheet!$C$9="Interim Return","IR",IF(CoverSheet!$C$9="Audited Annual Return","AAR","")))</f>
        <v/>
      </c>
      <c r="B484" t="str">
        <f>CoverSheet!$G$7</f>
        <v>v:25-01-a</v>
      </c>
      <c r="C484">
        <f>IF(CoverSheet!$C$31=3,"Q1",IF(CoverSheet!$C$31=6,"Q2",IF(CoverSheet!$C$31=9,"Q3",IF(AND(CoverSheet!$C$31=12,A484="AR"),"Q4",YEAR(CoverSheet!$D$29)))))</f>
        <v>1900</v>
      </c>
      <c r="D484" t="str">
        <f>CoverSheet!$C$15</f>
        <v/>
      </c>
      <c r="E484" t="s">
        <v>371</v>
      </c>
      <c r="F484" t="s">
        <v>3916</v>
      </c>
      <c r="G484" t="s">
        <v>4215</v>
      </c>
      <c r="H484">
        <f>Input!N59*CoverSheet!$C$35</f>
        <v>0</v>
      </c>
    </row>
    <row r="485" spans="1:8" x14ac:dyDescent="0.35">
      <c r="A485" t="str">
        <f>IF(CoverSheet!$C$9="Annual Return","AR",IF(CoverSheet!$C$9="Interim Return","IR",IF(CoverSheet!$C$9="Audited Annual Return","AAR","")))</f>
        <v/>
      </c>
      <c r="B485" t="str">
        <f>CoverSheet!$G$7</f>
        <v>v:25-01-a</v>
      </c>
      <c r="C485">
        <f>IF(CoverSheet!$C$31=3,"Q1",IF(CoverSheet!$C$31=6,"Q2",IF(CoverSheet!$C$31=9,"Q3",IF(AND(CoverSheet!$C$31=12,A485="AR"),"Q4",YEAR(CoverSheet!$D$29)))))</f>
        <v>1900</v>
      </c>
      <c r="D485" t="str">
        <f>CoverSheet!$C$15</f>
        <v/>
      </c>
      <c r="E485" t="s">
        <v>371</v>
      </c>
      <c r="F485" t="s">
        <v>3917</v>
      </c>
      <c r="G485" t="s">
        <v>4216</v>
      </c>
      <c r="H485">
        <f>Input!N60*CoverSheet!$C$35</f>
        <v>0</v>
      </c>
    </row>
    <row r="486" spans="1:8" x14ac:dyDescent="0.35">
      <c r="A486" t="str">
        <f>IF(CoverSheet!$C$9="Annual Return","AR",IF(CoverSheet!$C$9="Interim Return","IR",IF(CoverSheet!$C$9="Audited Annual Return","AAR","")))</f>
        <v/>
      </c>
      <c r="B486" t="str">
        <f>CoverSheet!$G$7</f>
        <v>v:25-01-a</v>
      </c>
      <c r="C486">
        <f>IF(CoverSheet!$C$31=3,"Q1",IF(CoverSheet!$C$31=6,"Q2",IF(CoverSheet!$C$31=9,"Q3",IF(AND(CoverSheet!$C$31=12,A486="AR"),"Q4",YEAR(CoverSheet!$D$29)))))</f>
        <v>1900</v>
      </c>
      <c r="D486" t="str">
        <f>CoverSheet!$C$15</f>
        <v/>
      </c>
      <c r="E486" t="s">
        <v>371</v>
      </c>
      <c r="F486" t="s">
        <v>3918</v>
      </c>
      <c r="G486" t="s">
        <v>4217</v>
      </c>
      <c r="H486">
        <f>Input!N61*CoverSheet!$C$35</f>
        <v>0</v>
      </c>
    </row>
    <row r="487" spans="1:8" x14ac:dyDescent="0.35">
      <c r="A487" t="str">
        <f>IF(CoverSheet!$C$9="Annual Return","AR",IF(CoverSheet!$C$9="Interim Return","IR",IF(CoverSheet!$C$9="Audited Annual Return","AAR","")))</f>
        <v/>
      </c>
      <c r="B487" t="str">
        <f>CoverSheet!$G$7</f>
        <v>v:25-01-a</v>
      </c>
      <c r="C487">
        <f>IF(CoverSheet!$C$31=3,"Q1",IF(CoverSheet!$C$31=6,"Q2",IF(CoverSheet!$C$31=9,"Q3",IF(AND(CoverSheet!$C$31=12,A487="AR"),"Q4",YEAR(CoverSheet!$D$29)))))</f>
        <v>1900</v>
      </c>
      <c r="D487" t="str">
        <f>CoverSheet!$C$15</f>
        <v/>
      </c>
      <c r="E487" t="s">
        <v>371</v>
      </c>
      <c r="F487" t="s">
        <v>3919</v>
      </c>
      <c r="G487" t="s">
        <v>4218</v>
      </c>
      <c r="H487">
        <f>Input!P59*CoverSheet!$C$35</f>
        <v>0</v>
      </c>
    </row>
    <row r="488" spans="1:8" x14ac:dyDescent="0.35">
      <c r="A488" t="str">
        <f>IF(CoverSheet!$C$9="Annual Return","AR",IF(CoverSheet!$C$9="Interim Return","IR",IF(CoverSheet!$C$9="Audited Annual Return","AAR","")))</f>
        <v/>
      </c>
      <c r="B488" t="str">
        <f>CoverSheet!$G$7</f>
        <v>v:25-01-a</v>
      </c>
      <c r="C488">
        <f>IF(CoverSheet!$C$31=3,"Q1",IF(CoverSheet!$C$31=6,"Q2",IF(CoverSheet!$C$31=9,"Q3",IF(AND(CoverSheet!$C$31=12,A488="AR"),"Q4",YEAR(CoverSheet!$D$29)))))</f>
        <v>1900</v>
      </c>
      <c r="D488" t="str">
        <f>CoverSheet!$C$15</f>
        <v/>
      </c>
      <c r="E488" t="s">
        <v>371</v>
      </c>
      <c r="F488" t="s">
        <v>3920</v>
      </c>
      <c r="G488" t="s">
        <v>4219</v>
      </c>
      <c r="H488">
        <f>Input!P60*CoverSheet!$C$35</f>
        <v>0</v>
      </c>
    </row>
    <row r="489" spans="1:8" x14ac:dyDescent="0.35">
      <c r="A489" t="str">
        <f>IF(CoverSheet!$C$9="Annual Return","AR",IF(CoverSheet!$C$9="Interim Return","IR",IF(CoverSheet!$C$9="Audited Annual Return","AAR","")))</f>
        <v/>
      </c>
      <c r="B489" t="str">
        <f>CoverSheet!$G$7</f>
        <v>v:25-01-a</v>
      </c>
      <c r="C489">
        <f>IF(CoverSheet!$C$31=3,"Q1",IF(CoverSheet!$C$31=6,"Q2",IF(CoverSheet!$C$31=9,"Q3",IF(AND(CoverSheet!$C$31=12,A489="AR"),"Q4",YEAR(CoverSheet!$D$29)))))</f>
        <v>1900</v>
      </c>
      <c r="D489" t="str">
        <f>CoverSheet!$C$15</f>
        <v/>
      </c>
      <c r="E489" t="s">
        <v>371</v>
      </c>
      <c r="F489" t="s">
        <v>3921</v>
      </c>
      <c r="G489" t="s">
        <v>4220</v>
      </c>
      <c r="H489">
        <f>Input!P61*CoverSheet!$C$35</f>
        <v>0</v>
      </c>
    </row>
    <row r="490" spans="1:8" x14ac:dyDescent="0.35">
      <c r="A490" t="str">
        <f>IF(CoverSheet!$C$9="Annual Return","AR",IF(CoverSheet!$C$9="Interim Return","IR",IF(CoverSheet!$C$9="Audited Annual Return","AAR","")))</f>
        <v/>
      </c>
      <c r="B490" t="str">
        <f>CoverSheet!$G$7</f>
        <v>v:25-01-a</v>
      </c>
      <c r="C490">
        <f>IF(CoverSheet!$C$31=3,"Q1",IF(CoverSheet!$C$31=6,"Q2",IF(CoverSheet!$C$31=9,"Q3",IF(AND(CoverSheet!$C$31=12,A490="AR"),"Q4",YEAR(CoverSheet!$D$29)))))</f>
        <v>1900</v>
      </c>
      <c r="D490" t="str">
        <f>CoverSheet!$C$15</f>
        <v/>
      </c>
      <c r="E490" t="s">
        <v>371</v>
      </c>
      <c r="F490" t="s">
        <v>3922</v>
      </c>
      <c r="G490" t="s">
        <v>4221</v>
      </c>
      <c r="H490">
        <f>Input!L63*CoverSheet!$C$35</f>
        <v>0</v>
      </c>
    </row>
    <row r="491" spans="1:8" x14ac:dyDescent="0.35">
      <c r="A491" t="str">
        <f>IF(CoverSheet!$C$9="Annual Return","AR",IF(CoverSheet!$C$9="Interim Return","IR",IF(CoverSheet!$C$9="Audited Annual Return","AAR","")))</f>
        <v/>
      </c>
      <c r="B491" t="str">
        <f>CoverSheet!$G$7</f>
        <v>v:25-01-a</v>
      </c>
      <c r="C491">
        <f>IF(CoverSheet!$C$31=3,"Q1",IF(CoverSheet!$C$31=6,"Q2",IF(CoverSheet!$C$31=9,"Q3",IF(AND(CoverSheet!$C$31=12,A491="AR"),"Q4",YEAR(CoverSheet!$D$29)))))</f>
        <v>1900</v>
      </c>
      <c r="D491" t="str">
        <f>CoverSheet!$C$15</f>
        <v/>
      </c>
      <c r="E491" t="s">
        <v>371</v>
      </c>
      <c r="F491" t="s">
        <v>3923</v>
      </c>
      <c r="G491" t="s">
        <v>4222</v>
      </c>
      <c r="H491">
        <f>Input!L64*CoverSheet!$C$35</f>
        <v>0</v>
      </c>
    </row>
    <row r="492" spans="1:8" x14ac:dyDescent="0.35">
      <c r="A492" t="str">
        <f>IF(CoverSheet!$C$9="Annual Return","AR",IF(CoverSheet!$C$9="Interim Return","IR",IF(CoverSheet!$C$9="Audited Annual Return","AAR","")))</f>
        <v/>
      </c>
      <c r="B492" t="str">
        <f>CoverSheet!$G$7</f>
        <v>v:25-01-a</v>
      </c>
      <c r="C492">
        <f>IF(CoverSheet!$C$31=3,"Q1",IF(CoverSheet!$C$31=6,"Q2",IF(CoverSheet!$C$31=9,"Q3",IF(AND(CoverSheet!$C$31=12,A492="AR"),"Q4",YEAR(CoverSheet!$D$29)))))</f>
        <v>1900</v>
      </c>
      <c r="D492" t="str">
        <f>CoverSheet!$C$15</f>
        <v/>
      </c>
      <c r="E492" t="s">
        <v>371</v>
      </c>
      <c r="F492" t="s">
        <v>3924</v>
      </c>
      <c r="G492" t="s">
        <v>4223</v>
      </c>
      <c r="H492">
        <f>Input!L65*CoverSheet!$C$35</f>
        <v>0</v>
      </c>
    </row>
    <row r="493" spans="1:8" x14ac:dyDescent="0.35">
      <c r="A493" t="str">
        <f>IF(CoverSheet!$C$9="Annual Return","AR",IF(CoverSheet!$C$9="Interim Return","IR",IF(CoverSheet!$C$9="Audited Annual Return","AAR","")))</f>
        <v/>
      </c>
      <c r="B493" t="str">
        <f>CoverSheet!$G$7</f>
        <v>v:25-01-a</v>
      </c>
      <c r="C493">
        <f>IF(CoverSheet!$C$31=3,"Q1",IF(CoverSheet!$C$31=6,"Q2",IF(CoverSheet!$C$31=9,"Q3",IF(AND(CoverSheet!$C$31=12,A493="AR"),"Q4",YEAR(CoverSheet!$D$29)))))</f>
        <v>1900</v>
      </c>
      <c r="D493" t="str">
        <f>CoverSheet!$C$15</f>
        <v/>
      </c>
      <c r="E493" t="s">
        <v>371</v>
      </c>
      <c r="F493" t="s">
        <v>3925</v>
      </c>
      <c r="G493" t="s">
        <v>4224</v>
      </c>
      <c r="H493">
        <f>Input!M63*CoverSheet!$C$35</f>
        <v>0</v>
      </c>
    </row>
    <row r="494" spans="1:8" x14ac:dyDescent="0.35">
      <c r="A494" t="str">
        <f>IF(CoverSheet!$C$9="Annual Return","AR",IF(CoverSheet!$C$9="Interim Return","IR",IF(CoverSheet!$C$9="Audited Annual Return","AAR","")))</f>
        <v/>
      </c>
      <c r="B494" t="str">
        <f>CoverSheet!$G$7</f>
        <v>v:25-01-a</v>
      </c>
      <c r="C494">
        <f>IF(CoverSheet!$C$31=3,"Q1",IF(CoverSheet!$C$31=6,"Q2",IF(CoverSheet!$C$31=9,"Q3",IF(AND(CoverSheet!$C$31=12,A494="AR"),"Q4",YEAR(CoverSheet!$D$29)))))</f>
        <v>1900</v>
      </c>
      <c r="D494" t="str">
        <f>CoverSheet!$C$15</f>
        <v/>
      </c>
      <c r="E494" t="s">
        <v>371</v>
      </c>
      <c r="F494" t="s">
        <v>3926</v>
      </c>
      <c r="G494" t="s">
        <v>4225</v>
      </c>
      <c r="H494">
        <f>Input!M64*CoverSheet!$C$35</f>
        <v>0</v>
      </c>
    </row>
    <row r="495" spans="1:8" x14ac:dyDescent="0.35">
      <c r="A495" t="str">
        <f>IF(CoverSheet!$C$9="Annual Return","AR",IF(CoverSheet!$C$9="Interim Return","IR",IF(CoverSheet!$C$9="Audited Annual Return","AAR","")))</f>
        <v/>
      </c>
      <c r="B495" t="str">
        <f>CoverSheet!$G$7</f>
        <v>v:25-01-a</v>
      </c>
      <c r="C495">
        <f>IF(CoverSheet!$C$31=3,"Q1",IF(CoverSheet!$C$31=6,"Q2",IF(CoverSheet!$C$31=9,"Q3",IF(AND(CoverSheet!$C$31=12,A495="AR"),"Q4",YEAR(CoverSheet!$D$29)))))</f>
        <v>1900</v>
      </c>
      <c r="D495" t="str">
        <f>CoverSheet!$C$15</f>
        <v/>
      </c>
      <c r="E495" t="s">
        <v>371</v>
      </c>
      <c r="F495" t="s">
        <v>3927</v>
      </c>
      <c r="G495" t="s">
        <v>4226</v>
      </c>
      <c r="H495">
        <f>Input!M65*CoverSheet!$C$35</f>
        <v>0</v>
      </c>
    </row>
    <row r="496" spans="1:8" x14ac:dyDescent="0.35">
      <c r="A496" t="str">
        <f>IF(CoverSheet!$C$9="Annual Return","AR",IF(CoverSheet!$C$9="Interim Return","IR",IF(CoverSheet!$C$9="Audited Annual Return","AAR","")))</f>
        <v/>
      </c>
      <c r="B496" t="str">
        <f>CoverSheet!$G$7</f>
        <v>v:25-01-a</v>
      </c>
      <c r="C496">
        <f>IF(CoverSheet!$C$31=3,"Q1",IF(CoverSheet!$C$31=6,"Q2",IF(CoverSheet!$C$31=9,"Q3",IF(AND(CoverSheet!$C$31=12,A496="AR"),"Q4",YEAR(CoverSheet!$D$29)))))</f>
        <v>1900</v>
      </c>
      <c r="D496" t="str">
        <f>CoverSheet!$C$15</f>
        <v/>
      </c>
      <c r="E496" t="s">
        <v>371</v>
      </c>
      <c r="F496" t="s">
        <v>3928</v>
      </c>
      <c r="G496" t="s">
        <v>4227</v>
      </c>
      <c r="H496">
        <f>Input!N63*CoverSheet!$C$35</f>
        <v>0</v>
      </c>
    </row>
    <row r="497" spans="1:8" x14ac:dyDescent="0.35">
      <c r="A497" t="str">
        <f>IF(CoverSheet!$C$9="Annual Return","AR",IF(CoverSheet!$C$9="Interim Return","IR",IF(CoverSheet!$C$9="Audited Annual Return","AAR","")))</f>
        <v/>
      </c>
      <c r="B497" t="str">
        <f>CoverSheet!$G$7</f>
        <v>v:25-01-a</v>
      </c>
      <c r="C497">
        <f>IF(CoverSheet!$C$31=3,"Q1",IF(CoverSheet!$C$31=6,"Q2",IF(CoverSheet!$C$31=9,"Q3",IF(AND(CoverSheet!$C$31=12,A497="AR"),"Q4",YEAR(CoverSheet!$D$29)))))</f>
        <v>1900</v>
      </c>
      <c r="D497" t="str">
        <f>CoverSheet!$C$15</f>
        <v/>
      </c>
      <c r="E497" t="s">
        <v>371</v>
      </c>
      <c r="F497" t="s">
        <v>3929</v>
      </c>
      <c r="G497" t="s">
        <v>4228</v>
      </c>
      <c r="H497">
        <f>Input!N64*CoverSheet!$C$35</f>
        <v>0</v>
      </c>
    </row>
    <row r="498" spans="1:8" x14ac:dyDescent="0.35">
      <c r="A498" t="str">
        <f>IF(CoverSheet!$C$9="Annual Return","AR",IF(CoverSheet!$C$9="Interim Return","IR",IF(CoverSheet!$C$9="Audited Annual Return","AAR","")))</f>
        <v/>
      </c>
      <c r="B498" t="str">
        <f>CoverSheet!$G$7</f>
        <v>v:25-01-a</v>
      </c>
      <c r="C498">
        <f>IF(CoverSheet!$C$31=3,"Q1",IF(CoverSheet!$C$31=6,"Q2",IF(CoverSheet!$C$31=9,"Q3",IF(AND(CoverSheet!$C$31=12,A498="AR"),"Q4",YEAR(CoverSheet!$D$29)))))</f>
        <v>1900</v>
      </c>
      <c r="D498" t="str">
        <f>CoverSheet!$C$15</f>
        <v/>
      </c>
      <c r="E498" t="s">
        <v>371</v>
      </c>
      <c r="F498" t="s">
        <v>3930</v>
      </c>
      <c r="G498" t="s">
        <v>4229</v>
      </c>
      <c r="H498">
        <f>Input!N65*CoverSheet!$C$35</f>
        <v>0</v>
      </c>
    </row>
    <row r="499" spans="1:8" x14ac:dyDescent="0.35">
      <c r="A499" t="str">
        <f>IF(CoverSheet!$C$9="Annual Return","AR",IF(CoverSheet!$C$9="Interim Return","IR",IF(CoverSheet!$C$9="Audited Annual Return","AAR","")))</f>
        <v/>
      </c>
      <c r="B499" t="str">
        <f>CoverSheet!$G$7</f>
        <v>v:25-01-a</v>
      </c>
      <c r="C499">
        <f>IF(CoverSheet!$C$31=3,"Q1",IF(CoverSheet!$C$31=6,"Q2",IF(CoverSheet!$C$31=9,"Q3",IF(AND(CoverSheet!$C$31=12,A499="AR"),"Q4",YEAR(CoverSheet!$D$29)))))</f>
        <v>1900</v>
      </c>
      <c r="D499" t="str">
        <f>CoverSheet!$C$15</f>
        <v/>
      </c>
      <c r="E499" t="s">
        <v>371</v>
      </c>
      <c r="F499" t="s">
        <v>3931</v>
      </c>
      <c r="G499" t="s">
        <v>4230</v>
      </c>
      <c r="H499">
        <f>Input!P63*CoverSheet!$C$35</f>
        <v>0</v>
      </c>
    </row>
    <row r="500" spans="1:8" x14ac:dyDescent="0.35">
      <c r="A500" t="str">
        <f>IF(CoverSheet!$C$9="Annual Return","AR",IF(CoverSheet!$C$9="Interim Return","IR",IF(CoverSheet!$C$9="Audited Annual Return","AAR","")))</f>
        <v/>
      </c>
      <c r="B500" t="str">
        <f>CoverSheet!$G$7</f>
        <v>v:25-01-a</v>
      </c>
      <c r="C500">
        <f>IF(CoverSheet!$C$31=3,"Q1",IF(CoverSheet!$C$31=6,"Q2",IF(CoverSheet!$C$31=9,"Q3",IF(AND(CoverSheet!$C$31=12,A500="AR"),"Q4",YEAR(CoverSheet!$D$29)))))</f>
        <v>1900</v>
      </c>
      <c r="D500" t="str">
        <f>CoverSheet!$C$15</f>
        <v/>
      </c>
      <c r="E500" t="s">
        <v>371</v>
      </c>
      <c r="F500" t="s">
        <v>3932</v>
      </c>
      <c r="G500" t="s">
        <v>4231</v>
      </c>
      <c r="H500">
        <f>Input!P64*CoverSheet!$C$35</f>
        <v>0</v>
      </c>
    </row>
    <row r="501" spans="1:8" x14ac:dyDescent="0.35">
      <c r="A501" t="str">
        <f>IF(CoverSheet!$C$9="Annual Return","AR",IF(CoverSheet!$C$9="Interim Return","IR",IF(CoverSheet!$C$9="Audited Annual Return","AAR","")))</f>
        <v/>
      </c>
      <c r="B501" t="str">
        <f>CoverSheet!$G$7</f>
        <v>v:25-01-a</v>
      </c>
      <c r="C501">
        <f>IF(CoverSheet!$C$31=3,"Q1",IF(CoverSheet!$C$31=6,"Q2",IF(CoverSheet!$C$31=9,"Q3",IF(AND(CoverSheet!$C$31=12,A501="AR"),"Q4",YEAR(CoverSheet!$D$29)))))</f>
        <v>1900</v>
      </c>
      <c r="D501" t="str">
        <f>CoverSheet!$C$15</f>
        <v/>
      </c>
      <c r="E501" t="s">
        <v>371</v>
      </c>
      <c r="F501" t="s">
        <v>3933</v>
      </c>
      <c r="G501" t="s">
        <v>4232</v>
      </c>
      <c r="H501">
        <f>Input!P65*CoverSheet!$C$35</f>
        <v>0</v>
      </c>
    </row>
    <row r="502" spans="1:8" x14ac:dyDescent="0.35">
      <c r="A502" t="str">
        <f>IF(CoverSheet!$C$9="Annual Return","AR",IF(CoverSheet!$C$9="Interim Return","IR",IF(CoverSheet!$C$9="Audited Annual Return","AAR","")))</f>
        <v/>
      </c>
      <c r="B502" t="str">
        <f>CoverSheet!$G$7</f>
        <v>v:25-01-a</v>
      </c>
      <c r="C502">
        <f>IF(CoverSheet!$C$31=3,"Q1",IF(CoverSheet!$C$31=6,"Q2",IF(CoverSheet!$C$31=9,"Q3",IF(AND(CoverSheet!$C$31=12,A502="AR"),"Q4",YEAR(CoverSheet!$D$29)))))</f>
        <v>1900</v>
      </c>
      <c r="D502" t="str">
        <f>CoverSheet!$C$15</f>
        <v/>
      </c>
      <c r="E502" t="s">
        <v>371</v>
      </c>
      <c r="F502" t="s">
        <v>3934</v>
      </c>
      <c r="G502" t="s">
        <v>4233</v>
      </c>
      <c r="H502">
        <f>Input!L67*CoverSheet!$C$35</f>
        <v>0</v>
      </c>
    </row>
    <row r="503" spans="1:8" x14ac:dyDescent="0.35">
      <c r="A503" t="str">
        <f>IF(CoverSheet!$C$9="Annual Return","AR",IF(CoverSheet!$C$9="Interim Return","IR",IF(CoverSheet!$C$9="Audited Annual Return","AAR","")))</f>
        <v/>
      </c>
      <c r="B503" t="str">
        <f>CoverSheet!$G$7</f>
        <v>v:25-01-a</v>
      </c>
      <c r="C503">
        <f>IF(CoverSheet!$C$31=3,"Q1",IF(CoverSheet!$C$31=6,"Q2",IF(CoverSheet!$C$31=9,"Q3",IF(AND(CoverSheet!$C$31=12,A503="AR"),"Q4",YEAR(CoverSheet!$D$29)))))</f>
        <v>1900</v>
      </c>
      <c r="D503" t="str">
        <f>CoverSheet!$C$15</f>
        <v/>
      </c>
      <c r="E503" t="s">
        <v>371</v>
      </c>
      <c r="F503" t="s">
        <v>3935</v>
      </c>
      <c r="G503" t="s">
        <v>4234</v>
      </c>
      <c r="H503">
        <f>Input!L68*CoverSheet!$C$35</f>
        <v>0</v>
      </c>
    </row>
    <row r="504" spans="1:8" x14ac:dyDescent="0.35">
      <c r="A504" t="str">
        <f>IF(CoverSheet!$C$9="Annual Return","AR",IF(CoverSheet!$C$9="Interim Return","IR",IF(CoverSheet!$C$9="Audited Annual Return","AAR","")))</f>
        <v/>
      </c>
      <c r="B504" t="str">
        <f>CoverSheet!$G$7</f>
        <v>v:25-01-a</v>
      </c>
      <c r="C504">
        <f>IF(CoverSheet!$C$31=3,"Q1",IF(CoverSheet!$C$31=6,"Q2",IF(CoverSheet!$C$31=9,"Q3",IF(AND(CoverSheet!$C$31=12,A504="AR"),"Q4",YEAR(CoverSheet!$D$29)))))</f>
        <v>1900</v>
      </c>
      <c r="D504" t="str">
        <f>CoverSheet!$C$15</f>
        <v/>
      </c>
      <c r="E504" t="s">
        <v>371</v>
      </c>
      <c r="F504" t="s">
        <v>3936</v>
      </c>
      <c r="G504" t="s">
        <v>4235</v>
      </c>
      <c r="H504">
        <f>Input!L69*CoverSheet!$C$35</f>
        <v>0</v>
      </c>
    </row>
    <row r="505" spans="1:8" x14ac:dyDescent="0.35">
      <c r="A505" t="str">
        <f>IF(CoverSheet!$C$9="Annual Return","AR",IF(CoverSheet!$C$9="Interim Return","IR",IF(CoverSheet!$C$9="Audited Annual Return","AAR","")))</f>
        <v/>
      </c>
      <c r="B505" t="str">
        <f>CoverSheet!$G$7</f>
        <v>v:25-01-a</v>
      </c>
      <c r="C505">
        <f>IF(CoverSheet!$C$31=3,"Q1",IF(CoverSheet!$C$31=6,"Q2",IF(CoverSheet!$C$31=9,"Q3",IF(AND(CoverSheet!$C$31=12,A505="AR"),"Q4",YEAR(CoverSheet!$D$29)))))</f>
        <v>1900</v>
      </c>
      <c r="D505" t="str">
        <f>CoverSheet!$C$15</f>
        <v/>
      </c>
      <c r="E505" t="s">
        <v>371</v>
      </c>
      <c r="F505" t="s">
        <v>3937</v>
      </c>
      <c r="G505" t="s">
        <v>4236</v>
      </c>
      <c r="H505">
        <f>Input!M67*CoverSheet!$C$35</f>
        <v>0</v>
      </c>
    </row>
    <row r="506" spans="1:8" x14ac:dyDescent="0.35">
      <c r="A506" t="str">
        <f>IF(CoverSheet!$C$9="Annual Return","AR",IF(CoverSheet!$C$9="Interim Return","IR",IF(CoverSheet!$C$9="Audited Annual Return","AAR","")))</f>
        <v/>
      </c>
      <c r="B506" t="str">
        <f>CoverSheet!$G$7</f>
        <v>v:25-01-a</v>
      </c>
      <c r="C506">
        <f>IF(CoverSheet!$C$31=3,"Q1",IF(CoverSheet!$C$31=6,"Q2",IF(CoverSheet!$C$31=9,"Q3",IF(AND(CoverSheet!$C$31=12,A506="AR"),"Q4",YEAR(CoverSheet!$D$29)))))</f>
        <v>1900</v>
      </c>
      <c r="D506" t="str">
        <f>CoverSheet!$C$15</f>
        <v/>
      </c>
      <c r="E506" t="s">
        <v>371</v>
      </c>
      <c r="F506" t="s">
        <v>3938</v>
      </c>
      <c r="G506" t="s">
        <v>4237</v>
      </c>
      <c r="H506">
        <f>Input!M68*CoverSheet!$C$35</f>
        <v>0</v>
      </c>
    </row>
    <row r="507" spans="1:8" x14ac:dyDescent="0.35">
      <c r="A507" t="str">
        <f>IF(CoverSheet!$C$9="Annual Return","AR",IF(CoverSheet!$C$9="Interim Return","IR",IF(CoverSheet!$C$9="Audited Annual Return","AAR","")))</f>
        <v/>
      </c>
      <c r="B507" t="str">
        <f>CoverSheet!$G$7</f>
        <v>v:25-01-a</v>
      </c>
      <c r="C507">
        <f>IF(CoverSheet!$C$31=3,"Q1",IF(CoverSheet!$C$31=6,"Q2",IF(CoverSheet!$C$31=9,"Q3",IF(AND(CoverSheet!$C$31=12,A507="AR"),"Q4",YEAR(CoverSheet!$D$29)))))</f>
        <v>1900</v>
      </c>
      <c r="D507" t="str">
        <f>CoverSheet!$C$15</f>
        <v/>
      </c>
      <c r="E507" t="s">
        <v>371</v>
      </c>
      <c r="F507" t="s">
        <v>3939</v>
      </c>
      <c r="G507" t="s">
        <v>4238</v>
      </c>
      <c r="H507">
        <f>Input!M69*CoverSheet!$C$35</f>
        <v>0</v>
      </c>
    </row>
    <row r="508" spans="1:8" x14ac:dyDescent="0.35">
      <c r="A508" t="str">
        <f>IF(CoverSheet!$C$9="Annual Return","AR",IF(CoverSheet!$C$9="Interim Return","IR",IF(CoverSheet!$C$9="Audited Annual Return","AAR","")))</f>
        <v/>
      </c>
      <c r="B508" t="str">
        <f>CoverSheet!$G$7</f>
        <v>v:25-01-a</v>
      </c>
      <c r="C508">
        <f>IF(CoverSheet!$C$31=3,"Q1",IF(CoverSheet!$C$31=6,"Q2",IF(CoverSheet!$C$31=9,"Q3",IF(AND(CoverSheet!$C$31=12,A508="AR"),"Q4",YEAR(CoverSheet!$D$29)))))</f>
        <v>1900</v>
      </c>
      <c r="D508" t="str">
        <f>CoverSheet!$C$15</f>
        <v/>
      </c>
      <c r="E508" t="s">
        <v>371</v>
      </c>
      <c r="F508" t="s">
        <v>3940</v>
      </c>
      <c r="G508" t="s">
        <v>4239</v>
      </c>
      <c r="H508">
        <f>Input!N67*CoverSheet!$C$35</f>
        <v>0</v>
      </c>
    </row>
    <row r="509" spans="1:8" x14ac:dyDescent="0.35">
      <c r="A509" t="str">
        <f>IF(CoverSheet!$C$9="Annual Return","AR",IF(CoverSheet!$C$9="Interim Return","IR",IF(CoverSheet!$C$9="Audited Annual Return","AAR","")))</f>
        <v/>
      </c>
      <c r="B509" t="str">
        <f>CoverSheet!$G$7</f>
        <v>v:25-01-a</v>
      </c>
      <c r="C509">
        <f>IF(CoverSheet!$C$31=3,"Q1",IF(CoverSheet!$C$31=6,"Q2",IF(CoverSheet!$C$31=9,"Q3",IF(AND(CoverSheet!$C$31=12,A509="AR"),"Q4",YEAR(CoverSheet!$D$29)))))</f>
        <v>1900</v>
      </c>
      <c r="D509" t="str">
        <f>CoverSheet!$C$15</f>
        <v/>
      </c>
      <c r="E509" t="s">
        <v>371</v>
      </c>
      <c r="F509" t="s">
        <v>3941</v>
      </c>
      <c r="G509" t="s">
        <v>4240</v>
      </c>
      <c r="H509">
        <f>Input!N68*CoverSheet!$C$35</f>
        <v>0</v>
      </c>
    </row>
    <row r="510" spans="1:8" x14ac:dyDescent="0.35">
      <c r="A510" t="str">
        <f>IF(CoverSheet!$C$9="Annual Return","AR",IF(CoverSheet!$C$9="Interim Return","IR",IF(CoverSheet!$C$9="Audited Annual Return","AAR","")))</f>
        <v/>
      </c>
      <c r="B510" t="str">
        <f>CoverSheet!$G$7</f>
        <v>v:25-01-a</v>
      </c>
      <c r="C510">
        <f>IF(CoverSheet!$C$31=3,"Q1",IF(CoverSheet!$C$31=6,"Q2",IF(CoverSheet!$C$31=9,"Q3",IF(AND(CoverSheet!$C$31=12,A510="AR"),"Q4",YEAR(CoverSheet!$D$29)))))</f>
        <v>1900</v>
      </c>
      <c r="D510" t="str">
        <f>CoverSheet!$C$15</f>
        <v/>
      </c>
      <c r="E510" t="s">
        <v>371</v>
      </c>
      <c r="F510" t="s">
        <v>3942</v>
      </c>
      <c r="G510" t="s">
        <v>4241</v>
      </c>
      <c r="H510">
        <f>Input!N69*CoverSheet!$C$35</f>
        <v>0</v>
      </c>
    </row>
    <row r="511" spans="1:8" x14ac:dyDescent="0.35">
      <c r="A511" t="str">
        <f>IF(CoverSheet!$C$9="Annual Return","AR",IF(CoverSheet!$C$9="Interim Return","IR",IF(CoverSheet!$C$9="Audited Annual Return","AAR","")))</f>
        <v/>
      </c>
      <c r="B511" t="str">
        <f>CoverSheet!$G$7</f>
        <v>v:25-01-a</v>
      </c>
      <c r="C511">
        <f>IF(CoverSheet!$C$31=3,"Q1",IF(CoverSheet!$C$31=6,"Q2",IF(CoverSheet!$C$31=9,"Q3",IF(AND(CoverSheet!$C$31=12,A511="AR"),"Q4",YEAR(CoverSheet!$D$29)))))</f>
        <v>1900</v>
      </c>
      <c r="D511" t="str">
        <f>CoverSheet!$C$15</f>
        <v/>
      </c>
      <c r="E511" t="s">
        <v>371</v>
      </c>
      <c r="F511" t="s">
        <v>3943</v>
      </c>
      <c r="G511" t="s">
        <v>4242</v>
      </c>
      <c r="H511">
        <f>Input!P67*CoverSheet!$C$35</f>
        <v>0</v>
      </c>
    </row>
    <row r="512" spans="1:8" x14ac:dyDescent="0.35">
      <c r="A512" t="str">
        <f>IF(CoverSheet!$C$9="Annual Return","AR",IF(CoverSheet!$C$9="Interim Return","IR",IF(CoverSheet!$C$9="Audited Annual Return","AAR","")))</f>
        <v/>
      </c>
      <c r="B512" t="str">
        <f>CoverSheet!$G$7</f>
        <v>v:25-01-a</v>
      </c>
      <c r="C512">
        <f>IF(CoverSheet!$C$31=3,"Q1",IF(CoverSheet!$C$31=6,"Q2",IF(CoverSheet!$C$31=9,"Q3",IF(AND(CoverSheet!$C$31=12,A512="AR"),"Q4",YEAR(CoverSheet!$D$29)))))</f>
        <v>1900</v>
      </c>
      <c r="D512" t="str">
        <f>CoverSheet!$C$15</f>
        <v/>
      </c>
      <c r="E512" t="s">
        <v>371</v>
      </c>
      <c r="F512" t="s">
        <v>3944</v>
      </c>
      <c r="G512" t="s">
        <v>4243</v>
      </c>
      <c r="H512">
        <f>Input!P68*CoverSheet!$C$35</f>
        <v>0</v>
      </c>
    </row>
    <row r="513" spans="1:8" x14ac:dyDescent="0.35">
      <c r="A513" t="str">
        <f>IF(CoverSheet!$C$9="Annual Return","AR",IF(CoverSheet!$C$9="Interim Return","IR",IF(CoverSheet!$C$9="Audited Annual Return","AAR","")))</f>
        <v/>
      </c>
      <c r="B513" t="str">
        <f>CoverSheet!$G$7</f>
        <v>v:25-01-a</v>
      </c>
      <c r="C513">
        <f>IF(CoverSheet!$C$31=3,"Q1",IF(CoverSheet!$C$31=6,"Q2",IF(CoverSheet!$C$31=9,"Q3",IF(AND(CoverSheet!$C$31=12,A513="AR"),"Q4",YEAR(CoverSheet!$D$29)))))</f>
        <v>1900</v>
      </c>
      <c r="D513" t="str">
        <f>CoverSheet!$C$15</f>
        <v/>
      </c>
      <c r="E513" t="s">
        <v>371</v>
      </c>
      <c r="F513" t="s">
        <v>3945</v>
      </c>
      <c r="G513" t="s">
        <v>4244</v>
      </c>
      <c r="H513">
        <f>Input!P69*CoverSheet!$C$35</f>
        <v>0</v>
      </c>
    </row>
    <row r="514" spans="1:8" x14ac:dyDescent="0.35">
      <c r="A514" t="str">
        <f>IF(CoverSheet!$C$9="Annual Return","AR",IF(CoverSheet!$C$9="Interim Return","IR",IF(CoverSheet!$C$9="Audited Annual Return","AAR","")))</f>
        <v/>
      </c>
      <c r="B514" t="str">
        <f>CoverSheet!$G$7</f>
        <v>v:25-01-a</v>
      </c>
      <c r="C514">
        <f>IF(CoverSheet!$C$31=3,"Q1",IF(CoverSheet!$C$31=6,"Q2",IF(CoverSheet!$C$31=9,"Q3",IF(AND(CoverSheet!$C$31=12,A514="AR"),"Q4",YEAR(CoverSheet!$D$29)))))</f>
        <v>1900</v>
      </c>
      <c r="D514" t="str">
        <f>CoverSheet!$C$15</f>
        <v/>
      </c>
      <c r="E514" t="s">
        <v>371</v>
      </c>
      <c r="F514" t="s">
        <v>3946</v>
      </c>
      <c r="G514" t="s">
        <v>4245</v>
      </c>
      <c r="H514">
        <f>Input!L72*CoverSheet!$C$35</f>
        <v>0</v>
      </c>
    </row>
    <row r="515" spans="1:8" x14ac:dyDescent="0.35">
      <c r="A515" t="str">
        <f>IF(CoverSheet!$C$9="Annual Return","AR",IF(CoverSheet!$C$9="Interim Return","IR",IF(CoverSheet!$C$9="Audited Annual Return","AAR","")))</f>
        <v/>
      </c>
      <c r="B515" t="str">
        <f>CoverSheet!$G$7</f>
        <v>v:25-01-a</v>
      </c>
      <c r="C515">
        <f>IF(CoverSheet!$C$31=3,"Q1",IF(CoverSheet!$C$31=6,"Q2",IF(CoverSheet!$C$31=9,"Q3",IF(AND(CoverSheet!$C$31=12,A515="AR"),"Q4",YEAR(CoverSheet!$D$29)))))</f>
        <v>1900</v>
      </c>
      <c r="D515" t="str">
        <f>CoverSheet!$C$15</f>
        <v/>
      </c>
      <c r="E515" t="s">
        <v>371</v>
      </c>
      <c r="F515" t="s">
        <v>3947</v>
      </c>
      <c r="G515" t="s">
        <v>4246</v>
      </c>
      <c r="H515">
        <f>Input!M72*CoverSheet!$C$35</f>
        <v>0</v>
      </c>
    </row>
    <row r="516" spans="1:8" x14ac:dyDescent="0.35">
      <c r="A516" t="str">
        <f>IF(CoverSheet!$C$9="Annual Return","AR",IF(CoverSheet!$C$9="Interim Return","IR",IF(CoverSheet!$C$9="Audited Annual Return","AAR","")))</f>
        <v/>
      </c>
      <c r="B516" t="str">
        <f>CoverSheet!$G$7</f>
        <v>v:25-01-a</v>
      </c>
      <c r="C516">
        <f>IF(CoverSheet!$C$31=3,"Q1",IF(CoverSheet!$C$31=6,"Q2",IF(CoverSheet!$C$31=9,"Q3",IF(AND(CoverSheet!$C$31=12,A516="AR"),"Q4",YEAR(CoverSheet!$D$29)))))</f>
        <v>1900</v>
      </c>
      <c r="D516" t="str">
        <f>CoverSheet!$C$15</f>
        <v/>
      </c>
      <c r="E516" t="s">
        <v>371</v>
      </c>
      <c r="F516" t="s">
        <v>3948</v>
      </c>
      <c r="G516" t="s">
        <v>4247</v>
      </c>
      <c r="H516">
        <f>Input!N72*CoverSheet!$C$35</f>
        <v>0</v>
      </c>
    </row>
    <row r="517" spans="1:8" x14ac:dyDescent="0.35">
      <c r="A517" t="str">
        <f>IF(CoverSheet!$C$9="Annual Return","AR",IF(CoverSheet!$C$9="Interim Return","IR",IF(CoverSheet!$C$9="Audited Annual Return","AAR","")))</f>
        <v/>
      </c>
      <c r="B517" t="str">
        <f>CoverSheet!$G$7</f>
        <v>v:25-01-a</v>
      </c>
      <c r="C517">
        <f>IF(CoverSheet!$C$31=3,"Q1",IF(CoverSheet!$C$31=6,"Q2",IF(CoverSheet!$C$31=9,"Q3",IF(AND(CoverSheet!$C$31=12,A517="AR"),"Q4",YEAR(CoverSheet!$D$29)))))</f>
        <v>1900</v>
      </c>
      <c r="D517" t="str">
        <f>CoverSheet!$C$15</f>
        <v/>
      </c>
      <c r="E517" t="s">
        <v>371</v>
      </c>
      <c r="F517" t="s">
        <v>3949</v>
      </c>
      <c r="G517" t="s">
        <v>4248</v>
      </c>
      <c r="H517">
        <f>Input!P72*CoverSheet!$C$35</f>
        <v>0</v>
      </c>
    </row>
    <row r="518" spans="1:8" x14ac:dyDescent="0.35">
      <c r="A518" t="str">
        <f>IF(CoverSheet!$C$9="Annual Return","AR",IF(CoverSheet!$C$9="Interim Return","IR",IF(CoverSheet!$C$9="Audited Annual Return","AAR","")))</f>
        <v/>
      </c>
      <c r="B518" t="str">
        <f>CoverSheet!$G$7</f>
        <v>v:25-01-a</v>
      </c>
      <c r="C518">
        <f>IF(CoverSheet!$C$31=3,"Q1",IF(CoverSheet!$C$31=6,"Q2",IF(CoverSheet!$C$31=9,"Q3",IF(AND(CoverSheet!$C$31=12,A518="AR"),"Q4",YEAR(CoverSheet!$D$29)))))</f>
        <v>1900</v>
      </c>
      <c r="D518" t="str">
        <f>CoverSheet!$C$15</f>
        <v/>
      </c>
      <c r="E518" t="s">
        <v>371</v>
      </c>
      <c r="F518" t="s">
        <v>3950</v>
      </c>
      <c r="G518" t="s">
        <v>4249</v>
      </c>
      <c r="H518">
        <f>Input!P74*CoverSheet!$C$35</f>
        <v>0</v>
      </c>
    </row>
    <row r="519" spans="1:8" x14ac:dyDescent="0.35">
      <c r="A519" t="str">
        <f>IF(CoverSheet!$C$9="Annual Return","AR",IF(CoverSheet!$C$9="Interim Return","IR",IF(CoverSheet!$C$9="Audited Annual Return","AAR","")))</f>
        <v/>
      </c>
      <c r="B519" t="str">
        <f>CoverSheet!$G$7</f>
        <v>v:25-01-a</v>
      </c>
      <c r="C519">
        <f>IF(CoverSheet!$C$31=3,"Q1",IF(CoverSheet!$C$31=6,"Q2",IF(CoverSheet!$C$31=9,"Q3",IF(AND(CoverSheet!$C$31=12,A519="AR"),"Q4",YEAR(CoverSheet!$D$29)))))</f>
        <v>1900</v>
      </c>
      <c r="D519" t="str">
        <f>CoverSheet!$C$15</f>
        <v/>
      </c>
      <c r="E519" t="s">
        <v>371</v>
      </c>
      <c r="F519" t="s">
        <v>3951</v>
      </c>
      <c r="G519" t="s">
        <v>4250</v>
      </c>
      <c r="H519">
        <f>Input!P75*CoverSheet!$C$35</f>
        <v>0</v>
      </c>
    </row>
    <row r="520" spans="1:8" x14ac:dyDescent="0.35">
      <c r="A520" t="str">
        <f>IF(CoverSheet!$C$9="Annual Return","AR",IF(CoverSheet!$C$9="Interim Return","IR",IF(CoverSheet!$C$9="Audited Annual Return","AAR","")))</f>
        <v/>
      </c>
      <c r="B520" t="str">
        <f>CoverSheet!$G$7</f>
        <v>v:25-01-a</v>
      </c>
      <c r="C520">
        <f>IF(CoverSheet!$C$31=3,"Q1",IF(CoverSheet!$C$31=6,"Q2",IF(CoverSheet!$C$31=9,"Q3",IF(AND(CoverSheet!$C$31=12,A520="AR"),"Q4",YEAR(CoverSheet!$D$29)))))</f>
        <v>1900</v>
      </c>
      <c r="D520" t="str">
        <f>CoverSheet!$C$15</f>
        <v/>
      </c>
      <c r="E520" t="s">
        <v>371</v>
      </c>
      <c r="F520" t="s">
        <v>3952</v>
      </c>
      <c r="G520" t="s">
        <v>4251</v>
      </c>
      <c r="H520">
        <f>Input!P76*CoverSheet!$C$35</f>
        <v>0</v>
      </c>
    </row>
    <row r="521" spans="1:8" x14ac:dyDescent="0.35">
      <c r="A521" t="str">
        <f>IF(CoverSheet!$C$9="Annual Return","AR",IF(CoverSheet!$C$9="Interim Return","IR",IF(CoverSheet!$C$9="Audited Annual Return","AAR","")))</f>
        <v/>
      </c>
      <c r="B521" t="str">
        <f>CoverSheet!$G$7</f>
        <v>v:25-01-a</v>
      </c>
      <c r="C521">
        <f>IF(CoverSheet!$C$31=3,"Q1",IF(CoverSheet!$C$31=6,"Q2",IF(CoverSheet!$C$31=9,"Q3",IF(AND(CoverSheet!$C$31=12,A521="AR"),"Q4",YEAR(CoverSheet!$D$29)))))</f>
        <v>1900</v>
      </c>
      <c r="D521" t="str">
        <f>CoverSheet!$C$15</f>
        <v/>
      </c>
      <c r="E521" t="s">
        <v>371</v>
      </c>
      <c r="F521" t="s">
        <v>3953</v>
      </c>
      <c r="G521" t="s">
        <v>4252</v>
      </c>
      <c r="H521">
        <f>Input!P77*CoverSheet!$C$35</f>
        <v>0</v>
      </c>
    </row>
    <row r="522" spans="1:8" x14ac:dyDescent="0.35">
      <c r="A522" t="str">
        <f>IF(CoverSheet!$C$9="Annual Return","AR",IF(CoverSheet!$C$9="Interim Return","IR",IF(CoverSheet!$C$9="Audited Annual Return","AAR","")))</f>
        <v/>
      </c>
      <c r="B522" t="str">
        <f>CoverSheet!$G$7</f>
        <v>v:25-01-a</v>
      </c>
      <c r="C522">
        <f>IF(CoverSheet!$C$31=3,"Q1",IF(CoverSheet!$C$31=6,"Q2",IF(CoverSheet!$C$31=9,"Q3",IF(AND(CoverSheet!$C$31=12,A522="AR"),"Q4",YEAR(CoverSheet!$D$29)))))</f>
        <v>1900</v>
      </c>
      <c r="D522" t="str">
        <f>CoverSheet!$C$15</f>
        <v/>
      </c>
      <c r="E522" t="s">
        <v>371</v>
      </c>
      <c r="F522" t="s">
        <v>3954</v>
      </c>
      <c r="G522" t="s">
        <v>4253</v>
      </c>
      <c r="H522">
        <f>Input!P78*CoverSheet!$C$35</f>
        <v>0</v>
      </c>
    </row>
    <row r="523" spans="1:8" x14ac:dyDescent="0.35">
      <c r="A523" t="str">
        <f>IF(CoverSheet!$C$9="Annual Return","AR",IF(CoverSheet!$C$9="Interim Return","IR",IF(CoverSheet!$C$9="Audited Annual Return","AAR","")))</f>
        <v/>
      </c>
      <c r="B523" t="str">
        <f>CoverSheet!$G$7</f>
        <v>v:25-01-a</v>
      </c>
      <c r="C523">
        <f>IF(CoverSheet!$C$31=3,"Q1",IF(CoverSheet!$C$31=6,"Q2",IF(CoverSheet!$C$31=9,"Q3",IF(AND(CoverSheet!$C$31=12,A523="AR"),"Q4",YEAR(CoverSheet!$D$29)))))</f>
        <v>1900</v>
      </c>
      <c r="D523" t="str">
        <f>CoverSheet!$C$15</f>
        <v/>
      </c>
      <c r="E523" t="s">
        <v>371</v>
      </c>
      <c r="F523" t="s">
        <v>3955</v>
      </c>
      <c r="G523" t="s">
        <v>4254</v>
      </c>
      <c r="H523">
        <f>Input!P79*CoverSheet!$C$35</f>
        <v>0</v>
      </c>
    </row>
    <row r="524" spans="1:8" x14ac:dyDescent="0.35">
      <c r="A524" t="str">
        <f>IF(CoverSheet!$C$9="Annual Return","AR",IF(CoverSheet!$C$9="Interim Return","IR",IF(CoverSheet!$C$9="Audited Annual Return","AAR","")))</f>
        <v/>
      </c>
      <c r="B524" t="str">
        <f>CoverSheet!$G$7</f>
        <v>v:25-01-a</v>
      </c>
      <c r="C524">
        <f>IF(CoverSheet!$C$31=3,"Q1",IF(CoverSheet!$C$31=6,"Q2",IF(CoverSheet!$C$31=9,"Q3",IF(AND(CoverSheet!$C$31=12,A524="AR"),"Q4",YEAR(CoverSheet!$D$29)))))</f>
        <v>1900</v>
      </c>
      <c r="D524" t="str">
        <f>CoverSheet!$C$15</f>
        <v/>
      </c>
      <c r="E524" t="s">
        <v>371</v>
      </c>
      <c r="F524" t="s">
        <v>3956</v>
      </c>
      <c r="G524" t="s">
        <v>4249</v>
      </c>
      <c r="H524">
        <f>Input!P80*CoverSheet!$C$35</f>
        <v>0</v>
      </c>
    </row>
    <row r="525" spans="1:8" x14ac:dyDescent="0.35">
      <c r="A525" t="str">
        <f>IF(CoverSheet!$C$9="Annual Return","AR",IF(CoverSheet!$C$9="Interim Return","IR",IF(CoverSheet!$C$9="Audited Annual Return","AAR","")))</f>
        <v/>
      </c>
      <c r="B525" t="str">
        <f>CoverSheet!$G$7</f>
        <v>v:25-01-a</v>
      </c>
      <c r="C525">
        <f>IF(CoverSheet!$C$31=3,"Q1",IF(CoverSheet!$C$31=6,"Q2",IF(CoverSheet!$C$31=9,"Q3",IF(AND(CoverSheet!$C$31=12,A525="AR"),"Q4",YEAR(CoverSheet!$D$29)))))</f>
        <v>1900</v>
      </c>
      <c r="D525" t="str">
        <f>CoverSheet!$C$15</f>
        <v/>
      </c>
      <c r="E525" t="s">
        <v>371</v>
      </c>
      <c r="F525" t="s">
        <v>3957</v>
      </c>
      <c r="G525" t="s">
        <v>4255</v>
      </c>
      <c r="H525">
        <f>Input!P82*CoverSheet!$C$35</f>
        <v>0</v>
      </c>
    </row>
    <row r="526" spans="1:8" x14ac:dyDescent="0.35">
      <c r="A526" t="str">
        <f>IF(CoverSheet!$C$9="Annual Return","AR",IF(CoverSheet!$C$9="Interim Return","IR",IF(CoverSheet!$C$9="Audited Annual Return","AAR","")))</f>
        <v/>
      </c>
      <c r="B526" t="str">
        <f>CoverSheet!$G$7</f>
        <v>v:25-01-a</v>
      </c>
      <c r="C526">
        <f>IF(CoverSheet!$C$31=3,"Q1",IF(CoverSheet!$C$31=6,"Q2",IF(CoverSheet!$C$31=9,"Q3",IF(AND(CoverSheet!$C$31=12,A526="AR"),"Q4",YEAR(CoverSheet!$D$29)))))</f>
        <v>1900</v>
      </c>
      <c r="D526" t="str">
        <f>CoverSheet!$C$15</f>
        <v/>
      </c>
      <c r="E526" t="s">
        <v>371</v>
      </c>
      <c r="F526" t="s">
        <v>3958</v>
      </c>
      <c r="G526" t="s">
        <v>4256</v>
      </c>
      <c r="H526">
        <f>Input!P83*CoverSheet!$C$35</f>
        <v>0</v>
      </c>
    </row>
    <row r="527" spans="1:8" x14ac:dyDescent="0.35">
      <c r="A527" t="str">
        <f>IF(CoverSheet!$C$9="Annual Return","AR",IF(CoverSheet!$C$9="Interim Return","IR",IF(CoverSheet!$C$9="Audited Annual Return","AAR","")))</f>
        <v/>
      </c>
      <c r="B527" t="str">
        <f>CoverSheet!$G$7</f>
        <v>v:25-01-a</v>
      </c>
      <c r="C527">
        <f>IF(CoverSheet!$C$31=3,"Q1",IF(CoverSheet!$C$31=6,"Q2",IF(CoverSheet!$C$31=9,"Q3",IF(AND(CoverSheet!$C$31=12,A527="AR"),"Q4",YEAR(CoverSheet!$D$29)))))</f>
        <v>1900</v>
      </c>
      <c r="D527" t="str">
        <f>CoverSheet!$C$15</f>
        <v/>
      </c>
      <c r="E527" t="s">
        <v>371</v>
      </c>
      <c r="F527" t="s">
        <v>3959</v>
      </c>
      <c r="G527" t="s">
        <v>4257</v>
      </c>
      <c r="H527">
        <f>Input!P84*CoverSheet!$C$35</f>
        <v>0</v>
      </c>
    </row>
    <row r="528" spans="1:8" x14ac:dyDescent="0.35">
      <c r="A528" t="str">
        <f>IF(CoverSheet!$C$9="Annual Return","AR",IF(CoverSheet!$C$9="Interim Return","IR",IF(CoverSheet!$C$9="Audited Annual Return","AAR","")))</f>
        <v/>
      </c>
      <c r="B528" t="str">
        <f>CoverSheet!$G$7</f>
        <v>v:25-01-a</v>
      </c>
      <c r="C528">
        <f>IF(CoverSheet!$C$31=3,"Q1",IF(CoverSheet!$C$31=6,"Q2",IF(CoverSheet!$C$31=9,"Q3",IF(AND(CoverSheet!$C$31=12,A528="AR"),"Q4",YEAR(CoverSheet!$D$29)))))</f>
        <v>1900</v>
      </c>
      <c r="D528" t="str">
        <f>CoverSheet!$C$15</f>
        <v/>
      </c>
      <c r="E528" t="s">
        <v>371</v>
      </c>
      <c r="F528" t="s">
        <v>3960</v>
      </c>
      <c r="G528" t="s">
        <v>4258</v>
      </c>
      <c r="H528">
        <f>Input!P85*CoverSheet!$C$35</f>
        <v>0</v>
      </c>
    </row>
    <row r="529" spans="1:8" x14ac:dyDescent="0.35">
      <c r="A529" t="str">
        <f>IF(CoverSheet!$C$9="Annual Return","AR",IF(CoverSheet!$C$9="Interim Return","IR",IF(CoverSheet!$C$9="Audited Annual Return","AAR","")))</f>
        <v/>
      </c>
      <c r="B529" t="str">
        <f>CoverSheet!$G$7</f>
        <v>v:25-01-a</v>
      </c>
      <c r="C529">
        <f>IF(CoverSheet!$C$31=3,"Q1",IF(CoverSheet!$C$31=6,"Q2",IF(CoverSheet!$C$31=9,"Q3",IF(AND(CoverSheet!$C$31=12,A529="AR"),"Q4",YEAR(CoverSheet!$D$29)))))</f>
        <v>1900</v>
      </c>
      <c r="D529" t="str">
        <f>CoverSheet!$C$15</f>
        <v/>
      </c>
      <c r="E529" t="s">
        <v>371</v>
      </c>
      <c r="F529" t="s">
        <v>3961</v>
      </c>
      <c r="G529" t="s">
        <v>4259</v>
      </c>
      <c r="H529">
        <f>Input!P86*CoverSheet!$C$35</f>
        <v>0</v>
      </c>
    </row>
    <row r="530" spans="1:8" x14ac:dyDescent="0.35">
      <c r="A530" t="str">
        <f>IF(CoverSheet!$C$9="Annual Return","AR",IF(CoverSheet!$C$9="Interim Return","IR",IF(CoverSheet!$C$9="Audited Annual Return","AAR","")))</f>
        <v/>
      </c>
      <c r="B530" t="str">
        <f>CoverSheet!$G$7</f>
        <v>v:25-01-a</v>
      </c>
      <c r="C530">
        <f>IF(CoverSheet!$C$31=3,"Q1",IF(CoverSheet!$C$31=6,"Q2",IF(CoverSheet!$C$31=9,"Q3",IF(AND(CoverSheet!$C$31=12,A530="AR"),"Q4",YEAR(CoverSheet!$D$29)))))</f>
        <v>1900</v>
      </c>
      <c r="D530" t="str">
        <f>CoverSheet!$C$15</f>
        <v/>
      </c>
      <c r="E530" t="s">
        <v>371</v>
      </c>
      <c r="F530" t="s">
        <v>3962</v>
      </c>
      <c r="G530" t="s">
        <v>4260</v>
      </c>
      <c r="H530">
        <f>Input!P89*CoverSheet!$C$35</f>
        <v>0</v>
      </c>
    </row>
    <row r="531" spans="1:8" x14ac:dyDescent="0.35">
      <c r="A531" t="str">
        <f>IF(CoverSheet!$C$9="Annual Return","AR",IF(CoverSheet!$C$9="Interim Return","IR",IF(CoverSheet!$C$9="Audited Annual Return","AAR","")))</f>
        <v/>
      </c>
      <c r="B531" t="str">
        <f>CoverSheet!$G$7</f>
        <v>v:25-01-a</v>
      </c>
      <c r="C531">
        <f>IF(CoverSheet!$C$31=3,"Q1",IF(CoverSheet!$C$31=6,"Q2",IF(CoverSheet!$C$31=9,"Q3",IF(AND(CoverSheet!$C$31=12,A531="AR"),"Q4",YEAR(CoverSheet!$D$29)))))</f>
        <v>1900</v>
      </c>
      <c r="D531" t="str">
        <f>CoverSheet!$C$15</f>
        <v/>
      </c>
      <c r="E531" t="s">
        <v>371</v>
      </c>
      <c r="F531" t="s">
        <v>3963</v>
      </c>
      <c r="G531" t="s">
        <v>4261</v>
      </c>
      <c r="H531">
        <f>Input!P90*CoverSheet!$C$35</f>
        <v>0</v>
      </c>
    </row>
    <row r="532" spans="1:8" x14ac:dyDescent="0.35">
      <c r="A532" t="str">
        <f>IF(CoverSheet!$C$9="Annual Return","AR",IF(CoverSheet!$C$9="Interim Return","IR",IF(CoverSheet!$C$9="Audited Annual Return","AAR","")))</f>
        <v/>
      </c>
      <c r="B532" t="str">
        <f>CoverSheet!$G$7</f>
        <v>v:25-01-a</v>
      </c>
      <c r="C532">
        <f>IF(CoverSheet!$C$31=3,"Q1",IF(CoverSheet!$C$31=6,"Q2",IF(CoverSheet!$C$31=9,"Q3",IF(AND(CoverSheet!$C$31=12,A532="AR"),"Q4",YEAR(CoverSheet!$D$29)))))</f>
        <v>1900</v>
      </c>
      <c r="D532" t="str">
        <f>CoverSheet!$C$15</f>
        <v/>
      </c>
      <c r="E532" t="s">
        <v>371</v>
      </c>
      <c r="F532" t="s">
        <v>3964</v>
      </c>
      <c r="G532" t="s">
        <v>4262</v>
      </c>
      <c r="H532">
        <f>Input!P91*CoverSheet!$C$35</f>
        <v>0</v>
      </c>
    </row>
    <row r="533" spans="1:8" x14ac:dyDescent="0.35">
      <c r="A533" t="str">
        <f>IF(CoverSheet!$C$9="Annual Return","AR",IF(CoverSheet!$C$9="Interim Return","IR",IF(CoverSheet!$C$9="Audited Annual Return","AAR","")))</f>
        <v/>
      </c>
      <c r="B533" t="str">
        <f>CoverSheet!$G$7</f>
        <v>v:25-01-a</v>
      </c>
      <c r="C533">
        <f>IF(CoverSheet!$C$31=3,"Q1",IF(CoverSheet!$C$31=6,"Q2",IF(CoverSheet!$C$31=9,"Q3",IF(AND(CoverSheet!$C$31=12,A533="AR"),"Q4",YEAR(CoverSheet!$D$29)))))</f>
        <v>1900</v>
      </c>
      <c r="D533" t="str">
        <f>CoverSheet!$C$15</f>
        <v/>
      </c>
      <c r="E533" t="s">
        <v>371</v>
      </c>
      <c r="F533" t="s">
        <v>3965</v>
      </c>
      <c r="G533" t="s">
        <v>4263</v>
      </c>
      <c r="H533">
        <f>Input!P92*CoverSheet!$C$35</f>
        <v>0</v>
      </c>
    </row>
    <row r="534" spans="1:8" x14ac:dyDescent="0.35">
      <c r="A534" t="str">
        <f>IF(CoverSheet!$C$9="Annual Return","AR",IF(CoverSheet!$C$9="Interim Return","IR",IF(CoverSheet!$C$9="Audited Annual Return","AAR","")))</f>
        <v/>
      </c>
      <c r="B534" t="str">
        <f>CoverSheet!$G$7</f>
        <v>v:25-01-a</v>
      </c>
      <c r="C534">
        <f>IF(CoverSheet!$C$31=3,"Q1",IF(CoverSheet!$C$31=6,"Q2",IF(CoverSheet!$C$31=9,"Q3",IF(AND(CoverSheet!$C$31=12,A534="AR"),"Q4",YEAR(CoverSheet!$D$29)))))</f>
        <v>1900</v>
      </c>
      <c r="D534" t="str">
        <f>CoverSheet!$C$15</f>
        <v/>
      </c>
      <c r="E534" t="s">
        <v>371</v>
      </c>
      <c r="F534" t="s">
        <v>3966</v>
      </c>
      <c r="G534" t="s">
        <v>4264</v>
      </c>
      <c r="H534">
        <f>Input!P93*CoverSheet!$C$35</f>
        <v>0</v>
      </c>
    </row>
    <row r="535" spans="1:8" x14ac:dyDescent="0.35">
      <c r="A535" t="str">
        <f>IF(CoverSheet!$C$9="Annual Return","AR",IF(CoverSheet!$C$9="Interim Return","IR",IF(CoverSheet!$C$9="Audited Annual Return","AAR","")))</f>
        <v/>
      </c>
      <c r="B535" t="str">
        <f>CoverSheet!$G$7</f>
        <v>v:25-01-a</v>
      </c>
      <c r="C535">
        <f>IF(CoverSheet!$C$31=3,"Q1",IF(CoverSheet!$C$31=6,"Q2",IF(CoverSheet!$C$31=9,"Q3",IF(AND(CoverSheet!$C$31=12,A535="AR"),"Q4",YEAR(CoverSheet!$D$29)))))</f>
        <v>1900</v>
      </c>
      <c r="D535" t="str">
        <f>CoverSheet!$C$15</f>
        <v/>
      </c>
      <c r="E535" t="s">
        <v>371</v>
      </c>
      <c r="F535" t="s">
        <v>3967</v>
      </c>
      <c r="G535" t="s">
        <v>4265</v>
      </c>
      <c r="H535">
        <f>Input!P94*CoverSheet!$C$35</f>
        <v>0</v>
      </c>
    </row>
    <row r="536" spans="1:8" x14ac:dyDescent="0.35">
      <c r="A536" t="str">
        <f>IF(CoverSheet!$C$9="Annual Return","AR",IF(CoverSheet!$C$9="Interim Return","IR",IF(CoverSheet!$C$9="Audited Annual Return","AAR","")))</f>
        <v/>
      </c>
      <c r="B536" t="str">
        <f>CoverSheet!$G$7</f>
        <v>v:25-01-a</v>
      </c>
      <c r="C536">
        <f>IF(CoverSheet!$C$31=3,"Q1",IF(CoverSheet!$C$31=6,"Q2",IF(CoverSheet!$C$31=9,"Q3",IF(AND(CoverSheet!$C$31=12,A536="AR"),"Q4",YEAR(CoverSheet!$D$29)))))</f>
        <v>1900</v>
      </c>
      <c r="D536" t="str">
        <f>CoverSheet!$C$15</f>
        <v/>
      </c>
      <c r="E536" t="s">
        <v>371</v>
      </c>
      <c r="F536" t="s">
        <v>4444</v>
      </c>
      <c r="G536" t="s">
        <v>4450</v>
      </c>
      <c r="H536">
        <f>Input!R94*CoverSheet!$C$35</f>
        <v>0</v>
      </c>
    </row>
    <row r="537" spans="1:8" x14ac:dyDescent="0.35">
      <c r="A537" t="str">
        <f>IF(CoverSheet!$C$9="Annual Return","AR",IF(CoverSheet!$C$9="Interim Return","IR",IF(CoverSheet!$C$9="Audited Annual Return","AAR","")))</f>
        <v/>
      </c>
      <c r="B537" t="str">
        <f>CoverSheet!$G$7</f>
        <v>v:25-01-a</v>
      </c>
      <c r="C537">
        <f>IF(CoverSheet!$C$31=3,"Q1",IF(CoverSheet!$C$31=6,"Q2",IF(CoverSheet!$C$31=9,"Q3",IF(AND(CoverSheet!$C$31=12,A537="AR"),"Q4",YEAR(CoverSheet!$D$29)))))</f>
        <v>1900</v>
      </c>
      <c r="D537" t="str">
        <f>CoverSheet!$C$15</f>
        <v/>
      </c>
      <c r="E537" t="s">
        <v>371</v>
      </c>
      <c r="F537" t="s">
        <v>3968</v>
      </c>
      <c r="G537" t="s">
        <v>4266</v>
      </c>
      <c r="H537">
        <f>Input!P95*CoverSheet!$C$35</f>
        <v>0</v>
      </c>
    </row>
    <row r="538" spans="1:8" x14ac:dyDescent="0.35">
      <c r="A538" t="str">
        <f>IF(CoverSheet!$C$9="Annual Return","AR",IF(CoverSheet!$C$9="Interim Return","IR",IF(CoverSheet!$C$9="Audited Annual Return","AAR","")))</f>
        <v/>
      </c>
      <c r="B538" t="str">
        <f>CoverSheet!$G$7</f>
        <v>v:25-01-a</v>
      </c>
      <c r="C538">
        <f>IF(CoverSheet!$C$31=3,"Q1",IF(CoverSheet!$C$31=6,"Q2",IF(CoverSheet!$C$31=9,"Q3",IF(AND(CoverSheet!$C$31=12,A538="AR"),"Q4",YEAR(CoverSheet!$D$29)))))</f>
        <v>1900</v>
      </c>
      <c r="D538" t="str">
        <f>CoverSheet!$C$15</f>
        <v/>
      </c>
      <c r="E538" t="s">
        <v>371</v>
      </c>
      <c r="F538" t="s">
        <v>3969</v>
      </c>
      <c r="G538" t="s">
        <v>4267</v>
      </c>
      <c r="H538">
        <f>Input!P100*CoverSheet!$C$35</f>
        <v>0</v>
      </c>
    </row>
    <row r="539" spans="1:8" x14ac:dyDescent="0.35">
      <c r="A539" t="str">
        <f>IF(CoverSheet!$C$9="Annual Return","AR",IF(CoverSheet!$C$9="Interim Return","IR",IF(CoverSheet!$C$9="Audited Annual Return","AAR","")))</f>
        <v/>
      </c>
      <c r="B539" t="str">
        <f>CoverSheet!$G$7</f>
        <v>v:25-01-a</v>
      </c>
      <c r="C539">
        <f>IF(CoverSheet!$C$31=3,"Q1",IF(CoverSheet!$C$31=6,"Q2",IF(CoverSheet!$C$31=9,"Q3",IF(AND(CoverSheet!$C$31=12,A539="AR"),"Q4",YEAR(CoverSheet!$D$29)))))</f>
        <v>1900</v>
      </c>
      <c r="D539" t="str">
        <f>CoverSheet!$C$15</f>
        <v/>
      </c>
      <c r="E539" t="s">
        <v>371</v>
      </c>
      <c r="F539" t="s">
        <v>3970</v>
      </c>
      <c r="G539" t="s">
        <v>4268</v>
      </c>
      <c r="H539">
        <f>Input!P101*CoverSheet!$C$35</f>
        <v>0</v>
      </c>
    </row>
    <row r="540" spans="1:8" x14ac:dyDescent="0.35">
      <c r="A540" t="str">
        <f>IF(CoverSheet!$C$9="Annual Return","AR",IF(CoverSheet!$C$9="Interim Return","IR",IF(CoverSheet!$C$9="Audited Annual Return","AAR","")))</f>
        <v/>
      </c>
      <c r="B540" t="str">
        <f>CoverSheet!$G$7</f>
        <v>v:25-01-a</v>
      </c>
      <c r="C540">
        <f>IF(CoverSheet!$C$31=3,"Q1",IF(CoverSheet!$C$31=6,"Q2",IF(CoverSheet!$C$31=9,"Q3",IF(AND(CoverSheet!$C$31=12,A540="AR"),"Q4",YEAR(CoverSheet!$D$29)))))</f>
        <v>1900</v>
      </c>
      <c r="D540" t="str">
        <f>CoverSheet!$C$15</f>
        <v/>
      </c>
      <c r="E540" t="s">
        <v>371</v>
      </c>
      <c r="F540" t="s">
        <v>3971</v>
      </c>
      <c r="G540" t="s">
        <v>4269</v>
      </c>
      <c r="H540">
        <f>Input!P102*CoverSheet!$C$35</f>
        <v>0</v>
      </c>
    </row>
    <row r="541" spans="1:8" x14ac:dyDescent="0.35">
      <c r="A541" t="str">
        <f>IF(CoverSheet!$C$9="Annual Return","AR",IF(CoverSheet!$C$9="Interim Return","IR",IF(CoverSheet!$C$9="Audited Annual Return","AAR","")))</f>
        <v/>
      </c>
      <c r="B541" t="str">
        <f>CoverSheet!$G$7</f>
        <v>v:25-01-a</v>
      </c>
      <c r="C541">
        <f>IF(CoverSheet!$C$31=3,"Q1",IF(CoverSheet!$C$31=6,"Q2",IF(CoverSheet!$C$31=9,"Q3",IF(AND(CoverSheet!$C$31=12,A541="AR"),"Q4",YEAR(CoverSheet!$D$29)))))</f>
        <v>1900</v>
      </c>
      <c r="D541" t="str">
        <f>CoverSheet!$C$15</f>
        <v/>
      </c>
      <c r="E541" t="s">
        <v>371</v>
      </c>
      <c r="F541" t="s">
        <v>3972</v>
      </c>
      <c r="G541" t="s">
        <v>4270</v>
      </c>
      <c r="H541">
        <f>Input!P103*CoverSheet!$C$35</f>
        <v>0</v>
      </c>
    </row>
    <row r="542" spans="1:8" x14ac:dyDescent="0.35">
      <c r="A542" t="str">
        <f>IF(CoverSheet!$C$9="Annual Return","AR",IF(CoverSheet!$C$9="Interim Return","IR",IF(CoverSheet!$C$9="Audited Annual Return","AAR","")))</f>
        <v/>
      </c>
      <c r="B542" t="str">
        <f>CoverSheet!$G$7</f>
        <v>v:25-01-a</v>
      </c>
      <c r="C542">
        <f>IF(CoverSheet!$C$31=3,"Q1",IF(CoverSheet!$C$31=6,"Q2",IF(CoverSheet!$C$31=9,"Q3",IF(AND(CoverSheet!$C$31=12,A542="AR"),"Q4",YEAR(CoverSheet!$D$29)))))</f>
        <v>1900</v>
      </c>
      <c r="D542" t="str">
        <f>CoverSheet!$C$15</f>
        <v/>
      </c>
      <c r="E542" t="s">
        <v>371</v>
      </c>
      <c r="F542" t="s">
        <v>3973</v>
      </c>
      <c r="G542" t="s">
        <v>4271</v>
      </c>
      <c r="H542">
        <f>Input!P105*CoverSheet!$C$35</f>
        <v>0</v>
      </c>
    </row>
    <row r="543" spans="1:8" x14ac:dyDescent="0.35">
      <c r="A543" t="str">
        <f>IF(CoverSheet!$C$9="Annual Return","AR",IF(CoverSheet!$C$9="Interim Return","IR",IF(CoverSheet!$C$9="Audited Annual Return","AAR","")))</f>
        <v/>
      </c>
      <c r="B543" t="str">
        <f>CoverSheet!$G$7</f>
        <v>v:25-01-a</v>
      </c>
      <c r="C543">
        <f>IF(CoverSheet!$C$31=3,"Q1",IF(CoverSheet!$C$31=6,"Q2",IF(CoverSheet!$C$31=9,"Q3",IF(AND(CoverSheet!$C$31=12,A543="AR"),"Q4",YEAR(CoverSheet!$D$29)))))</f>
        <v>1900</v>
      </c>
      <c r="D543" t="str">
        <f>CoverSheet!$C$15</f>
        <v/>
      </c>
      <c r="E543" t="s">
        <v>371</v>
      </c>
      <c r="F543" t="s">
        <v>3974</v>
      </c>
      <c r="G543" t="s">
        <v>4272</v>
      </c>
      <c r="H543">
        <f>Input!P106*CoverSheet!$C$35</f>
        <v>0</v>
      </c>
    </row>
    <row r="544" spans="1:8" x14ac:dyDescent="0.35">
      <c r="A544" t="str">
        <f>IF(CoverSheet!$C$9="Annual Return","AR",IF(CoverSheet!$C$9="Interim Return","IR",IF(CoverSheet!$C$9="Audited Annual Return","AAR","")))</f>
        <v/>
      </c>
      <c r="B544" t="str">
        <f>CoverSheet!$G$7</f>
        <v>v:25-01-a</v>
      </c>
      <c r="C544">
        <f>IF(CoverSheet!$C$31=3,"Q1",IF(CoverSheet!$C$31=6,"Q2",IF(CoverSheet!$C$31=9,"Q3",IF(AND(CoverSheet!$C$31=12,A544="AR"),"Q4",YEAR(CoverSheet!$D$29)))))</f>
        <v>1900</v>
      </c>
      <c r="D544" t="str">
        <f>CoverSheet!$C$15</f>
        <v/>
      </c>
      <c r="E544" t="s">
        <v>371</v>
      </c>
      <c r="F544" t="s">
        <v>3975</v>
      </c>
      <c r="G544" t="s">
        <v>4273</v>
      </c>
      <c r="H544">
        <f>Input!P107*CoverSheet!$C$35</f>
        <v>0</v>
      </c>
    </row>
    <row r="545" spans="1:8" x14ac:dyDescent="0.35">
      <c r="A545" t="str">
        <f>IF(CoverSheet!$C$9="Annual Return","AR",IF(CoverSheet!$C$9="Interim Return","IR",IF(CoverSheet!$C$9="Audited Annual Return","AAR","")))</f>
        <v/>
      </c>
      <c r="B545" t="str">
        <f>CoverSheet!$G$7</f>
        <v>v:25-01-a</v>
      </c>
      <c r="C545">
        <f>IF(CoverSheet!$C$31=3,"Q1",IF(CoverSheet!$C$31=6,"Q2",IF(CoverSheet!$C$31=9,"Q3",IF(AND(CoverSheet!$C$31=12,A545="AR"),"Q4",YEAR(CoverSheet!$D$29)))))</f>
        <v>1900</v>
      </c>
      <c r="D545" t="str">
        <f>CoverSheet!$C$15</f>
        <v/>
      </c>
      <c r="E545" t="s">
        <v>371</v>
      </c>
      <c r="F545" t="s">
        <v>3976</v>
      </c>
      <c r="G545" t="s">
        <v>4274</v>
      </c>
      <c r="H545">
        <f>Input!P108*CoverSheet!$C$35</f>
        <v>0</v>
      </c>
    </row>
    <row r="546" spans="1:8" x14ac:dyDescent="0.35">
      <c r="A546" t="str">
        <f>IF(CoverSheet!$C$9="Annual Return","AR",IF(CoverSheet!$C$9="Interim Return","IR",IF(CoverSheet!$C$9="Audited Annual Return","AAR","")))</f>
        <v/>
      </c>
      <c r="B546" t="str">
        <f>CoverSheet!$G$7</f>
        <v>v:25-01-a</v>
      </c>
      <c r="C546">
        <f>IF(CoverSheet!$C$31=3,"Q1",IF(CoverSheet!$C$31=6,"Q2",IF(CoverSheet!$C$31=9,"Q3",IF(AND(CoverSheet!$C$31=12,A546="AR"),"Q4",YEAR(CoverSheet!$D$29)))))</f>
        <v>1900</v>
      </c>
      <c r="D546" t="str">
        <f>CoverSheet!$C$15</f>
        <v/>
      </c>
      <c r="E546" t="s">
        <v>371</v>
      </c>
      <c r="F546" t="s">
        <v>3977</v>
      </c>
      <c r="G546" t="s">
        <v>4275</v>
      </c>
      <c r="H546">
        <f>Input!P109*CoverSheet!$C$35</f>
        <v>0</v>
      </c>
    </row>
    <row r="547" spans="1:8" x14ac:dyDescent="0.35">
      <c r="A547" t="str">
        <f>IF(CoverSheet!$C$9="Annual Return","AR",IF(CoverSheet!$C$9="Interim Return","IR",IF(CoverSheet!$C$9="Audited Annual Return","AAR","")))</f>
        <v/>
      </c>
      <c r="B547" t="str">
        <f>CoverSheet!$G$7</f>
        <v>v:25-01-a</v>
      </c>
      <c r="C547">
        <f>IF(CoverSheet!$C$31=3,"Q1",IF(CoverSheet!$C$31=6,"Q2",IF(CoverSheet!$C$31=9,"Q3",IF(AND(CoverSheet!$C$31=12,A547="AR"),"Q4",YEAR(CoverSheet!$D$29)))))</f>
        <v>1900</v>
      </c>
      <c r="D547" t="str">
        <f>CoverSheet!$C$15</f>
        <v/>
      </c>
      <c r="E547" t="s">
        <v>371</v>
      </c>
      <c r="F547" t="s">
        <v>3978</v>
      </c>
      <c r="G547" t="s">
        <v>4276</v>
      </c>
      <c r="H547">
        <f>Input!P110*CoverSheet!$C$35</f>
        <v>0</v>
      </c>
    </row>
    <row r="548" spans="1:8" x14ac:dyDescent="0.35">
      <c r="A548" t="str">
        <f>IF(CoverSheet!$C$9="Annual Return","AR",IF(CoverSheet!$C$9="Interim Return","IR",IF(CoverSheet!$C$9="Audited Annual Return","AAR","")))</f>
        <v/>
      </c>
      <c r="B548" t="str">
        <f>CoverSheet!$G$7</f>
        <v>v:25-01-a</v>
      </c>
      <c r="C548">
        <f>IF(CoverSheet!$C$31=3,"Q1",IF(CoverSheet!$C$31=6,"Q2",IF(CoverSheet!$C$31=9,"Q3",IF(AND(CoverSheet!$C$31=12,A548="AR"),"Q4",YEAR(CoverSheet!$D$29)))))</f>
        <v>1900</v>
      </c>
      <c r="D548" t="str">
        <f>CoverSheet!$C$15</f>
        <v/>
      </c>
      <c r="E548" t="s">
        <v>371</v>
      </c>
      <c r="F548" t="s">
        <v>3979</v>
      </c>
      <c r="G548" t="s">
        <v>4277</v>
      </c>
      <c r="H548">
        <f>Input!P111*CoverSheet!$C$35</f>
        <v>0</v>
      </c>
    </row>
    <row r="549" spans="1:8" x14ac:dyDescent="0.35">
      <c r="A549" t="str">
        <f>IF(CoverSheet!$C$9="Annual Return","AR",IF(CoverSheet!$C$9="Interim Return","IR",IF(CoverSheet!$C$9="Audited Annual Return","AAR","")))</f>
        <v/>
      </c>
      <c r="B549" t="str">
        <f>CoverSheet!$G$7</f>
        <v>v:25-01-a</v>
      </c>
      <c r="C549">
        <f>IF(CoverSheet!$C$31=3,"Q1",IF(CoverSheet!$C$31=6,"Q2",IF(CoverSheet!$C$31=9,"Q3",IF(AND(CoverSheet!$C$31=12,A549="AR"),"Q4",YEAR(CoverSheet!$D$29)))))</f>
        <v>1900</v>
      </c>
      <c r="D549" t="str">
        <f>CoverSheet!$C$15</f>
        <v/>
      </c>
      <c r="E549" t="s">
        <v>371</v>
      </c>
      <c r="F549" t="s">
        <v>3980</v>
      </c>
      <c r="G549" t="s">
        <v>4278</v>
      </c>
      <c r="H549">
        <f>Input!P112*CoverSheet!$C$35</f>
        <v>0</v>
      </c>
    </row>
    <row r="550" spans="1:8" x14ac:dyDescent="0.35">
      <c r="A550" t="str">
        <f>IF(CoverSheet!$C$9="Annual Return","AR",IF(CoverSheet!$C$9="Interim Return","IR",IF(CoverSheet!$C$9="Audited Annual Return","AAR","")))</f>
        <v/>
      </c>
      <c r="B550" t="str">
        <f>CoverSheet!$G$7</f>
        <v>v:25-01-a</v>
      </c>
      <c r="C550">
        <f>IF(CoverSheet!$C$31=3,"Q1",IF(CoverSheet!$C$31=6,"Q2",IF(CoverSheet!$C$31=9,"Q3",IF(AND(CoverSheet!$C$31=12,A550="AR"),"Q4",YEAR(CoverSheet!$D$29)))))</f>
        <v>1900</v>
      </c>
      <c r="D550" t="str">
        <f>CoverSheet!$C$15</f>
        <v/>
      </c>
      <c r="E550" t="s">
        <v>371</v>
      </c>
      <c r="F550" t="s">
        <v>3981</v>
      </c>
      <c r="G550" t="s">
        <v>4279</v>
      </c>
      <c r="H550">
        <f>Input!P113*CoverSheet!$C$35</f>
        <v>0</v>
      </c>
    </row>
    <row r="551" spans="1:8" x14ac:dyDescent="0.35">
      <c r="A551" t="str">
        <f>IF(CoverSheet!$C$9="Annual Return","AR",IF(CoverSheet!$C$9="Interim Return","IR",IF(CoverSheet!$C$9="Audited Annual Return","AAR","")))</f>
        <v/>
      </c>
      <c r="B551" t="str">
        <f>CoverSheet!$G$7</f>
        <v>v:25-01-a</v>
      </c>
      <c r="C551">
        <f>IF(CoverSheet!$C$31=3,"Q1",IF(CoverSheet!$C$31=6,"Q2",IF(CoverSheet!$C$31=9,"Q3",IF(AND(CoverSheet!$C$31=12,A551="AR"),"Q4",YEAR(CoverSheet!$D$29)))))</f>
        <v>1900</v>
      </c>
      <c r="D551" t="str">
        <f>CoverSheet!$C$15</f>
        <v/>
      </c>
      <c r="E551" t="s">
        <v>371</v>
      </c>
      <c r="F551" t="s">
        <v>3982</v>
      </c>
      <c r="G551" t="s">
        <v>4280</v>
      </c>
      <c r="H551">
        <f>Input!P114*CoverSheet!$C$35</f>
        <v>0</v>
      </c>
    </row>
    <row r="552" spans="1:8" x14ac:dyDescent="0.35">
      <c r="A552" t="str">
        <f>IF(CoverSheet!$C$9="Annual Return","AR",IF(CoverSheet!$C$9="Interim Return","IR",IF(CoverSheet!$C$9="Audited Annual Return","AAR","")))</f>
        <v/>
      </c>
      <c r="B552" t="str">
        <f>CoverSheet!$G$7</f>
        <v>v:25-01-a</v>
      </c>
      <c r="C552">
        <f>IF(CoverSheet!$C$31=3,"Q1",IF(CoverSheet!$C$31=6,"Q2",IF(CoverSheet!$C$31=9,"Q3",IF(AND(CoverSheet!$C$31=12,A552="AR"),"Q4",YEAR(CoverSheet!$D$29)))))</f>
        <v>1900</v>
      </c>
      <c r="D552" t="str">
        <f>CoverSheet!$C$15</f>
        <v/>
      </c>
      <c r="E552" t="s">
        <v>371</v>
      </c>
      <c r="F552" t="s">
        <v>3983</v>
      </c>
      <c r="G552" t="s">
        <v>4281</v>
      </c>
      <c r="H552">
        <f>Input!P115*CoverSheet!$C$35</f>
        <v>0</v>
      </c>
    </row>
    <row r="553" spans="1:8" x14ac:dyDescent="0.35">
      <c r="A553" t="str">
        <f>IF(CoverSheet!$C$9="Annual Return","AR",IF(CoverSheet!$C$9="Interim Return","IR",IF(CoverSheet!$C$9="Audited Annual Return","AAR","")))</f>
        <v/>
      </c>
      <c r="B553" t="str">
        <f>CoverSheet!$G$7</f>
        <v>v:25-01-a</v>
      </c>
      <c r="C553">
        <f>IF(CoverSheet!$C$31=3,"Q1",IF(CoverSheet!$C$31=6,"Q2",IF(CoverSheet!$C$31=9,"Q3",IF(AND(CoverSheet!$C$31=12,A553="AR"),"Q4",YEAR(CoverSheet!$D$29)))))</f>
        <v>1900</v>
      </c>
      <c r="D553" t="str">
        <f>CoverSheet!$C$15</f>
        <v/>
      </c>
      <c r="E553" t="s">
        <v>371</v>
      </c>
      <c r="F553" t="s">
        <v>3984</v>
      </c>
      <c r="G553" t="s">
        <v>4282</v>
      </c>
      <c r="H553">
        <f>Input!P116*CoverSheet!$C$35</f>
        <v>0</v>
      </c>
    </row>
    <row r="554" spans="1:8" x14ac:dyDescent="0.35">
      <c r="A554" t="str">
        <f>IF(CoverSheet!$C$9="Annual Return","AR",IF(CoverSheet!$C$9="Interim Return","IR",IF(CoverSheet!$C$9="Audited Annual Return","AAR","")))</f>
        <v/>
      </c>
      <c r="B554" t="str">
        <f>CoverSheet!$G$7</f>
        <v>v:25-01-a</v>
      </c>
      <c r="C554">
        <f>IF(CoverSheet!$C$31=3,"Q1",IF(CoverSheet!$C$31=6,"Q2",IF(CoverSheet!$C$31=9,"Q3",IF(AND(CoverSheet!$C$31=12,A554="AR"),"Q4",YEAR(CoverSheet!$D$29)))))</f>
        <v>1900</v>
      </c>
      <c r="D554" t="str">
        <f>CoverSheet!$C$15</f>
        <v/>
      </c>
      <c r="E554" t="s">
        <v>371</v>
      </c>
      <c r="F554" t="s">
        <v>3985</v>
      </c>
      <c r="G554" t="s">
        <v>4283</v>
      </c>
      <c r="H554">
        <f>Input!P117*CoverSheet!$C$35</f>
        <v>0</v>
      </c>
    </row>
    <row r="555" spans="1:8" x14ac:dyDescent="0.35">
      <c r="A555" t="str">
        <f>IF(CoverSheet!$C$9="Annual Return","AR",IF(CoverSheet!$C$9="Interim Return","IR",IF(CoverSheet!$C$9="Audited Annual Return","AAR","")))</f>
        <v/>
      </c>
      <c r="B555" t="str">
        <f>CoverSheet!$G$7</f>
        <v>v:25-01-a</v>
      </c>
      <c r="C555">
        <f>IF(CoverSheet!$C$31=3,"Q1",IF(CoverSheet!$C$31=6,"Q2",IF(CoverSheet!$C$31=9,"Q3",IF(AND(CoverSheet!$C$31=12,A555="AR"),"Q4",YEAR(CoverSheet!$D$29)))))</f>
        <v>1900</v>
      </c>
      <c r="D555" t="str">
        <f>CoverSheet!$C$15</f>
        <v/>
      </c>
      <c r="E555" t="s">
        <v>371</v>
      </c>
      <c r="F555" t="s">
        <v>3986</v>
      </c>
      <c r="G555" t="s">
        <v>4284</v>
      </c>
      <c r="H555">
        <f>Input!P118*CoverSheet!$C$35</f>
        <v>0</v>
      </c>
    </row>
    <row r="556" spans="1:8" x14ac:dyDescent="0.35">
      <c r="A556" t="str">
        <f>IF(CoverSheet!$C$9="Annual Return","AR",IF(CoverSheet!$C$9="Interim Return","IR",IF(CoverSheet!$C$9="Audited Annual Return","AAR","")))</f>
        <v/>
      </c>
      <c r="B556" t="str">
        <f>CoverSheet!$G$7</f>
        <v>v:25-01-a</v>
      </c>
      <c r="C556">
        <f>IF(CoverSheet!$C$31=3,"Q1",IF(CoverSheet!$C$31=6,"Q2",IF(CoverSheet!$C$31=9,"Q3",IF(AND(CoverSheet!$C$31=12,A556="AR"),"Q4",YEAR(CoverSheet!$D$29)))))</f>
        <v>1900</v>
      </c>
      <c r="D556" t="str">
        <f>CoverSheet!$C$15</f>
        <v/>
      </c>
      <c r="E556" t="s">
        <v>371</v>
      </c>
      <c r="F556" t="s">
        <v>3987</v>
      </c>
      <c r="G556" t="s">
        <v>4285</v>
      </c>
      <c r="H556">
        <f>Input!P119*CoverSheet!$C$35</f>
        <v>0</v>
      </c>
    </row>
    <row r="557" spans="1:8" x14ac:dyDescent="0.35">
      <c r="A557" t="str">
        <f>IF(CoverSheet!$C$9="Annual Return","AR",IF(CoverSheet!$C$9="Interim Return","IR",IF(CoverSheet!$C$9="Audited Annual Return","AAR","")))</f>
        <v/>
      </c>
      <c r="B557" t="str">
        <f>CoverSheet!$G$7</f>
        <v>v:25-01-a</v>
      </c>
      <c r="C557">
        <f>IF(CoverSheet!$C$31=3,"Q1",IF(CoverSheet!$C$31=6,"Q2",IF(CoverSheet!$C$31=9,"Q3",IF(AND(CoverSheet!$C$31=12,A557="AR"),"Q4",YEAR(CoverSheet!$D$29)))))</f>
        <v>1900</v>
      </c>
      <c r="D557" t="str">
        <f>CoverSheet!$C$15</f>
        <v/>
      </c>
      <c r="E557" t="s">
        <v>371</v>
      </c>
      <c r="F557" t="s">
        <v>3988</v>
      </c>
      <c r="G557" t="s">
        <v>4286</v>
      </c>
      <c r="H557">
        <f>Input!P120*CoverSheet!$C$35</f>
        <v>0</v>
      </c>
    </row>
    <row r="558" spans="1:8" x14ac:dyDescent="0.35">
      <c r="A558" t="str">
        <f>IF(CoverSheet!$C$9="Annual Return","AR",IF(CoverSheet!$C$9="Interim Return","IR",IF(CoverSheet!$C$9="Audited Annual Return","AAR","")))</f>
        <v/>
      </c>
      <c r="B558" t="str">
        <f>CoverSheet!$G$7</f>
        <v>v:25-01-a</v>
      </c>
      <c r="C558">
        <f>IF(CoverSheet!$C$31=3,"Q1",IF(CoverSheet!$C$31=6,"Q2",IF(CoverSheet!$C$31=9,"Q3",IF(AND(CoverSheet!$C$31=12,A558="AR"),"Q4",YEAR(CoverSheet!$D$29)))))</f>
        <v>1900</v>
      </c>
      <c r="D558" t="str">
        <f>CoverSheet!$C$15</f>
        <v/>
      </c>
      <c r="E558" t="s">
        <v>371</v>
      </c>
      <c r="F558" t="s">
        <v>3989</v>
      </c>
      <c r="G558" t="s">
        <v>4287</v>
      </c>
      <c r="H558">
        <f>Input!P121*CoverSheet!$C$35</f>
        <v>0</v>
      </c>
    </row>
    <row r="559" spans="1:8" x14ac:dyDescent="0.35">
      <c r="A559" t="str">
        <f>IF(CoverSheet!$C$9="Annual Return","AR",IF(CoverSheet!$C$9="Interim Return","IR",IF(CoverSheet!$C$9="Audited Annual Return","AAR","")))</f>
        <v/>
      </c>
      <c r="B559" t="str">
        <f>CoverSheet!$G$7</f>
        <v>v:25-01-a</v>
      </c>
      <c r="C559">
        <f>IF(CoverSheet!$C$31=3,"Q1",IF(CoverSheet!$C$31=6,"Q2",IF(CoverSheet!$C$31=9,"Q3",IF(AND(CoverSheet!$C$31=12,A559="AR"),"Q4",YEAR(CoverSheet!$D$29)))))</f>
        <v>1900</v>
      </c>
      <c r="D559" t="str">
        <f>CoverSheet!$C$15</f>
        <v/>
      </c>
      <c r="E559" t="s">
        <v>371</v>
      </c>
      <c r="F559" t="s">
        <v>3990</v>
      </c>
      <c r="G559" t="s">
        <v>4288</v>
      </c>
      <c r="H559">
        <f>Input!P122*CoverSheet!$C$35</f>
        <v>0</v>
      </c>
    </row>
    <row r="560" spans="1:8" x14ac:dyDescent="0.35">
      <c r="A560" t="str">
        <f>IF(CoverSheet!$C$9="Annual Return","AR",IF(CoverSheet!$C$9="Interim Return","IR",IF(CoverSheet!$C$9="Audited Annual Return","AAR","")))</f>
        <v/>
      </c>
      <c r="B560" t="str">
        <f>CoverSheet!$G$7</f>
        <v>v:25-01-a</v>
      </c>
      <c r="C560">
        <f>IF(CoverSheet!$C$31=3,"Q1",IF(CoverSheet!$C$31=6,"Q2",IF(CoverSheet!$C$31=9,"Q3",IF(AND(CoverSheet!$C$31=12,A560="AR"),"Q4",YEAR(CoverSheet!$D$29)))))</f>
        <v>1900</v>
      </c>
      <c r="D560" t="str">
        <f>CoverSheet!$C$15</f>
        <v/>
      </c>
      <c r="E560" t="s">
        <v>371</v>
      </c>
      <c r="F560" t="s">
        <v>3991</v>
      </c>
      <c r="G560" t="s">
        <v>4289</v>
      </c>
      <c r="H560">
        <f>Input!P123*CoverSheet!$C$35</f>
        <v>0</v>
      </c>
    </row>
    <row r="561" spans="1:8" x14ac:dyDescent="0.35">
      <c r="A561" t="str">
        <f>IF(CoverSheet!$C$9="Annual Return","AR",IF(CoverSheet!$C$9="Interim Return","IR",IF(CoverSheet!$C$9="Audited Annual Return","AAR","")))</f>
        <v/>
      </c>
      <c r="B561" t="str">
        <f>CoverSheet!$G$7</f>
        <v>v:25-01-a</v>
      </c>
      <c r="C561">
        <f>IF(CoverSheet!$C$31=3,"Q1",IF(CoverSheet!$C$31=6,"Q2",IF(CoverSheet!$C$31=9,"Q3",IF(AND(CoverSheet!$C$31=12,A561="AR"),"Q4",YEAR(CoverSheet!$D$29)))))</f>
        <v>1900</v>
      </c>
      <c r="D561" t="str">
        <f>CoverSheet!$C$15</f>
        <v/>
      </c>
      <c r="E561" t="s">
        <v>371</v>
      </c>
      <c r="F561" t="s">
        <v>3992</v>
      </c>
      <c r="G561" t="s">
        <v>4290</v>
      </c>
      <c r="H561">
        <f>Input!P124*CoverSheet!$C$35</f>
        <v>0</v>
      </c>
    </row>
    <row r="562" spans="1:8" x14ac:dyDescent="0.35">
      <c r="A562" t="str">
        <f>IF(CoverSheet!$C$9="Annual Return","AR",IF(CoverSheet!$C$9="Interim Return","IR",IF(CoverSheet!$C$9="Audited Annual Return","AAR","")))</f>
        <v/>
      </c>
      <c r="B562" t="str">
        <f>CoverSheet!$G$7</f>
        <v>v:25-01-a</v>
      </c>
      <c r="C562">
        <f>IF(CoverSheet!$C$31=3,"Q1",IF(CoverSheet!$C$31=6,"Q2",IF(CoverSheet!$C$31=9,"Q3",IF(AND(CoverSheet!$C$31=12,A562="AR"),"Q4",YEAR(CoverSheet!$D$29)))))</f>
        <v>1900</v>
      </c>
      <c r="D562" t="str">
        <f>CoverSheet!$C$15</f>
        <v/>
      </c>
      <c r="E562" t="s">
        <v>371</v>
      </c>
      <c r="F562" t="s">
        <v>3993</v>
      </c>
      <c r="G562" t="s">
        <v>4291</v>
      </c>
      <c r="H562">
        <f>Input!P125*CoverSheet!$C$35</f>
        <v>0</v>
      </c>
    </row>
    <row r="563" spans="1:8" x14ac:dyDescent="0.35">
      <c r="A563" t="str">
        <f>IF(CoverSheet!$C$9="Annual Return","AR",IF(CoverSheet!$C$9="Interim Return","IR",IF(CoverSheet!$C$9="Audited Annual Return","AAR","")))</f>
        <v/>
      </c>
      <c r="B563" t="str">
        <f>CoverSheet!$G$7</f>
        <v>v:25-01-a</v>
      </c>
      <c r="C563">
        <f>IF(CoverSheet!$C$31=3,"Q1",IF(CoverSheet!$C$31=6,"Q2",IF(CoverSheet!$C$31=9,"Q3",IF(AND(CoverSheet!$C$31=12,A563="AR"),"Q4",YEAR(CoverSheet!$D$29)))))</f>
        <v>1900</v>
      </c>
      <c r="D563" t="str">
        <f>CoverSheet!$C$15</f>
        <v/>
      </c>
      <c r="E563" t="s">
        <v>371</v>
      </c>
      <c r="F563" t="s">
        <v>3994</v>
      </c>
      <c r="G563" t="s">
        <v>4292</v>
      </c>
      <c r="H563">
        <f>Input!P126*CoverSheet!$C$35</f>
        <v>0</v>
      </c>
    </row>
    <row r="564" spans="1:8" x14ac:dyDescent="0.35">
      <c r="A564" t="str">
        <f>IF(CoverSheet!$C$9="Annual Return","AR",IF(CoverSheet!$C$9="Interim Return","IR",IF(CoverSheet!$C$9="Audited Annual Return","AAR","")))</f>
        <v/>
      </c>
      <c r="B564" t="str">
        <f>CoverSheet!$G$7</f>
        <v>v:25-01-a</v>
      </c>
      <c r="C564">
        <f>IF(CoverSheet!$C$31=3,"Q1",IF(CoverSheet!$C$31=6,"Q2",IF(CoverSheet!$C$31=9,"Q3",IF(AND(CoverSheet!$C$31=12,A564="AR"),"Q4",YEAR(CoverSheet!$D$29)))))</f>
        <v>1900</v>
      </c>
      <c r="D564" t="str">
        <f>CoverSheet!$C$15</f>
        <v/>
      </c>
      <c r="E564" t="s">
        <v>371</v>
      </c>
      <c r="F564" t="s">
        <v>3995</v>
      </c>
      <c r="G564" t="s">
        <v>4293</v>
      </c>
      <c r="H564">
        <f>Input!P127*CoverSheet!$C$35</f>
        <v>0</v>
      </c>
    </row>
    <row r="565" spans="1:8" x14ac:dyDescent="0.35">
      <c r="A565" t="str">
        <f>IF(CoverSheet!$C$9="Annual Return","AR",IF(CoverSheet!$C$9="Interim Return","IR",IF(CoverSheet!$C$9="Audited Annual Return","AAR","")))</f>
        <v/>
      </c>
      <c r="B565" t="str">
        <f>CoverSheet!$G$7</f>
        <v>v:25-01-a</v>
      </c>
      <c r="C565">
        <f>IF(CoverSheet!$C$31=3,"Q1",IF(CoverSheet!$C$31=6,"Q2",IF(CoverSheet!$C$31=9,"Q3",IF(AND(CoverSheet!$C$31=12,A565="AR"),"Q4",YEAR(CoverSheet!$D$29)))))</f>
        <v>1900</v>
      </c>
      <c r="D565" t="str">
        <f>CoverSheet!$C$15</f>
        <v/>
      </c>
      <c r="E565" t="s">
        <v>371</v>
      </c>
      <c r="F565" t="s">
        <v>3996</v>
      </c>
      <c r="G565" t="s">
        <v>4294</v>
      </c>
      <c r="H565">
        <f>Input!P128*CoverSheet!$C$35</f>
        <v>0</v>
      </c>
    </row>
    <row r="566" spans="1:8" x14ac:dyDescent="0.35">
      <c r="A566" t="str">
        <f>IF(CoverSheet!$C$9="Annual Return","AR",IF(CoverSheet!$C$9="Interim Return","IR",IF(CoverSheet!$C$9="Audited Annual Return","AAR","")))</f>
        <v/>
      </c>
      <c r="B566" t="str">
        <f>CoverSheet!$G$7</f>
        <v>v:25-01-a</v>
      </c>
      <c r="C566">
        <f>IF(CoverSheet!$C$31=3,"Q1",IF(CoverSheet!$C$31=6,"Q2",IF(CoverSheet!$C$31=9,"Q3",IF(AND(CoverSheet!$C$31=12,A566="AR"),"Q4",YEAR(CoverSheet!$D$29)))))</f>
        <v>1900</v>
      </c>
      <c r="D566" t="str">
        <f>CoverSheet!$C$15</f>
        <v/>
      </c>
      <c r="E566" t="s">
        <v>371</v>
      </c>
      <c r="F566" t="s">
        <v>3997</v>
      </c>
      <c r="G566" t="s">
        <v>4295</v>
      </c>
      <c r="H566">
        <f>Input!P129*CoverSheet!$C$35</f>
        <v>0</v>
      </c>
    </row>
    <row r="567" spans="1:8" x14ac:dyDescent="0.35">
      <c r="A567" t="str">
        <f>IF(CoverSheet!$C$9="Annual Return","AR",IF(CoverSheet!$C$9="Interim Return","IR",IF(CoverSheet!$C$9="Audited Annual Return","AAR","")))</f>
        <v/>
      </c>
      <c r="B567" t="str">
        <f>CoverSheet!$G$7</f>
        <v>v:25-01-a</v>
      </c>
      <c r="C567">
        <f>IF(CoverSheet!$C$31=3,"Q1",IF(CoverSheet!$C$31=6,"Q2",IF(CoverSheet!$C$31=9,"Q3",IF(AND(CoverSheet!$C$31=12,A567="AR"),"Q4",YEAR(CoverSheet!$D$29)))))</f>
        <v>1900</v>
      </c>
      <c r="D567" t="str">
        <f>CoverSheet!$C$15</f>
        <v/>
      </c>
      <c r="E567" t="s">
        <v>371</v>
      </c>
      <c r="F567" t="s">
        <v>3998</v>
      </c>
      <c r="G567" t="s">
        <v>4296</v>
      </c>
      <c r="H567">
        <f>Input!P130*CoverSheet!$C$35</f>
        <v>0</v>
      </c>
    </row>
    <row r="568" spans="1:8" x14ac:dyDescent="0.35">
      <c r="A568" t="str">
        <f>IF(CoverSheet!$C$9="Annual Return","AR",IF(CoverSheet!$C$9="Interim Return","IR",IF(CoverSheet!$C$9="Audited Annual Return","AAR","")))</f>
        <v/>
      </c>
      <c r="B568" t="str">
        <f>CoverSheet!$G$7</f>
        <v>v:25-01-a</v>
      </c>
      <c r="C568">
        <f>IF(CoverSheet!$C$31=3,"Q1",IF(CoverSheet!$C$31=6,"Q2",IF(CoverSheet!$C$31=9,"Q3",IF(AND(CoverSheet!$C$31=12,A568="AR"),"Q4",YEAR(CoverSheet!$D$29)))))</f>
        <v>1900</v>
      </c>
      <c r="D568" t="str">
        <f>CoverSheet!$C$15</f>
        <v/>
      </c>
      <c r="E568" t="s">
        <v>371</v>
      </c>
      <c r="F568" t="s">
        <v>3999</v>
      </c>
      <c r="G568" t="s">
        <v>4297</v>
      </c>
      <c r="H568">
        <f>Input!P131*CoverSheet!$C$35</f>
        <v>0</v>
      </c>
    </row>
    <row r="569" spans="1:8" x14ac:dyDescent="0.35">
      <c r="A569" t="str">
        <f>IF(CoverSheet!$C$9="Annual Return","AR",IF(CoverSheet!$C$9="Interim Return","IR",IF(CoverSheet!$C$9="Audited Annual Return","AAR","")))</f>
        <v/>
      </c>
      <c r="B569" t="str">
        <f>CoverSheet!$G$7</f>
        <v>v:25-01-a</v>
      </c>
      <c r="C569">
        <f>IF(CoverSheet!$C$31=3,"Q1",IF(CoverSheet!$C$31=6,"Q2",IF(CoverSheet!$C$31=9,"Q3",IF(AND(CoverSheet!$C$31=12,A569="AR"),"Q4",YEAR(CoverSheet!$D$29)))))</f>
        <v>1900</v>
      </c>
      <c r="D569" t="str">
        <f>CoverSheet!$C$15</f>
        <v/>
      </c>
      <c r="E569" t="s">
        <v>371</v>
      </c>
      <c r="F569" t="s">
        <v>4000</v>
      </c>
      <c r="G569" t="s">
        <v>4298</v>
      </c>
      <c r="H569">
        <f>Input!P132*CoverSheet!$C$35</f>
        <v>0</v>
      </c>
    </row>
    <row r="570" spans="1:8" x14ac:dyDescent="0.35">
      <c r="A570" t="str">
        <f>IF(CoverSheet!$C$9="Annual Return","AR",IF(CoverSheet!$C$9="Interim Return","IR",IF(CoverSheet!$C$9="Audited Annual Return","AAR","")))</f>
        <v/>
      </c>
      <c r="B570" t="str">
        <f>CoverSheet!$G$7</f>
        <v>v:25-01-a</v>
      </c>
      <c r="C570">
        <f>IF(CoverSheet!$C$31=3,"Q1",IF(CoverSheet!$C$31=6,"Q2",IF(CoverSheet!$C$31=9,"Q3",IF(AND(CoverSheet!$C$31=12,A570="AR"),"Q4",YEAR(CoverSheet!$D$29)))))</f>
        <v>1900</v>
      </c>
      <c r="D570" t="str">
        <f>CoverSheet!$C$15</f>
        <v/>
      </c>
      <c r="E570" t="s">
        <v>371</v>
      </c>
      <c r="F570" t="s">
        <v>4001</v>
      </c>
      <c r="G570" t="s">
        <v>4299</v>
      </c>
      <c r="H570">
        <f>Input!P133*CoverSheet!$C$35</f>
        <v>0</v>
      </c>
    </row>
    <row r="571" spans="1:8" x14ac:dyDescent="0.35">
      <c r="A571" t="str">
        <f>IF(CoverSheet!$C$9="Annual Return","AR",IF(CoverSheet!$C$9="Interim Return","IR",IF(CoverSheet!$C$9="Audited Annual Return","AAR","")))</f>
        <v/>
      </c>
      <c r="B571" t="str">
        <f>CoverSheet!$G$7</f>
        <v>v:25-01-a</v>
      </c>
      <c r="C571">
        <f>IF(CoverSheet!$C$31=3,"Q1",IF(CoverSheet!$C$31=6,"Q2",IF(CoverSheet!$C$31=9,"Q3",IF(AND(CoverSheet!$C$31=12,A571="AR"),"Q4",YEAR(CoverSheet!$D$29)))))</f>
        <v>1900</v>
      </c>
      <c r="D571" t="str">
        <f>CoverSheet!$C$15</f>
        <v/>
      </c>
      <c r="E571" t="s">
        <v>371</v>
      </c>
      <c r="F571" t="s">
        <v>4002</v>
      </c>
      <c r="G571" t="s">
        <v>4300</v>
      </c>
      <c r="H571">
        <f>Input!P135*CoverSheet!$C$35</f>
        <v>0</v>
      </c>
    </row>
    <row r="572" spans="1:8" x14ac:dyDescent="0.35">
      <c r="A572" t="str">
        <f>IF(CoverSheet!$C$9="Annual Return","AR",IF(CoverSheet!$C$9="Interim Return","IR",IF(CoverSheet!$C$9="Audited Annual Return","AAR","")))</f>
        <v/>
      </c>
      <c r="B572" t="str">
        <f>CoverSheet!$G$7</f>
        <v>v:25-01-a</v>
      </c>
      <c r="C572">
        <f>IF(CoverSheet!$C$31=3,"Q1",IF(CoverSheet!$C$31=6,"Q2",IF(CoverSheet!$C$31=9,"Q3",IF(AND(CoverSheet!$C$31=12,A572="AR"),"Q4",YEAR(CoverSheet!$D$29)))))</f>
        <v>1900</v>
      </c>
      <c r="D572" t="str">
        <f>CoverSheet!$C$15</f>
        <v/>
      </c>
      <c r="E572" t="s">
        <v>371</v>
      </c>
      <c r="F572" t="s">
        <v>4003</v>
      </c>
      <c r="G572" t="s">
        <v>4301</v>
      </c>
      <c r="H572">
        <f>Input!P136*CoverSheet!$C$35</f>
        <v>0</v>
      </c>
    </row>
    <row r="573" spans="1:8" x14ac:dyDescent="0.35">
      <c r="A573" t="str">
        <f>IF(CoverSheet!$C$9="Annual Return","AR",IF(CoverSheet!$C$9="Interim Return","IR",IF(CoverSheet!$C$9="Audited Annual Return","AAR","")))</f>
        <v/>
      </c>
      <c r="B573" t="str">
        <f>CoverSheet!$G$7</f>
        <v>v:25-01-a</v>
      </c>
      <c r="C573">
        <f>IF(CoverSheet!$C$31=3,"Q1",IF(CoverSheet!$C$31=6,"Q2",IF(CoverSheet!$C$31=9,"Q3",IF(AND(CoverSheet!$C$31=12,A573="AR"),"Q4",YEAR(CoverSheet!$D$29)))))</f>
        <v>1900</v>
      </c>
      <c r="D573" t="str">
        <f>CoverSheet!$C$15</f>
        <v/>
      </c>
      <c r="E573" t="s">
        <v>371</v>
      </c>
      <c r="F573" t="s">
        <v>4004</v>
      </c>
      <c r="G573" t="s">
        <v>4302</v>
      </c>
      <c r="H573">
        <f>Input!P137*CoverSheet!$C$35</f>
        <v>0</v>
      </c>
    </row>
    <row r="574" spans="1:8" x14ac:dyDescent="0.35">
      <c r="A574" t="str">
        <f>IF(CoverSheet!$C$9="Annual Return","AR",IF(CoverSheet!$C$9="Interim Return","IR",IF(CoverSheet!$C$9="Audited Annual Return","AAR","")))</f>
        <v/>
      </c>
      <c r="B574" t="str">
        <f>CoverSheet!$G$7</f>
        <v>v:25-01-a</v>
      </c>
      <c r="C574">
        <f>IF(CoverSheet!$C$31=3,"Q1",IF(CoverSheet!$C$31=6,"Q2",IF(CoverSheet!$C$31=9,"Q3",IF(AND(CoverSheet!$C$31=12,A574="AR"),"Q4",YEAR(CoverSheet!$D$29)))))</f>
        <v>1900</v>
      </c>
      <c r="D574" t="str">
        <f>CoverSheet!$C$15</f>
        <v/>
      </c>
      <c r="E574" t="s">
        <v>371</v>
      </c>
      <c r="F574" t="s">
        <v>4005</v>
      </c>
      <c r="G574" t="s">
        <v>4303</v>
      </c>
      <c r="H574">
        <f>Input!P138*CoverSheet!$C$35</f>
        <v>0</v>
      </c>
    </row>
    <row r="575" spans="1:8" x14ac:dyDescent="0.35">
      <c r="A575" t="str">
        <f>IF(CoverSheet!$C$9="Annual Return","AR",IF(CoverSheet!$C$9="Interim Return","IR",IF(CoverSheet!$C$9="Audited Annual Return","AAR","")))</f>
        <v/>
      </c>
      <c r="B575" t="str">
        <f>CoverSheet!$G$7</f>
        <v>v:25-01-a</v>
      </c>
      <c r="C575">
        <f>IF(CoverSheet!$C$31=3,"Q1",IF(CoverSheet!$C$31=6,"Q2",IF(CoverSheet!$C$31=9,"Q3",IF(AND(CoverSheet!$C$31=12,A575="AR"),"Q4",YEAR(CoverSheet!$D$29)))))</f>
        <v>1900</v>
      </c>
      <c r="D575" t="str">
        <f>CoverSheet!$C$15</f>
        <v/>
      </c>
      <c r="E575" t="s">
        <v>371</v>
      </c>
      <c r="F575" t="s">
        <v>4006</v>
      </c>
      <c r="G575" t="s">
        <v>4304</v>
      </c>
      <c r="H575">
        <f>Input!P139*CoverSheet!$C$35</f>
        <v>0</v>
      </c>
    </row>
    <row r="576" spans="1:8" x14ac:dyDescent="0.35">
      <c r="A576" t="str">
        <f>IF(CoverSheet!$C$9="Annual Return","AR",IF(CoverSheet!$C$9="Interim Return","IR",IF(CoverSheet!$C$9="Audited Annual Return","AAR","")))</f>
        <v/>
      </c>
      <c r="B576" t="str">
        <f>CoverSheet!$G$7</f>
        <v>v:25-01-a</v>
      </c>
      <c r="C576">
        <f>IF(CoverSheet!$C$31=3,"Q1",IF(CoverSheet!$C$31=6,"Q2",IF(CoverSheet!$C$31=9,"Q3",IF(AND(CoverSheet!$C$31=12,A576="AR"),"Q4",YEAR(CoverSheet!$D$29)))))</f>
        <v>1900</v>
      </c>
      <c r="D576" t="str">
        <f>CoverSheet!$C$15</f>
        <v/>
      </c>
      <c r="E576" t="s">
        <v>371</v>
      </c>
      <c r="F576" t="s">
        <v>4007</v>
      </c>
      <c r="G576" t="s">
        <v>4305</v>
      </c>
      <c r="H576">
        <f>Input!P142*CoverSheet!$C$35</f>
        <v>0</v>
      </c>
    </row>
    <row r="577" spans="1:8" x14ac:dyDescent="0.35">
      <c r="A577" t="str">
        <f>IF(CoverSheet!$C$9="Annual Return","AR",IF(CoverSheet!$C$9="Interim Return","IR",IF(CoverSheet!$C$9="Audited Annual Return","AAR","")))</f>
        <v/>
      </c>
      <c r="B577" t="str">
        <f>CoverSheet!$G$7</f>
        <v>v:25-01-a</v>
      </c>
      <c r="C577">
        <f>IF(CoverSheet!$C$31=3,"Q1",IF(CoverSheet!$C$31=6,"Q2",IF(CoverSheet!$C$31=9,"Q3",IF(AND(CoverSheet!$C$31=12,A577="AR"),"Q4",YEAR(CoverSheet!$D$29)))))</f>
        <v>1900</v>
      </c>
      <c r="D577" t="str">
        <f>CoverSheet!$C$15</f>
        <v/>
      </c>
      <c r="E577" t="s">
        <v>371</v>
      </c>
      <c r="F577" t="s">
        <v>4008</v>
      </c>
      <c r="G577" t="s">
        <v>4306</v>
      </c>
      <c r="H577">
        <f>Input!P143*CoverSheet!$C$35</f>
        <v>0</v>
      </c>
    </row>
    <row r="578" spans="1:8" x14ac:dyDescent="0.35">
      <c r="A578" t="str">
        <f>IF(CoverSheet!$C$9="Annual Return","AR",IF(CoverSheet!$C$9="Interim Return","IR",IF(CoverSheet!$C$9="Audited Annual Return","AAR","")))</f>
        <v/>
      </c>
      <c r="B578" t="str">
        <f>CoverSheet!$G$7</f>
        <v>v:25-01-a</v>
      </c>
      <c r="C578">
        <f>IF(CoverSheet!$C$31=3,"Q1",IF(CoverSheet!$C$31=6,"Q2",IF(CoverSheet!$C$31=9,"Q3",IF(AND(CoverSheet!$C$31=12,A578="AR"),"Q4",YEAR(CoverSheet!$D$29)))))</f>
        <v>1900</v>
      </c>
      <c r="D578" t="str">
        <f>CoverSheet!$C$15</f>
        <v/>
      </c>
      <c r="E578" t="s">
        <v>371</v>
      </c>
      <c r="F578" t="s">
        <v>4009</v>
      </c>
      <c r="G578" t="s">
        <v>4307</v>
      </c>
      <c r="H578">
        <f>Input!P144*CoverSheet!$C$35</f>
        <v>0</v>
      </c>
    </row>
    <row r="579" spans="1:8" x14ac:dyDescent="0.35">
      <c r="A579" t="str">
        <f>IF(CoverSheet!$C$9="Annual Return","AR",IF(CoverSheet!$C$9="Interim Return","IR",IF(CoverSheet!$C$9="Audited Annual Return","AAR","")))</f>
        <v/>
      </c>
      <c r="B579" t="str">
        <f>CoverSheet!$G$7</f>
        <v>v:25-01-a</v>
      </c>
      <c r="C579">
        <f>IF(CoverSheet!$C$31=3,"Q1",IF(CoverSheet!$C$31=6,"Q2",IF(CoverSheet!$C$31=9,"Q3",IF(AND(CoverSheet!$C$31=12,A579="AR"),"Q4",YEAR(CoverSheet!$D$29)))))</f>
        <v>1900</v>
      </c>
      <c r="D579" t="str">
        <f>CoverSheet!$C$15</f>
        <v/>
      </c>
      <c r="E579" t="s">
        <v>371</v>
      </c>
      <c r="F579" t="s">
        <v>4010</v>
      </c>
      <c r="G579" t="s">
        <v>4308</v>
      </c>
      <c r="H579">
        <f>Input!P145*CoverSheet!$C$35</f>
        <v>0</v>
      </c>
    </row>
    <row r="580" spans="1:8" x14ac:dyDescent="0.35">
      <c r="A580" t="str">
        <f>IF(CoverSheet!$C$9="Annual Return","AR",IF(CoverSheet!$C$9="Interim Return","IR",IF(CoverSheet!$C$9="Audited Annual Return","AAR","")))</f>
        <v/>
      </c>
      <c r="B580" t="str">
        <f>CoverSheet!$G$7</f>
        <v>v:25-01-a</v>
      </c>
      <c r="C580">
        <f>IF(CoverSheet!$C$31=3,"Q1",IF(CoverSheet!$C$31=6,"Q2",IF(CoverSheet!$C$31=9,"Q3",IF(AND(CoverSheet!$C$31=12,A580="AR"),"Q4",YEAR(CoverSheet!$D$29)))))</f>
        <v>1900</v>
      </c>
      <c r="D580" t="str">
        <f>CoverSheet!$C$15</f>
        <v/>
      </c>
      <c r="E580" t="s">
        <v>371</v>
      </c>
      <c r="F580" t="s">
        <v>4011</v>
      </c>
      <c r="G580" t="s">
        <v>4309</v>
      </c>
      <c r="H580">
        <f>Input!P146*CoverSheet!$C$35</f>
        <v>0</v>
      </c>
    </row>
    <row r="581" spans="1:8" x14ac:dyDescent="0.35">
      <c r="A581" t="str">
        <f>IF(CoverSheet!$C$9="Annual Return","AR",IF(CoverSheet!$C$9="Interim Return","IR",IF(CoverSheet!$C$9="Audited Annual Return","AAR","")))</f>
        <v/>
      </c>
      <c r="B581" t="str">
        <f>CoverSheet!$G$7</f>
        <v>v:25-01-a</v>
      </c>
      <c r="C581">
        <f>IF(CoverSheet!$C$31=3,"Q1",IF(CoverSheet!$C$31=6,"Q2",IF(CoverSheet!$C$31=9,"Q3",IF(AND(CoverSheet!$C$31=12,A581="AR"),"Q4",YEAR(CoverSheet!$D$29)))))</f>
        <v>1900</v>
      </c>
      <c r="D581" t="str">
        <f>CoverSheet!$C$15</f>
        <v/>
      </c>
      <c r="E581" t="s">
        <v>371</v>
      </c>
      <c r="F581" t="s">
        <v>4012</v>
      </c>
      <c r="G581" t="s">
        <v>4310</v>
      </c>
      <c r="H581">
        <f>Input!P147*CoverSheet!$C$35</f>
        <v>0</v>
      </c>
    </row>
    <row r="582" spans="1:8" x14ac:dyDescent="0.35">
      <c r="A582" t="str">
        <f>IF(CoverSheet!$C$9="Annual Return","AR",IF(CoverSheet!$C$9="Interim Return","IR",IF(CoverSheet!$C$9="Audited Annual Return","AAR","")))</f>
        <v/>
      </c>
      <c r="B582" t="str">
        <f>CoverSheet!$G$7</f>
        <v>v:25-01-a</v>
      </c>
      <c r="C582">
        <f>IF(CoverSheet!$C$31=3,"Q1",IF(CoverSheet!$C$31=6,"Q2",IF(CoverSheet!$C$31=9,"Q3",IF(AND(CoverSheet!$C$31=12,A582="AR"),"Q4",YEAR(CoverSheet!$D$29)))))</f>
        <v>1900</v>
      </c>
      <c r="D582" t="str">
        <f>CoverSheet!$C$15</f>
        <v/>
      </c>
      <c r="E582" t="s">
        <v>371</v>
      </c>
      <c r="F582" t="s">
        <v>4445</v>
      </c>
      <c r="G582" t="s">
        <v>4451</v>
      </c>
      <c r="H582">
        <f>Input!R147*CoverSheet!$C$35</f>
        <v>0</v>
      </c>
    </row>
    <row r="583" spans="1:8" x14ac:dyDescent="0.35">
      <c r="A583" t="str">
        <f>IF(CoverSheet!$C$9="Annual Return","AR",IF(CoverSheet!$C$9="Interim Return","IR",IF(CoverSheet!$C$9="Audited Annual Return","AAR","")))</f>
        <v/>
      </c>
      <c r="B583" t="str">
        <f>CoverSheet!$G$7</f>
        <v>v:25-01-a</v>
      </c>
      <c r="C583">
        <f>IF(CoverSheet!$C$31=3,"Q1",IF(CoverSheet!$C$31=6,"Q2",IF(CoverSheet!$C$31=9,"Q3",IF(AND(CoverSheet!$C$31=12,A583="AR"),"Q4",YEAR(CoverSheet!$D$29)))))</f>
        <v>1900</v>
      </c>
      <c r="D583" t="str">
        <f>CoverSheet!$C$15</f>
        <v/>
      </c>
      <c r="E583" t="s">
        <v>371</v>
      </c>
      <c r="F583" t="s">
        <v>4013</v>
      </c>
      <c r="G583" t="s">
        <v>4311</v>
      </c>
      <c r="H583">
        <f>Input!P147*CoverSheet!$C$35</f>
        <v>0</v>
      </c>
    </row>
    <row r="584" spans="1:8" x14ac:dyDescent="0.35">
      <c r="A584" t="str">
        <f>IF(CoverSheet!$C$9="Annual Return","AR",IF(CoverSheet!$C$9="Interim Return","IR",IF(CoverSheet!$C$9="Audited Annual Return","AAR","")))</f>
        <v/>
      </c>
      <c r="B584" t="str">
        <f>CoverSheet!$G$7</f>
        <v>v:25-01-a</v>
      </c>
      <c r="C584">
        <f>IF(CoverSheet!$C$31=3,"Q1",IF(CoverSheet!$C$31=6,"Q2",IF(CoverSheet!$C$31=9,"Q3",IF(AND(CoverSheet!$C$31=12,A584="AR"),"Q4",YEAR(CoverSheet!$D$29)))))</f>
        <v>1900</v>
      </c>
      <c r="D584" t="str">
        <f>CoverSheet!$C$15</f>
        <v/>
      </c>
      <c r="E584" t="s">
        <v>371</v>
      </c>
      <c r="F584" t="s">
        <v>4014</v>
      </c>
      <c r="G584" t="s">
        <v>4312</v>
      </c>
      <c r="H584">
        <f>Input!P150*CoverSheet!$C$35</f>
        <v>0</v>
      </c>
    </row>
    <row r="585" spans="1:8" x14ac:dyDescent="0.35">
      <c r="A585" t="str">
        <f>IF(CoverSheet!$C$9="Annual Return","AR",IF(CoverSheet!$C$9="Interim Return","IR",IF(CoverSheet!$C$9="Audited Annual Return","AAR","")))</f>
        <v/>
      </c>
      <c r="B585" t="str">
        <f>CoverSheet!$G$7</f>
        <v>v:25-01-a</v>
      </c>
      <c r="C585">
        <f>IF(CoverSheet!$C$31=3,"Q1",IF(CoverSheet!$C$31=6,"Q2",IF(CoverSheet!$C$31=9,"Q3",IF(AND(CoverSheet!$C$31=12,A585="AR"),"Q4",YEAR(CoverSheet!$D$29)))))</f>
        <v>1900</v>
      </c>
      <c r="D585" t="str">
        <f>CoverSheet!$C$15</f>
        <v/>
      </c>
      <c r="E585" t="s">
        <v>371</v>
      </c>
      <c r="F585" t="s">
        <v>4015</v>
      </c>
      <c r="G585" t="s">
        <v>4313</v>
      </c>
      <c r="H585">
        <f>Input!P151*CoverSheet!$C$35</f>
        <v>0</v>
      </c>
    </row>
    <row r="586" spans="1:8" x14ac:dyDescent="0.35">
      <c r="A586" t="str">
        <f>IF(CoverSheet!$C$9="Annual Return","AR",IF(CoverSheet!$C$9="Interim Return","IR",IF(CoverSheet!$C$9="Audited Annual Return","AAR","")))</f>
        <v/>
      </c>
      <c r="B586" t="str">
        <f>CoverSheet!$G$7</f>
        <v>v:25-01-a</v>
      </c>
      <c r="C586">
        <f>IF(CoverSheet!$C$31=3,"Q1",IF(CoverSheet!$C$31=6,"Q2",IF(CoverSheet!$C$31=9,"Q3",IF(AND(CoverSheet!$C$31=12,A586="AR"),"Q4",YEAR(CoverSheet!$D$29)))))</f>
        <v>1900</v>
      </c>
      <c r="D586" t="str">
        <f>CoverSheet!$C$15</f>
        <v/>
      </c>
      <c r="E586" t="s">
        <v>371</v>
      </c>
      <c r="F586" t="s">
        <v>4016</v>
      </c>
      <c r="G586" t="s">
        <v>4314</v>
      </c>
      <c r="H586">
        <f>Input!P152*CoverSheet!$C$35</f>
        <v>0</v>
      </c>
    </row>
    <row r="587" spans="1:8" x14ac:dyDescent="0.35">
      <c r="A587" t="str">
        <f>IF(CoverSheet!$C$9="Annual Return","AR",IF(CoverSheet!$C$9="Interim Return","IR",IF(CoverSheet!$C$9="Audited Annual Return","AAR","")))</f>
        <v/>
      </c>
      <c r="B587" t="str">
        <f>CoverSheet!$G$7</f>
        <v>v:25-01-a</v>
      </c>
      <c r="C587">
        <f>IF(CoverSheet!$C$31=3,"Q1",IF(CoverSheet!$C$31=6,"Q2",IF(CoverSheet!$C$31=9,"Q3",IF(AND(CoverSheet!$C$31=12,A587="AR"),"Q4",YEAR(CoverSheet!$D$29)))))</f>
        <v>1900</v>
      </c>
      <c r="D587" t="str">
        <f>CoverSheet!$C$15</f>
        <v/>
      </c>
      <c r="E587" t="s">
        <v>371</v>
      </c>
      <c r="F587" t="s">
        <v>4017</v>
      </c>
      <c r="G587" t="s">
        <v>4314</v>
      </c>
      <c r="H587">
        <f>Input!R152*CoverSheet!$C$35</f>
        <v>0</v>
      </c>
    </row>
    <row r="588" spans="1:8" x14ac:dyDescent="0.35">
      <c r="A588" t="str">
        <f>IF(CoverSheet!$C$9="Annual Return","AR",IF(CoverSheet!$C$9="Interim Return","IR",IF(CoverSheet!$C$9="Audited Annual Return","AAR","")))</f>
        <v/>
      </c>
      <c r="B588" t="str">
        <f>CoverSheet!$G$7</f>
        <v>v:25-01-a</v>
      </c>
      <c r="C588">
        <f>IF(CoverSheet!$C$31=3,"Q1",IF(CoverSheet!$C$31=6,"Q2",IF(CoverSheet!$C$31=9,"Q3",IF(AND(CoverSheet!$C$31=12,A588="AR"),"Q4",YEAR(CoverSheet!$D$29)))))</f>
        <v>1900</v>
      </c>
      <c r="D588" t="str">
        <f>CoverSheet!$C$15</f>
        <v/>
      </c>
      <c r="E588" t="s">
        <v>371</v>
      </c>
      <c r="F588" t="s">
        <v>4018</v>
      </c>
      <c r="G588" t="s">
        <v>4315</v>
      </c>
      <c r="H588">
        <f>Input!P157*CoverSheet!$C$35</f>
        <v>0</v>
      </c>
    </row>
    <row r="589" spans="1:8" x14ac:dyDescent="0.35">
      <c r="A589" t="str">
        <f>IF(CoverSheet!$C$9="Annual Return","AR",IF(CoverSheet!$C$9="Interim Return","IR",IF(CoverSheet!$C$9="Audited Annual Return","AAR","")))</f>
        <v/>
      </c>
      <c r="B589" t="str">
        <f>CoverSheet!$G$7</f>
        <v>v:25-01-a</v>
      </c>
      <c r="C589">
        <f>IF(CoverSheet!$C$31=3,"Q1",IF(CoverSheet!$C$31=6,"Q2",IF(CoverSheet!$C$31=9,"Q3",IF(AND(CoverSheet!$C$31=12,A589="AR"),"Q4",YEAR(CoverSheet!$D$29)))))</f>
        <v>1900</v>
      </c>
      <c r="D589" t="str">
        <f>CoverSheet!$C$15</f>
        <v/>
      </c>
      <c r="E589" t="s">
        <v>371</v>
      </c>
      <c r="F589" t="s">
        <v>4019</v>
      </c>
      <c r="G589" t="s">
        <v>4316</v>
      </c>
      <c r="H589">
        <f>Input!P158*CoverSheet!$C$35</f>
        <v>0</v>
      </c>
    </row>
    <row r="590" spans="1:8" x14ac:dyDescent="0.35">
      <c r="A590" t="str">
        <f>IF(CoverSheet!$C$9="Annual Return","AR",IF(CoverSheet!$C$9="Interim Return","IR",IF(CoverSheet!$C$9="Audited Annual Return","AAR","")))</f>
        <v/>
      </c>
      <c r="B590" t="str">
        <f>CoverSheet!$G$7</f>
        <v>v:25-01-a</v>
      </c>
      <c r="C590">
        <f>IF(CoverSheet!$C$31=3,"Q1",IF(CoverSheet!$C$31=6,"Q2",IF(CoverSheet!$C$31=9,"Q3",IF(AND(CoverSheet!$C$31=12,A590="AR"),"Q4",YEAR(CoverSheet!$D$29)))))</f>
        <v>1900</v>
      </c>
      <c r="D590" t="str">
        <f>CoverSheet!$C$15</f>
        <v/>
      </c>
      <c r="E590" t="s">
        <v>371</v>
      </c>
      <c r="F590" t="s">
        <v>4020</v>
      </c>
      <c r="G590" t="s">
        <v>4317</v>
      </c>
      <c r="H590">
        <f>Input!P159*CoverSheet!$C$35</f>
        <v>0</v>
      </c>
    </row>
    <row r="591" spans="1:8" x14ac:dyDescent="0.35">
      <c r="A591" t="str">
        <f>IF(CoverSheet!$C$9="Annual Return","AR",IF(CoverSheet!$C$9="Interim Return","IR",IF(CoverSheet!$C$9="Audited Annual Return","AAR","")))</f>
        <v/>
      </c>
      <c r="B591" t="str">
        <f>CoverSheet!$G$7</f>
        <v>v:25-01-a</v>
      </c>
      <c r="C591">
        <f>IF(CoverSheet!$C$31=3,"Q1",IF(CoverSheet!$C$31=6,"Q2",IF(CoverSheet!$C$31=9,"Q3",IF(AND(CoverSheet!$C$31=12,A591="AR"),"Q4",YEAR(CoverSheet!$D$29)))))</f>
        <v>1900</v>
      </c>
      <c r="D591" t="str">
        <f>CoverSheet!$C$15</f>
        <v/>
      </c>
      <c r="E591" t="s">
        <v>371</v>
      </c>
      <c r="F591" t="s">
        <v>4021</v>
      </c>
      <c r="G591" t="s">
        <v>4318</v>
      </c>
      <c r="H591">
        <f>Input!P164*CoverSheet!$C$35</f>
        <v>0</v>
      </c>
    </row>
    <row r="592" spans="1:8" x14ac:dyDescent="0.35">
      <c r="A592" t="str">
        <f>IF(CoverSheet!$C$9="Annual Return","AR",IF(CoverSheet!$C$9="Interim Return","IR",IF(CoverSheet!$C$9="Audited Annual Return","AAR","")))</f>
        <v/>
      </c>
      <c r="B592" t="str">
        <f>CoverSheet!$G$7</f>
        <v>v:25-01-a</v>
      </c>
      <c r="C592">
        <f>IF(CoverSheet!$C$31=3,"Q1",IF(CoverSheet!$C$31=6,"Q2",IF(CoverSheet!$C$31=9,"Q3",IF(AND(CoverSheet!$C$31=12,A592="AR"),"Q4",YEAR(CoverSheet!$D$29)))))</f>
        <v>1900</v>
      </c>
      <c r="D592" t="str">
        <f>CoverSheet!$C$15</f>
        <v/>
      </c>
      <c r="E592" t="s">
        <v>371</v>
      </c>
      <c r="F592" t="s">
        <v>4022</v>
      </c>
      <c r="G592" t="s">
        <v>4319</v>
      </c>
      <c r="H592">
        <f>Input!P165*CoverSheet!$C$35</f>
        <v>0</v>
      </c>
    </row>
    <row r="593" spans="1:8" x14ac:dyDescent="0.35">
      <c r="A593" t="str">
        <f>IF(CoverSheet!$C$9="Annual Return","AR",IF(CoverSheet!$C$9="Interim Return","IR",IF(CoverSheet!$C$9="Audited Annual Return","AAR","")))</f>
        <v/>
      </c>
      <c r="B593" t="str">
        <f>CoverSheet!$G$7</f>
        <v>v:25-01-a</v>
      </c>
      <c r="C593">
        <f>IF(CoverSheet!$C$31=3,"Q1",IF(CoverSheet!$C$31=6,"Q2",IF(CoverSheet!$C$31=9,"Q3",IF(AND(CoverSheet!$C$31=12,A593="AR"),"Q4",YEAR(CoverSheet!$D$29)))))</f>
        <v>1900</v>
      </c>
      <c r="D593" t="str">
        <f>CoverSheet!$C$15</f>
        <v/>
      </c>
      <c r="E593" t="s">
        <v>371</v>
      </c>
      <c r="F593" t="s">
        <v>4023</v>
      </c>
      <c r="G593" t="s">
        <v>4320</v>
      </c>
      <c r="H593">
        <f>Input!P166*CoverSheet!$C$35</f>
        <v>0</v>
      </c>
    </row>
    <row r="594" spans="1:8" x14ac:dyDescent="0.35">
      <c r="A594" t="str">
        <f>IF(CoverSheet!$C$9="Annual Return","AR",IF(CoverSheet!$C$9="Interim Return","IR",IF(CoverSheet!$C$9="Audited Annual Return","AAR","")))</f>
        <v/>
      </c>
      <c r="B594" t="str">
        <f>CoverSheet!$G$7</f>
        <v>v:25-01-a</v>
      </c>
      <c r="C594">
        <f>IF(CoverSheet!$C$31=3,"Q1",IF(CoverSheet!$C$31=6,"Q2",IF(CoverSheet!$C$31=9,"Q3",IF(AND(CoverSheet!$C$31=12,A594="AR"),"Q4",YEAR(CoverSheet!$D$29)))))</f>
        <v>1900</v>
      </c>
      <c r="D594" t="str">
        <f>CoverSheet!$C$15</f>
        <v/>
      </c>
      <c r="E594" t="s">
        <v>371</v>
      </c>
      <c r="F594" t="s">
        <v>4024</v>
      </c>
      <c r="G594" t="s">
        <v>4321</v>
      </c>
      <c r="H594">
        <f>Input!P167*CoverSheet!$C$35</f>
        <v>0</v>
      </c>
    </row>
    <row r="595" spans="1:8" x14ac:dyDescent="0.35">
      <c r="A595" t="str">
        <f>IF(CoverSheet!$C$9="Annual Return","AR",IF(CoverSheet!$C$9="Interim Return","IR",IF(CoverSheet!$C$9="Audited Annual Return","AAR","")))</f>
        <v/>
      </c>
      <c r="B595" t="str">
        <f>CoverSheet!$G$7</f>
        <v>v:25-01-a</v>
      </c>
      <c r="C595">
        <f>IF(CoverSheet!$C$31=3,"Q1",IF(CoverSheet!$C$31=6,"Q2",IF(CoverSheet!$C$31=9,"Q3",IF(AND(CoverSheet!$C$31=12,A595="AR"),"Q4",YEAR(CoverSheet!$D$29)))))</f>
        <v>1900</v>
      </c>
      <c r="D595" t="str">
        <f>CoverSheet!$C$15</f>
        <v/>
      </c>
      <c r="E595" t="s">
        <v>371</v>
      </c>
      <c r="F595" t="s">
        <v>4025</v>
      </c>
      <c r="G595" t="s">
        <v>4322</v>
      </c>
      <c r="H595">
        <f>Input!P168*CoverSheet!$C$35</f>
        <v>0</v>
      </c>
    </row>
    <row r="596" spans="1:8" x14ac:dyDescent="0.35">
      <c r="A596" t="str">
        <f>IF(CoverSheet!$C$9="Annual Return","AR",IF(CoverSheet!$C$9="Interim Return","IR",IF(CoverSheet!$C$9="Audited Annual Return","AAR","")))</f>
        <v/>
      </c>
      <c r="B596" t="str">
        <f>CoverSheet!$G$7</f>
        <v>v:25-01-a</v>
      </c>
      <c r="C596">
        <f>IF(CoverSheet!$C$31=3,"Q1",IF(CoverSheet!$C$31=6,"Q2",IF(CoverSheet!$C$31=9,"Q3",IF(AND(CoverSheet!$C$31=12,A596="AR"),"Q4",YEAR(CoverSheet!$D$29)))))</f>
        <v>1900</v>
      </c>
      <c r="D596" t="str">
        <f>CoverSheet!$C$15</f>
        <v/>
      </c>
      <c r="E596" t="s">
        <v>371</v>
      </c>
      <c r="F596" t="s">
        <v>4026</v>
      </c>
      <c r="G596" t="s">
        <v>4323</v>
      </c>
      <c r="H596">
        <f>Input!P169*CoverSheet!$C$35</f>
        <v>0</v>
      </c>
    </row>
    <row r="597" spans="1:8" x14ac:dyDescent="0.35">
      <c r="A597" t="str">
        <f>IF(CoverSheet!$C$9="Annual Return","AR",IF(CoverSheet!$C$9="Interim Return","IR",IF(CoverSheet!$C$9="Audited Annual Return","AAR","")))</f>
        <v/>
      </c>
      <c r="B597" t="str">
        <f>CoverSheet!$G$7</f>
        <v>v:25-01-a</v>
      </c>
      <c r="C597">
        <f>IF(CoverSheet!$C$31=3,"Q1",IF(CoverSheet!$C$31=6,"Q2",IF(CoverSheet!$C$31=9,"Q3",IF(AND(CoverSheet!$C$31=12,A597="AR"),"Q4",YEAR(CoverSheet!$D$29)))))</f>
        <v>1900</v>
      </c>
      <c r="D597" t="str">
        <f>CoverSheet!$C$15</f>
        <v/>
      </c>
      <c r="E597" t="s">
        <v>371</v>
      </c>
      <c r="F597" t="s">
        <v>4027</v>
      </c>
      <c r="G597" t="s">
        <v>4324</v>
      </c>
      <c r="H597">
        <f>Input!P170*CoverSheet!$C$35</f>
        <v>0</v>
      </c>
    </row>
    <row r="598" spans="1:8" x14ac:dyDescent="0.35">
      <c r="A598" t="str">
        <f>IF(CoverSheet!$C$9="Annual Return","AR",IF(CoverSheet!$C$9="Interim Return","IR",IF(CoverSheet!$C$9="Audited Annual Return","AAR","")))</f>
        <v/>
      </c>
      <c r="B598" t="str">
        <f>CoverSheet!$G$7</f>
        <v>v:25-01-a</v>
      </c>
      <c r="C598">
        <f>IF(CoverSheet!$C$31=3,"Q1",IF(CoverSheet!$C$31=6,"Q2",IF(CoverSheet!$C$31=9,"Q3",IF(AND(CoverSheet!$C$31=12,A598="AR"),"Q4",YEAR(CoverSheet!$D$29)))))</f>
        <v>1900</v>
      </c>
      <c r="D598" t="str">
        <f>CoverSheet!$C$15</f>
        <v/>
      </c>
      <c r="E598" t="s">
        <v>371</v>
      </c>
      <c r="F598" t="s">
        <v>4028</v>
      </c>
      <c r="G598" t="s">
        <v>4325</v>
      </c>
      <c r="H598">
        <f>Input!P171*CoverSheet!$C$35</f>
        <v>0</v>
      </c>
    </row>
    <row r="599" spans="1:8" x14ac:dyDescent="0.35">
      <c r="A599" t="str">
        <f>IF(CoverSheet!$C$9="Annual Return","AR",IF(CoverSheet!$C$9="Interim Return","IR",IF(CoverSheet!$C$9="Audited Annual Return","AAR","")))</f>
        <v/>
      </c>
      <c r="B599" t="str">
        <f>CoverSheet!$G$7</f>
        <v>v:25-01-a</v>
      </c>
      <c r="C599">
        <f>IF(CoverSheet!$C$31=3,"Q1",IF(CoverSheet!$C$31=6,"Q2",IF(CoverSheet!$C$31=9,"Q3",IF(AND(CoverSheet!$C$31=12,A599="AR"),"Q4",YEAR(CoverSheet!$D$29)))))</f>
        <v>1900</v>
      </c>
      <c r="D599" t="str">
        <f>CoverSheet!$C$15</f>
        <v/>
      </c>
      <c r="E599" t="s">
        <v>371</v>
      </c>
      <c r="F599" t="s">
        <v>4029</v>
      </c>
      <c r="G599" t="s">
        <v>4326</v>
      </c>
      <c r="H599">
        <f>Input!P176*CoverSheet!$C$35</f>
        <v>0</v>
      </c>
    </row>
    <row r="600" spans="1:8" x14ac:dyDescent="0.35">
      <c r="A600" t="str">
        <f>IF(CoverSheet!$C$9="Annual Return","AR",IF(CoverSheet!$C$9="Interim Return","IR",IF(CoverSheet!$C$9="Audited Annual Return","AAR","")))</f>
        <v/>
      </c>
      <c r="B600" t="str">
        <f>CoverSheet!$G$7</f>
        <v>v:25-01-a</v>
      </c>
      <c r="C600">
        <f>IF(CoverSheet!$C$31=3,"Q1",IF(CoverSheet!$C$31=6,"Q2",IF(CoverSheet!$C$31=9,"Q3",IF(AND(CoverSheet!$C$31=12,A600="AR"),"Q4",YEAR(CoverSheet!$D$29)))))</f>
        <v>1900</v>
      </c>
      <c r="D600" t="str">
        <f>CoverSheet!$C$15</f>
        <v/>
      </c>
      <c r="E600" t="s">
        <v>371</v>
      </c>
      <c r="F600" t="s">
        <v>4030</v>
      </c>
      <c r="G600" t="s">
        <v>4327</v>
      </c>
      <c r="H600">
        <f>Input!P177*CoverSheet!$C$35</f>
        <v>0</v>
      </c>
    </row>
    <row r="601" spans="1:8" x14ac:dyDescent="0.35">
      <c r="A601" t="str">
        <f>IF(CoverSheet!$C$9="Annual Return","AR",IF(CoverSheet!$C$9="Interim Return","IR",IF(CoverSheet!$C$9="Audited Annual Return","AAR","")))</f>
        <v/>
      </c>
      <c r="B601" t="str">
        <f>CoverSheet!$G$7</f>
        <v>v:25-01-a</v>
      </c>
      <c r="C601">
        <f>IF(CoverSheet!$C$31=3,"Q1",IF(CoverSheet!$C$31=6,"Q2",IF(CoverSheet!$C$31=9,"Q3",IF(AND(CoverSheet!$C$31=12,A601="AR"),"Q4",YEAR(CoverSheet!$D$29)))))</f>
        <v>1900</v>
      </c>
      <c r="D601" t="str">
        <f>CoverSheet!$C$15</f>
        <v/>
      </c>
      <c r="E601" t="s">
        <v>371</v>
      </c>
      <c r="F601" t="s">
        <v>4031</v>
      </c>
      <c r="G601" t="s">
        <v>4328</v>
      </c>
      <c r="H601">
        <f>Input!P179*CoverSheet!$C$35</f>
        <v>0</v>
      </c>
    </row>
    <row r="602" spans="1:8" x14ac:dyDescent="0.35">
      <c r="A602" t="str">
        <f>IF(CoverSheet!$C$9="Annual Return","AR",IF(CoverSheet!$C$9="Interim Return","IR",IF(CoverSheet!$C$9="Audited Annual Return","AAR","")))</f>
        <v/>
      </c>
      <c r="B602" t="str">
        <f>CoverSheet!$G$7</f>
        <v>v:25-01-a</v>
      </c>
      <c r="C602">
        <f>IF(CoverSheet!$C$31=3,"Q1",IF(CoverSheet!$C$31=6,"Q2",IF(CoverSheet!$C$31=9,"Q3",IF(AND(CoverSheet!$C$31=12,A602="AR"),"Q4",YEAR(CoverSheet!$D$29)))))</f>
        <v>1900</v>
      </c>
      <c r="D602" t="str">
        <f>CoverSheet!$C$15</f>
        <v/>
      </c>
      <c r="E602" t="s">
        <v>371</v>
      </c>
      <c r="F602" t="s">
        <v>4032</v>
      </c>
      <c r="G602" t="s">
        <v>4329</v>
      </c>
      <c r="H602">
        <f>Input!P180*CoverSheet!$C$35</f>
        <v>0</v>
      </c>
    </row>
    <row r="603" spans="1:8" x14ac:dyDescent="0.35">
      <c r="A603" t="str">
        <f>IF(CoverSheet!$C$9="Annual Return","AR",IF(CoverSheet!$C$9="Interim Return","IR",IF(CoverSheet!$C$9="Audited Annual Return","AAR","")))</f>
        <v/>
      </c>
      <c r="B603" t="str">
        <f>CoverSheet!$G$7</f>
        <v>v:25-01-a</v>
      </c>
      <c r="C603">
        <f>IF(CoverSheet!$C$31=3,"Q1",IF(CoverSheet!$C$31=6,"Q2",IF(CoverSheet!$C$31=9,"Q3",IF(AND(CoverSheet!$C$31=12,A603="AR"),"Q4",YEAR(CoverSheet!$D$29)))))</f>
        <v>1900</v>
      </c>
      <c r="D603" t="str">
        <f>CoverSheet!$C$15</f>
        <v/>
      </c>
      <c r="E603" t="s">
        <v>371</v>
      </c>
      <c r="F603" t="s">
        <v>4033</v>
      </c>
      <c r="G603" t="s">
        <v>4704</v>
      </c>
      <c r="H603">
        <f>Input!P181*CoverSheet!$C$35</f>
        <v>0</v>
      </c>
    </row>
    <row r="604" spans="1:8" x14ac:dyDescent="0.35">
      <c r="A604" t="str">
        <f>IF(CoverSheet!$C$9="Annual Return","AR",IF(CoverSheet!$C$9="Interim Return","IR",IF(CoverSheet!$C$9="Audited Annual Return","AAR","")))</f>
        <v/>
      </c>
      <c r="B604" t="str">
        <f>CoverSheet!$G$7</f>
        <v>v:25-01-a</v>
      </c>
      <c r="C604">
        <f>IF(CoverSheet!$C$31=3,"Q1",IF(CoverSheet!$C$31=6,"Q2",IF(CoverSheet!$C$31=9,"Q3",IF(AND(CoverSheet!$C$31=12,A604="AR"),"Q4",YEAR(CoverSheet!$D$29)))))</f>
        <v>1900</v>
      </c>
      <c r="D604" t="str">
        <f>CoverSheet!$C$15</f>
        <v/>
      </c>
      <c r="E604" t="s">
        <v>371</v>
      </c>
      <c r="F604" t="s">
        <v>4034</v>
      </c>
      <c r="G604" t="s">
        <v>4330</v>
      </c>
      <c r="H604">
        <f>Input!P182*CoverSheet!$C$35</f>
        <v>0</v>
      </c>
    </row>
    <row r="605" spans="1:8" x14ac:dyDescent="0.35">
      <c r="A605" t="str">
        <f>IF(CoverSheet!$C$9="Annual Return","AR",IF(CoverSheet!$C$9="Interim Return","IR",IF(CoverSheet!$C$9="Audited Annual Return","AAR","")))</f>
        <v/>
      </c>
      <c r="B605" t="str">
        <f>CoverSheet!$G$7</f>
        <v>v:25-01-a</v>
      </c>
      <c r="C605">
        <f>IF(CoverSheet!$C$31=3,"Q1",IF(CoverSheet!$C$31=6,"Q2",IF(CoverSheet!$C$31=9,"Q3",IF(AND(CoverSheet!$C$31=12,A605="AR"),"Q4",YEAR(CoverSheet!$D$29)))))</f>
        <v>1900</v>
      </c>
      <c r="D605" t="str">
        <f>CoverSheet!$C$15</f>
        <v/>
      </c>
      <c r="E605" t="s">
        <v>371</v>
      </c>
      <c r="F605" t="s">
        <v>4035</v>
      </c>
      <c r="G605" t="s">
        <v>4331</v>
      </c>
      <c r="H605">
        <f>Input!P184*CoverSheet!$C$35</f>
        <v>0</v>
      </c>
    </row>
    <row r="606" spans="1:8" x14ac:dyDescent="0.35">
      <c r="A606" t="str">
        <f>IF(CoverSheet!$C$9="Annual Return","AR",IF(CoverSheet!$C$9="Interim Return","IR",IF(CoverSheet!$C$9="Audited Annual Return","AAR","")))</f>
        <v/>
      </c>
      <c r="B606" t="str">
        <f>CoverSheet!$G$7</f>
        <v>v:25-01-a</v>
      </c>
      <c r="C606">
        <f>IF(CoverSheet!$C$31=3,"Q1",IF(CoverSheet!$C$31=6,"Q2",IF(CoverSheet!$C$31=9,"Q3",IF(AND(CoverSheet!$C$31=12,A606="AR"),"Q4",YEAR(CoverSheet!$D$29)))))</f>
        <v>1900</v>
      </c>
      <c r="D606" t="str">
        <f>CoverSheet!$C$15</f>
        <v/>
      </c>
      <c r="E606" t="s">
        <v>371</v>
      </c>
      <c r="F606" t="s">
        <v>4036</v>
      </c>
      <c r="G606" t="s">
        <v>4332</v>
      </c>
      <c r="H606">
        <f>Input!P186*CoverSheet!$C$35</f>
        <v>0</v>
      </c>
    </row>
    <row r="607" spans="1:8" x14ac:dyDescent="0.35">
      <c r="A607" t="str">
        <f>IF(CoverSheet!$C$9="Annual Return","AR",IF(CoverSheet!$C$9="Interim Return","IR",IF(CoverSheet!$C$9="Audited Annual Return","AAR","")))</f>
        <v/>
      </c>
      <c r="B607" t="str">
        <f>CoverSheet!$G$7</f>
        <v>v:25-01-a</v>
      </c>
      <c r="C607">
        <f>IF(CoverSheet!$C$31=3,"Q1",IF(CoverSheet!$C$31=6,"Q2",IF(CoverSheet!$C$31=9,"Q3",IF(AND(CoverSheet!$C$31=12,A607="AR"),"Q4",YEAR(CoverSheet!$D$29)))))</f>
        <v>1900</v>
      </c>
      <c r="D607" t="str">
        <f>CoverSheet!$C$15</f>
        <v/>
      </c>
      <c r="E607" t="s">
        <v>371</v>
      </c>
      <c r="F607" t="s">
        <v>4037</v>
      </c>
      <c r="G607" t="s">
        <v>4333</v>
      </c>
      <c r="H607">
        <f>Input!P187*CoverSheet!$C$35</f>
        <v>0</v>
      </c>
    </row>
    <row r="608" spans="1:8" x14ac:dyDescent="0.35">
      <c r="A608" t="str">
        <f>IF(CoverSheet!$C$9="Annual Return","AR",IF(CoverSheet!$C$9="Interim Return","IR",IF(CoverSheet!$C$9="Audited Annual Return","AAR","")))</f>
        <v/>
      </c>
      <c r="B608" t="str">
        <f>CoverSheet!$G$7</f>
        <v>v:25-01-a</v>
      </c>
      <c r="C608">
        <f>IF(CoverSheet!$C$31=3,"Q1",IF(CoverSheet!$C$31=6,"Q2",IF(CoverSheet!$C$31=9,"Q3",IF(AND(CoverSheet!$C$31=12,A608="AR"),"Q4",YEAR(CoverSheet!$D$29)))))</f>
        <v>1900</v>
      </c>
      <c r="D608" t="str">
        <f>CoverSheet!$C$15</f>
        <v/>
      </c>
      <c r="E608" t="s">
        <v>371</v>
      </c>
      <c r="F608" t="s">
        <v>4038</v>
      </c>
      <c r="G608" t="s">
        <v>4334</v>
      </c>
      <c r="H608">
        <f>Input!P188*CoverSheet!$C$35</f>
        <v>0</v>
      </c>
    </row>
    <row r="609" spans="1:8" x14ac:dyDescent="0.35">
      <c r="A609" t="str">
        <f>IF(CoverSheet!$C$9="Annual Return","AR",IF(CoverSheet!$C$9="Interim Return","IR",IF(CoverSheet!$C$9="Audited Annual Return","AAR","")))</f>
        <v/>
      </c>
      <c r="B609" t="str">
        <f>CoverSheet!$G$7</f>
        <v>v:25-01-a</v>
      </c>
      <c r="C609">
        <f>IF(CoverSheet!$C$31=3,"Q1",IF(CoverSheet!$C$31=6,"Q2",IF(CoverSheet!$C$31=9,"Q3",IF(AND(CoverSheet!$C$31=12,A609="AR"),"Q4",YEAR(CoverSheet!$D$29)))))</f>
        <v>1900</v>
      </c>
      <c r="D609" t="str">
        <f>CoverSheet!$C$15</f>
        <v/>
      </c>
      <c r="E609" t="s">
        <v>371</v>
      </c>
      <c r="F609" t="s">
        <v>4039</v>
      </c>
      <c r="G609" t="s">
        <v>4335</v>
      </c>
      <c r="H609">
        <f>Input!P189*CoverSheet!$C$35</f>
        <v>0</v>
      </c>
    </row>
    <row r="610" spans="1:8" x14ac:dyDescent="0.35">
      <c r="A610" t="str">
        <f>IF(CoverSheet!$C$9="Annual Return","AR",IF(CoverSheet!$C$9="Interim Return","IR",IF(CoverSheet!$C$9="Audited Annual Return","AAR","")))</f>
        <v/>
      </c>
      <c r="B610" t="str">
        <f>CoverSheet!$G$7</f>
        <v>v:25-01-a</v>
      </c>
      <c r="C610">
        <f>IF(CoverSheet!$C$31=3,"Q1",IF(CoverSheet!$C$31=6,"Q2",IF(CoverSheet!$C$31=9,"Q3",IF(AND(CoverSheet!$C$31=12,A610="AR"),"Q4",YEAR(CoverSheet!$D$29)))))</f>
        <v>1900</v>
      </c>
      <c r="D610" t="str">
        <f>CoverSheet!$C$15</f>
        <v/>
      </c>
      <c r="E610" t="s">
        <v>371</v>
      </c>
      <c r="F610" t="s">
        <v>4040</v>
      </c>
      <c r="G610" t="s">
        <v>4336</v>
      </c>
      <c r="H610">
        <f>Input!P191*CoverSheet!$C$35</f>
        <v>0</v>
      </c>
    </row>
    <row r="611" spans="1:8" x14ac:dyDescent="0.35">
      <c r="A611" t="str">
        <f>IF(CoverSheet!$C$9="Annual Return","AR",IF(CoverSheet!$C$9="Interim Return","IR",IF(CoverSheet!$C$9="Audited Annual Return","AAR","")))</f>
        <v/>
      </c>
      <c r="B611" t="str">
        <f>CoverSheet!$G$7</f>
        <v>v:25-01-a</v>
      </c>
      <c r="C611">
        <f>IF(CoverSheet!$C$31=3,"Q1",IF(CoverSheet!$C$31=6,"Q2",IF(CoverSheet!$C$31=9,"Q3",IF(AND(CoverSheet!$C$31=12,A611="AR"),"Q4",YEAR(CoverSheet!$D$29)))))</f>
        <v>1900</v>
      </c>
      <c r="D611" t="str">
        <f>CoverSheet!$C$15</f>
        <v/>
      </c>
      <c r="E611" t="s">
        <v>371</v>
      </c>
      <c r="F611" t="s">
        <v>4041</v>
      </c>
      <c r="G611" t="s">
        <v>4337</v>
      </c>
      <c r="H611">
        <f>Input!P192*CoverSheet!$C$35</f>
        <v>0</v>
      </c>
    </row>
    <row r="612" spans="1:8" x14ac:dyDescent="0.35">
      <c r="A612" t="str">
        <f>IF(CoverSheet!$C$9="Annual Return","AR",IF(CoverSheet!$C$9="Interim Return","IR",IF(CoverSheet!$C$9="Audited Annual Return","AAR","")))</f>
        <v/>
      </c>
      <c r="B612" t="str">
        <f>CoverSheet!$G$7</f>
        <v>v:25-01-a</v>
      </c>
      <c r="C612">
        <f>IF(CoverSheet!$C$31=3,"Q1",IF(CoverSheet!$C$31=6,"Q2",IF(CoverSheet!$C$31=9,"Q3",IF(AND(CoverSheet!$C$31=12,A612="AR"),"Q4",YEAR(CoverSheet!$D$29)))))</f>
        <v>1900</v>
      </c>
      <c r="D612" t="str">
        <f>CoverSheet!$C$15</f>
        <v/>
      </c>
      <c r="E612" t="s">
        <v>371</v>
      </c>
      <c r="F612" t="s">
        <v>4042</v>
      </c>
      <c r="G612" t="s">
        <v>4338</v>
      </c>
      <c r="H612">
        <f>Input!P193*CoverSheet!$C$35</f>
        <v>0</v>
      </c>
    </row>
    <row r="613" spans="1:8" x14ac:dyDescent="0.35">
      <c r="A613" t="str">
        <f>IF(CoverSheet!$C$9="Annual Return","AR",IF(CoverSheet!$C$9="Interim Return","IR",IF(CoverSheet!$C$9="Audited Annual Return","AAR","")))</f>
        <v/>
      </c>
      <c r="B613" t="str">
        <f>CoverSheet!$G$7</f>
        <v>v:25-01-a</v>
      </c>
      <c r="C613">
        <f>IF(CoverSheet!$C$31=3,"Q1",IF(CoverSheet!$C$31=6,"Q2",IF(CoverSheet!$C$31=9,"Q3",IF(AND(CoverSheet!$C$31=12,A613="AR"),"Q4",YEAR(CoverSheet!$D$29)))))</f>
        <v>1900</v>
      </c>
      <c r="D613" t="str">
        <f>CoverSheet!$C$15</f>
        <v/>
      </c>
      <c r="E613" t="s">
        <v>371</v>
      </c>
      <c r="F613" t="s">
        <v>4043</v>
      </c>
      <c r="G613" t="s">
        <v>4339</v>
      </c>
      <c r="H613">
        <f>Input!P195*CoverSheet!$C$35</f>
        <v>0</v>
      </c>
    </row>
    <row r="614" spans="1:8" x14ac:dyDescent="0.35">
      <c r="A614" t="str">
        <f>IF(CoverSheet!$C$9="Annual Return","AR",IF(CoverSheet!$C$9="Interim Return","IR",IF(CoverSheet!$C$9="Audited Annual Return","AAR","")))</f>
        <v/>
      </c>
      <c r="B614" t="str">
        <f>CoverSheet!$G$7</f>
        <v>v:25-01-a</v>
      </c>
      <c r="C614">
        <f>IF(CoverSheet!$C$31=3,"Q1",IF(CoverSheet!$C$31=6,"Q2",IF(CoverSheet!$C$31=9,"Q3",IF(AND(CoverSheet!$C$31=12,A614="AR"),"Q4",YEAR(CoverSheet!$D$29)))))</f>
        <v>1900</v>
      </c>
      <c r="D614" t="str">
        <f>CoverSheet!$C$15</f>
        <v/>
      </c>
      <c r="E614" t="s">
        <v>371</v>
      </c>
      <c r="F614" t="s">
        <v>4044</v>
      </c>
      <c r="G614" t="s">
        <v>4340</v>
      </c>
      <c r="H614">
        <f>Input!P196*CoverSheet!$C$35</f>
        <v>0</v>
      </c>
    </row>
    <row r="615" spans="1:8" x14ac:dyDescent="0.35">
      <c r="A615" t="str">
        <f>IF(CoverSheet!$C$9="Annual Return","AR",IF(CoverSheet!$C$9="Interim Return","IR",IF(CoverSheet!$C$9="Audited Annual Return","AAR","")))</f>
        <v/>
      </c>
      <c r="B615" t="str">
        <f>CoverSheet!$G$7</f>
        <v>v:25-01-a</v>
      </c>
      <c r="C615">
        <f>IF(CoverSheet!$C$31=3,"Q1",IF(CoverSheet!$C$31=6,"Q2",IF(CoverSheet!$C$31=9,"Q3",IF(AND(CoverSheet!$C$31=12,A615="AR"),"Q4",YEAR(CoverSheet!$D$29)))))</f>
        <v>1900</v>
      </c>
      <c r="D615" t="str">
        <f>CoverSheet!$C$15</f>
        <v/>
      </c>
      <c r="E615" t="s">
        <v>371</v>
      </c>
      <c r="F615" t="s">
        <v>4045</v>
      </c>
      <c r="G615" t="s">
        <v>4341</v>
      </c>
      <c r="H615">
        <f>Input!P197*CoverSheet!$C$35</f>
        <v>0</v>
      </c>
    </row>
    <row r="616" spans="1:8" x14ac:dyDescent="0.35">
      <c r="A616" t="str">
        <f>IF(CoverSheet!$C$9="Annual Return","AR",IF(CoverSheet!$C$9="Interim Return","IR",IF(CoverSheet!$C$9="Audited Annual Return","AAR","")))</f>
        <v/>
      </c>
      <c r="B616" t="str">
        <f>CoverSheet!$G$7</f>
        <v>v:25-01-a</v>
      </c>
      <c r="C616">
        <f>IF(CoverSheet!$C$31=3,"Q1",IF(CoverSheet!$C$31=6,"Q2",IF(CoverSheet!$C$31=9,"Q3",IF(AND(CoverSheet!$C$31=12,A616="AR"),"Q4",YEAR(CoverSheet!$D$29)))))</f>
        <v>1900</v>
      </c>
      <c r="D616" t="str">
        <f>CoverSheet!$C$15</f>
        <v/>
      </c>
      <c r="E616" t="s">
        <v>371</v>
      </c>
      <c r="F616" t="s">
        <v>4851</v>
      </c>
      <c r="G616" t="s">
        <v>4342</v>
      </c>
      <c r="H616">
        <f>Input!P199*CoverSheet!$C$35</f>
        <v>0</v>
      </c>
    </row>
    <row r="617" spans="1:8" x14ac:dyDescent="0.35">
      <c r="A617" t="str">
        <f>IF(CoverSheet!$C$9="Annual Return","AR",IF(CoverSheet!$C$9="Interim Return","IR",IF(CoverSheet!$C$9="Audited Annual Return","AAR","")))</f>
        <v/>
      </c>
      <c r="B617" t="str">
        <f>CoverSheet!$G$7</f>
        <v>v:25-01-a</v>
      </c>
      <c r="C617">
        <f>IF(CoverSheet!$C$31=3,"Q1",IF(CoverSheet!$C$31=6,"Q2",IF(CoverSheet!$C$31=9,"Q3",IF(AND(CoverSheet!$C$31=12,A617="AR"),"Q4",YEAR(CoverSheet!$D$29)))))</f>
        <v>1900</v>
      </c>
      <c r="D617" t="str">
        <f>CoverSheet!$C$15</f>
        <v/>
      </c>
      <c r="E617" t="s">
        <v>371</v>
      </c>
      <c r="F617" t="s">
        <v>4046</v>
      </c>
      <c r="G617" t="s">
        <v>4343</v>
      </c>
      <c r="H617">
        <f>Input!P200*CoverSheet!$C$35</f>
        <v>0</v>
      </c>
    </row>
    <row r="618" spans="1:8" x14ac:dyDescent="0.35">
      <c r="A618" t="str">
        <f>IF(CoverSheet!$C$9="Annual Return","AR",IF(CoverSheet!$C$9="Interim Return","IR",IF(CoverSheet!$C$9="Audited Annual Return","AAR","")))</f>
        <v/>
      </c>
      <c r="B618" t="str">
        <f>CoverSheet!$G$7</f>
        <v>v:25-01-a</v>
      </c>
      <c r="C618">
        <f>IF(CoverSheet!$C$31=3,"Q1",IF(CoverSheet!$C$31=6,"Q2",IF(CoverSheet!$C$31=9,"Q3",IF(AND(CoverSheet!$C$31=12,A618="AR"),"Q4",YEAR(CoverSheet!$D$29)))))</f>
        <v>1900</v>
      </c>
      <c r="D618" t="str">
        <f>CoverSheet!$C$15</f>
        <v/>
      </c>
      <c r="E618" t="s">
        <v>371</v>
      </c>
      <c r="F618" t="s">
        <v>4047</v>
      </c>
      <c r="G618" t="s">
        <v>4344</v>
      </c>
      <c r="H618">
        <f>Input!P201*CoverSheet!$C$35</f>
        <v>0</v>
      </c>
    </row>
    <row r="619" spans="1:8" x14ac:dyDescent="0.35">
      <c r="A619" t="str">
        <f>IF(CoverSheet!$C$9="Annual Return","AR",IF(CoverSheet!$C$9="Interim Return","IR",IF(CoverSheet!$C$9="Audited Annual Return","AAR","")))</f>
        <v/>
      </c>
      <c r="B619" t="str">
        <f>CoverSheet!$G$7</f>
        <v>v:25-01-a</v>
      </c>
      <c r="C619">
        <f>IF(CoverSheet!$C$31=3,"Q1",IF(CoverSheet!$C$31=6,"Q2",IF(CoverSheet!$C$31=9,"Q3",IF(AND(CoverSheet!$C$31=12,A619="AR"),"Q4",YEAR(CoverSheet!$D$29)))))</f>
        <v>1900</v>
      </c>
      <c r="D619" t="str">
        <f>CoverSheet!$C$15</f>
        <v/>
      </c>
      <c r="E619" t="s">
        <v>371</v>
      </c>
      <c r="F619" t="s">
        <v>4048</v>
      </c>
      <c r="G619" t="s">
        <v>4345</v>
      </c>
      <c r="H619">
        <f>Input!P202*CoverSheet!$C$35</f>
        <v>0</v>
      </c>
    </row>
    <row r="620" spans="1:8" x14ac:dyDescent="0.35">
      <c r="A620" t="str">
        <f>IF(CoverSheet!$C$9="Annual Return","AR",IF(CoverSheet!$C$9="Interim Return","IR",IF(CoverSheet!$C$9="Audited Annual Return","AAR","")))</f>
        <v/>
      </c>
      <c r="B620" t="str">
        <f>CoverSheet!$G$7</f>
        <v>v:25-01-a</v>
      </c>
      <c r="C620">
        <f>IF(CoverSheet!$C$31=3,"Q1",IF(CoverSheet!$C$31=6,"Q2",IF(CoverSheet!$C$31=9,"Q3",IF(AND(CoverSheet!$C$31=12,A620="AR"),"Q4",YEAR(CoverSheet!$D$29)))))</f>
        <v>1900</v>
      </c>
      <c r="D620" t="str">
        <f>CoverSheet!$C$15</f>
        <v/>
      </c>
      <c r="E620" t="s">
        <v>371</v>
      </c>
      <c r="F620" t="s">
        <v>4049</v>
      </c>
      <c r="G620" t="s">
        <v>4346</v>
      </c>
      <c r="H620">
        <f>Input!P203*CoverSheet!$C$35</f>
        <v>0</v>
      </c>
    </row>
    <row r="621" spans="1:8" x14ac:dyDescent="0.35">
      <c r="A621" t="str">
        <f>IF(CoverSheet!$C$9="Annual Return","AR",IF(CoverSheet!$C$9="Interim Return","IR",IF(CoverSheet!$C$9="Audited Annual Return","AAR","")))</f>
        <v/>
      </c>
      <c r="B621" t="str">
        <f>CoverSheet!$G$7</f>
        <v>v:25-01-a</v>
      </c>
      <c r="C621">
        <f>IF(CoverSheet!$C$31=3,"Q1",IF(CoverSheet!$C$31=6,"Q2",IF(CoverSheet!$C$31=9,"Q3",IF(AND(CoverSheet!$C$31=12,A621="AR"),"Q4",YEAR(CoverSheet!$D$29)))))</f>
        <v>1900</v>
      </c>
      <c r="D621" t="str">
        <f>CoverSheet!$C$15</f>
        <v/>
      </c>
      <c r="E621" t="s">
        <v>371</v>
      </c>
      <c r="F621" t="s">
        <v>4050</v>
      </c>
      <c r="G621" t="s">
        <v>4347</v>
      </c>
      <c r="H621">
        <f>Input!P204*CoverSheet!$C$35</f>
        <v>0</v>
      </c>
    </row>
    <row r="622" spans="1:8" x14ac:dyDescent="0.35">
      <c r="A622" t="str">
        <f>IF(CoverSheet!$C$9="Annual Return","AR",IF(CoverSheet!$C$9="Interim Return","IR",IF(CoverSheet!$C$9="Audited Annual Return","AAR","")))</f>
        <v/>
      </c>
      <c r="B622" t="str">
        <f>CoverSheet!$G$7</f>
        <v>v:25-01-a</v>
      </c>
      <c r="C622">
        <f>IF(CoverSheet!$C$31=3,"Q1",IF(CoverSheet!$C$31=6,"Q2",IF(CoverSheet!$C$31=9,"Q3",IF(AND(CoverSheet!$C$31=12,A622="AR"),"Q4",YEAR(CoverSheet!$D$29)))))</f>
        <v>1900</v>
      </c>
      <c r="D622" t="str">
        <f>CoverSheet!$C$15</f>
        <v/>
      </c>
      <c r="E622" t="s">
        <v>371</v>
      </c>
      <c r="F622" t="s">
        <v>4051</v>
      </c>
      <c r="G622" t="s">
        <v>4348</v>
      </c>
      <c r="H622">
        <f>Input!P205*CoverSheet!$C$35</f>
        <v>0</v>
      </c>
    </row>
    <row r="623" spans="1:8" x14ac:dyDescent="0.35">
      <c r="A623" t="str">
        <f>IF(CoverSheet!$C$9="Annual Return","AR",IF(CoverSheet!$C$9="Interim Return","IR",IF(CoverSheet!$C$9="Audited Annual Return","AAR","")))</f>
        <v/>
      </c>
      <c r="B623" t="str">
        <f>CoverSheet!$G$7</f>
        <v>v:25-01-a</v>
      </c>
      <c r="C623">
        <f>IF(CoverSheet!$C$31=3,"Q1",IF(CoverSheet!$C$31=6,"Q2",IF(CoverSheet!$C$31=9,"Q3",IF(AND(CoverSheet!$C$31=12,A623="AR"),"Q4",YEAR(CoverSheet!$D$29)))))</f>
        <v>1900</v>
      </c>
      <c r="D623" t="str">
        <f>CoverSheet!$C$15</f>
        <v/>
      </c>
      <c r="E623" t="s">
        <v>371</v>
      </c>
      <c r="F623" t="s">
        <v>4052</v>
      </c>
      <c r="G623" t="s">
        <v>4349</v>
      </c>
      <c r="H623">
        <f>Input!P206*CoverSheet!$C$35</f>
        <v>0</v>
      </c>
    </row>
    <row r="624" spans="1:8" x14ac:dyDescent="0.35">
      <c r="A624" t="str">
        <f>IF(CoverSheet!$C$9="Annual Return","AR",IF(CoverSheet!$C$9="Interim Return","IR",IF(CoverSheet!$C$9="Audited Annual Return","AAR","")))</f>
        <v/>
      </c>
      <c r="B624" t="str">
        <f>CoverSheet!$G$7</f>
        <v>v:25-01-a</v>
      </c>
      <c r="C624">
        <f>IF(CoverSheet!$C$31=3,"Q1",IF(CoverSheet!$C$31=6,"Q2",IF(CoverSheet!$C$31=9,"Q3",IF(AND(CoverSheet!$C$31=12,A624="AR"),"Q4",YEAR(CoverSheet!$D$29)))))</f>
        <v>1900</v>
      </c>
      <c r="D624" t="str">
        <f>CoverSheet!$C$15</f>
        <v/>
      </c>
      <c r="E624" t="s">
        <v>371</v>
      </c>
      <c r="F624" t="s">
        <v>4053</v>
      </c>
      <c r="G624" t="s">
        <v>4842</v>
      </c>
      <c r="H624">
        <f>Input!P207*CoverSheet!$C$35</f>
        <v>0</v>
      </c>
    </row>
    <row r="625" spans="1:13" x14ac:dyDescent="0.35">
      <c r="A625" t="str">
        <f>IF(CoverSheet!$C$9="Annual Return","AR",IF(CoverSheet!$C$9="Interim Return","IR",IF(CoverSheet!$C$9="Audited Annual Return","AAR","")))</f>
        <v/>
      </c>
      <c r="B625" t="str">
        <f>CoverSheet!$G$7</f>
        <v>v:25-01-a</v>
      </c>
      <c r="C625">
        <f>IF(CoverSheet!$C$31=3,"Q1",IF(CoverSheet!$C$31=6,"Q2",IF(CoverSheet!$C$31=9,"Q3",IF(AND(CoverSheet!$C$31=12,A625="AR"),"Q4",YEAR(CoverSheet!$D$29)))))</f>
        <v>1900</v>
      </c>
      <c r="D625" t="str">
        <f>CoverSheet!$C$15</f>
        <v/>
      </c>
      <c r="E625" t="s">
        <v>371</v>
      </c>
      <c r="F625" t="s">
        <v>4837</v>
      </c>
      <c r="G625" t="s">
        <v>4843</v>
      </c>
      <c r="H625">
        <f>Input!P208*CoverSheet!$C$35</f>
        <v>0</v>
      </c>
    </row>
    <row r="626" spans="1:13" x14ac:dyDescent="0.35">
      <c r="A626" t="str">
        <f>IF(CoverSheet!$C$9="Annual Return","AR",IF(CoverSheet!$C$9="Interim Return","IR",IF(CoverSheet!$C$9="Audited Annual Return","AAR","")))</f>
        <v/>
      </c>
      <c r="B626" t="str">
        <f>CoverSheet!$G$7</f>
        <v>v:25-01-a</v>
      </c>
      <c r="C626">
        <f>IF(CoverSheet!$C$31=3,"Q1",IF(CoverSheet!$C$31=6,"Q2",IF(CoverSheet!$C$31=9,"Q3",IF(AND(CoverSheet!$C$31=12,A626="AR"),"Q4",YEAR(CoverSheet!$D$29)))))</f>
        <v>1900</v>
      </c>
      <c r="D626" t="str">
        <f>CoverSheet!$C$15</f>
        <v/>
      </c>
      <c r="E626" t="s">
        <v>371</v>
      </c>
      <c r="F626" t="s">
        <v>4054</v>
      </c>
      <c r="G626" t="s">
        <v>4350</v>
      </c>
      <c r="H626">
        <f>Input!P210*CoverSheet!$C$35</f>
        <v>0</v>
      </c>
    </row>
    <row r="627" spans="1:13" x14ac:dyDescent="0.35">
      <c r="A627" t="str">
        <f>IF(CoverSheet!$C$9="Annual Return","AR",IF(CoverSheet!$C$9="Interim Return","IR",IF(CoverSheet!$C$9="Audited Annual Return","AAR","")))</f>
        <v/>
      </c>
      <c r="B627" t="str">
        <f>CoverSheet!$G$7</f>
        <v>v:25-01-a</v>
      </c>
      <c r="C627">
        <f>IF(CoverSheet!$C$31=3,"Q1",IF(CoverSheet!$C$31=6,"Q2",IF(CoverSheet!$C$31=9,"Q3",IF(AND(CoverSheet!$C$31=12,A627="AR"),"Q4",YEAR(CoverSheet!$D$29)))))</f>
        <v>1900</v>
      </c>
      <c r="D627" t="str">
        <f>CoverSheet!$C$15</f>
        <v/>
      </c>
      <c r="E627" t="s">
        <v>371</v>
      </c>
      <c r="F627" t="s">
        <v>4055</v>
      </c>
      <c r="G627" t="s">
        <v>4351</v>
      </c>
      <c r="H627">
        <f>Input!P211*CoverSheet!$C$35</f>
        <v>0</v>
      </c>
    </row>
    <row r="628" spans="1:13" x14ac:dyDescent="0.35">
      <c r="A628" t="str">
        <f>IF(CoverSheet!$C$9="Annual Return","AR",IF(CoverSheet!$C$9="Interim Return","IR",IF(CoverSheet!$C$9="Audited Annual Return","AAR","")))</f>
        <v/>
      </c>
      <c r="B628" t="str">
        <f>CoverSheet!$G$7</f>
        <v>v:25-01-a</v>
      </c>
      <c r="C628">
        <f>IF(CoverSheet!$C$31=3,"Q1",IF(CoverSheet!$C$31=6,"Q2",IF(CoverSheet!$C$31=9,"Q3",IF(AND(CoverSheet!$C$31=12,A628="AR"),"Q4",YEAR(CoverSheet!$D$29)))))</f>
        <v>1900</v>
      </c>
      <c r="D628" t="str">
        <f>CoverSheet!$C$15</f>
        <v/>
      </c>
      <c r="E628" t="s">
        <v>371</v>
      </c>
      <c r="F628" t="s">
        <v>4056</v>
      </c>
      <c r="G628" t="s">
        <v>4352</v>
      </c>
      <c r="H628">
        <f>Input!P212*CoverSheet!$C$35</f>
        <v>0</v>
      </c>
    </row>
    <row r="629" spans="1:13" x14ac:dyDescent="0.35">
      <c r="A629" t="str">
        <f>IF(CoverSheet!$C$9="Annual Return","AR",IF(CoverSheet!$C$9="Interim Return","IR",IF(CoverSheet!$C$9="Audited Annual Return","AAR","")))</f>
        <v/>
      </c>
      <c r="B629" t="str">
        <f>CoverSheet!$G$7</f>
        <v>v:25-01-a</v>
      </c>
      <c r="C629">
        <f>IF(CoverSheet!$C$31=3,"Q1",IF(CoverSheet!$C$31=6,"Q2",IF(CoverSheet!$C$31=9,"Q3",IF(AND(CoverSheet!$C$31=12,A629="AR"),"Q4",YEAR(CoverSheet!$D$29)))))</f>
        <v>1900</v>
      </c>
      <c r="D629" t="str">
        <f>CoverSheet!$C$15</f>
        <v/>
      </c>
      <c r="E629" t="s">
        <v>371</v>
      </c>
      <c r="F629" t="s">
        <v>4057</v>
      </c>
      <c r="G629" t="s">
        <v>4353</v>
      </c>
      <c r="H629">
        <f>Input!P213*CoverSheet!$C$35</f>
        <v>0</v>
      </c>
    </row>
    <row r="630" spans="1:13" x14ac:dyDescent="0.35">
      <c r="A630" t="str">
        <f>IF(CoverSheet!$C$9="Annual Return","AR",IF(CoverSheet!$C$9="Interim Return","IR",IF(CoverSheet!$C$9="Audited Annual Return","AAR","")))</f>
        <v/>
      </c>
      <c r="B630" t="str">
        <f>CoverSheet!$G$7</f>
        <v>v:25-01-a</v>
      </c>
      <c r="C630">
        <f>IF(CoverSheet!$C$31=3,"Q1",IF(CoverSheet!$C$31=6,"Q2",IF(CoverSheet!$C$31=9,"Q3",IF(AND(CoverSheet!$C$31=12,A630="AR"),"Q4",YEAR(CoverSheet!$D$29)))))</f>
        <v>1900</v>
      </c>
      <c r="D630" t="str">
        <f>CoverSheet!$C$15</f>
        <v/>
      </c>
      <c r="E630" t="s">
        <v>371</v>
      </c>
      <c r="F630" t="s">
        <v>4058</v>
      </c>
      <c r="G630" t="s">
        <v>4354</v>
      </c>
      <c r="H630">
        <f>Input!P215*CoverSheet!$C$35</f>
        <v>0</v>
      </c>
    </row>
    <row r="631" spans="1:13" x14ac:dyDescent="0.35">
      <c r="A631" t="str">
        <f>IF(CoverSheet!$C$9="Annual Return","AR",IF(CoverSheet!$C$9="Interim Return","IR",IF(CoverSheet!$C$9="Audited Annual Return","AAR","")))</f>
        <v/>
      </c>
      <c r="B631" t="str">
        <f>CoverSheet!$G$7</f>
        <v>v:25-01-a</v>
      </c>
      <c r="C631">
        <f>IF(CoverSheet!$C$31=3,"Q1",IF(CoverSheet!$C$31=6,"Q2",IF(CoverSheet!$C$31=9,"Q3",IF(AND(CoverSheet!$C$31=12,A631="AR"),"Q4",YEAR(CoverSheet!$D$29)))))</f>
        <v>1900</v>
      </c>
      <c r="D631" t="str">
        <f>CoverSheet!$C$15</f>
        <v/>
      </c>
      <c r="E631" t="s">
        <v>371</v>
      </c>
      <c r="F631" t="s">
        <v>4059</v>
      </c>
      <c r="G631" t="s">
        <v>4355</v>
      </c>
      <c r="H631">
        <f>Input!P217*CoverSheet!$C$35</f>
        <v>0</v>
      </c>
    </row>
    <row r="632" spans="1:13" x14ac:dyDescent="0.35">
      <c r="A632" t="str">
        <f>IF(CoverSheet!$C$9="Annual Return","AR",IF(CoverSheet!$C$9="Interim Return","IR",IF(CoverSheet!$C$9="Audited Annual Return","AAR","")))</f>
        <v/>
      </c>
      <c r="B632" t="str">
        <f>CoverSheet!$G$7</f>
        <v>v:25-01-a</v>
      </c>
      <c r="C632">
        <f>IF(CoverSheet!$C$31=3,"Q1",IF(CoverSheet!$C$31=6,"Q2",IF(CoverSheet!$C$31=9,"Q3",IF(AND(CoverSheet!$C$31=12,A632="AR"),"Q4",YEAR(CoverSheet!$D$29)))))</f>
        <v>1900</v>
      </c>
      <c r="D632" t="str">
        <f>CoverSheet!$C$15</f>
        <v/>
      </c>
      <c r="E632" t="s">
        <v>371</v>
      </c>
      <c r="F632" t="s">
        <v>4852</v>
      </c>
      <c r="G632" t="s">
        <v>4356</v>
      </c>
      <c r="H632">
        <f>Input!P219*CoverSheet!$C$35</f>
        <v>0</v>
      </c>
    </row>
    <row r="633" spans="1:13" x14ac:dyDescent="0.35">
      <c r="A633" t="str">
        <f>IF(CoverSheet!$C$9="Annual Return","AR",IF(CoverSheet!$C$9="Interim Return","IR",IF(CoverSheet!$C$9="Audited Annual Return","AAR","")))</f>
        <v/>
      </c>
      <c r="B633" t="str">
        <f>CoverSheet!$G$7</f>
        <v>v:25-01-a</v>
      </c>
      <c r="C633">
        <f>IF(CoverSheet!$C$31=3,"Q1",IF(CoverSheet!$C$31=6,"Q2",IF(CoverSheet!$C$31=9,"Q3",IF(AND(CoverSheet!$C$31=12,A633="AR"),"Q4",YEAR(CoverSheet!$D$29)))))</f>
        <v>1900</v>
      </c>
      <c r="D633" t="str">
        <f>CoverSheet!$C$15</f>
        <v/>
      </c>
      <c r="E633" t="s">
        <v>371</v>
      </c>
      <c r="F633" t="s">
        <v>4060</v>
      </c>
      <c r="G633" t="s">
        <v>4357</v>
      </c>
      <c r="H633">
        <f>Input!P220*CoverSheet!$C$35</f>
        <v>0</v>
      </c>
    </row>
    <row r="634" spans="1:13" x14ac:dyDescent="0.35">
      <c r="A634" t="str">
        <f>IF(CoverSheet!$C$9="Annual Return","AR",IF(CoverSheet!$C$9="Interim Return","IR",IF(CoverSheet!$C$9="Audited Annual Return","AAR","")))</f>
        <v/>
      </c>
      <c r="B634" t="str">
        <f>CoverSheet!$G$7</f>
        <v>v:25-01-a</v>
      </c>
      <c r="C634">
        <f>IF(CoverSheet!$C$31=3,"Q1",IF(CoverSheet!$C$31=6,"Q2",IF(CoverSheet!$C$31=9,"Q3",IF(AND(CoverSheet!$C$31=12,A634="AR"),"Q4",YEAR(CoverSheet!$D$29)))))</f>
        <v>1900</v>
      </c>
      <c r="D634" t="str">
        <f>CoverSheet!$C$15</f>
        <v/>
      </c>
      <c r="E634" t="s">
        <v>371</v>
      </c>
      <c r="F634" t="s">
        <v>4061</v>
      </c>
      <c r="G634" t="s">
        <v>4358</v>
      </c>
      <c r="H634">
        <f>Input!P221*CoverSheet!$C$35</f>
        <v>0</v>
      </c>
    </row>
    <row r="635" spans="1:13" x14ac:dyDescent="0.35">
      <c r="A635" t="str">
        <f>IF(CoverSheet!$C$9="Annual Return","AR",IF(CoverSheet!$C$9="Interim Return","IR",IF(CoverSheet!$C$9="Audited Annual Return","AAR","")))</f>
        <v/>
      </c>
      <c r="B635" t="str">
        <f>CoverSheet!$G$7</f>
        <v>v:25-01-a</v>
      </c>
      <c r="C635">
        <f>IF(CoverSheet!$C$31=3,"Q1",IF(CoverSheet!$C$31=6,"Q2",IF(CoverSheet!$C$31=9,"Q3",IF(AND(CoverSheet!$C$31=12,A635="AR"),"Q4",YEAR(CoverSheet!$D$29)))))</f>
        <v>1900</v>
      </c>
      <c r="D635" t="str">
        <f>CoverSheet!$C$15</f>
        <v/>
      </c>
      <c r="E635" t="s">
        <v>371</v>
      </c>
      <c r="F635" t="s">
        <v>4062</v>
      </c>
      <c r="G635" t="s">
        <v>4359</v>
      </c>
      <c r="H635">
        <f>Input!P222*CoverSheet!$C$35</f>
        <v>0</v>
      </c>
    </row>
    <row r="636" spans="1:13" x14ac:dyDescent="0.35">
      <c r="A636" t="str">
        <f>IF(CoverSheet!$C$9="Annual Return","AR",IF(CoverSheet!$C$9="Interim Return","IR",IF(CoverSheet!$C$9="Audited Annual Return","AAR","")))</f>
        <v/>
      </c>
      <c r="B636" t="str">
        <f>CoverSheet!$G$7</f>
        <v>v:25-01-a</v>
      </c>
      <c r="C636">
        <f>IF(CoverSheet!$C$31=3,"Q1",IF(CoverSheet!$C$31=6,"Q2",IF(CoverSheet!$C$31=9,"Q3",IF(AND(CoverSheet!$C$31=12,A636="AR"),"Q4",YEAR(CoverSheet!$D$29)))))</f>
        <v>1900</v>
      </c>
      <c r="D636" t="str">
        <f>CoverSheet!$C$15</f>
        <v/>
      </c>
      <c r="E636" t="s">
        <v>371</v>
      </c>
      <c r="F636" t="s">
        <v>4063</v>
      </c>
      <c r="G636" t="s">
        <v>4360</v>
      </c>
      <c r="H636">
        <f>Input!P223*CoverSheet!$C$35</f>
        <v>0</v>
      </c>
    </row>
    <row r="637" spans="1:13" x14ac:dyDescent="0.35">
      <c r="A637" t="str">
        <f>IF(CoverSheet!$C$9="Annual Return","AR",IF(CoverSheet!$C$9="Interim Return","IR",IF(CoverSheet!$C$9="Audited Annual Return","AAR","")))</f>
        <v/>
      </c>
      <c r="B637" t="str">
        <f>CoverSheet!$G$7</f>
        <v>v:25-01-a</v>
      </c>
      <c r="C637">
        <f>IF(CoverSheet!$C$31=3,"Q1",IF(CoverSheet!$C$31=6,"Q2",IF(CoverSheet!$C$31=9,"Q3",IF(AND(CoverSheet!$C$31=12,A637="AR"),"Q4",YEAR(CoverSheet!$D$29)))))</f>
        <v>1900</v>
      </c>
      <c r="D637" t="str">
        <f>CoverSheet!$C$15</f>
        <v/>
      </c>
      <c r="E637" t="s">
        <v>371</v>
      </c>
      <c r="F637" t="s">
        <v>4064</v>
      </c>
      <c r="G637" t="s">
        <v>4361</v>
      </c>
      <c r="H637">
        <f>Input!P224*CoverSheet!$C$35</f>
        <v>0</v>
      </c>
    </row>
    <row r="638" spans="1:13" x14ac:dyDescent="0.35">
      <c r="A638" t="str">
        <f>IF(CoverSheet!$C$9="Annual Return","AR",IF(CoverSheet!$C$9="Interim Return","IR",IF(CoverSheet!$C$9="Audited Annual Return","AAR","")))</f>
        <v/>
      </c>
      <c r="B638" t="str">
        <f>CoverSheet!$G$7</f>
        <v>v:25-01-a</v>
      </c>
      <c r="C638">
        <f>IF(CoverSheet!$C$31=3,"Q1",IF(CoverSheet!$C$31=6,"Q2",IF(CoverSheet!$C$31=9,"Q3",IF(AND(CoverSheet!$C$31=12,A638="AR"),"Q4",YEAR(CoverSheet!$D$29)))))</f>
        <v>1900</v>
      </c>
      <c r="D638" t="str">
        <f>CoverSheet!$C$15</f>
        <v/>
      </c>
      <c r="E638" t="s">
        <v>371</v>
      </c>
      <c r="F638" t="s">
        <v>4065</v>
      </c>
      <c r="G638" t="s">
        <v>4362</v>
      </c>
      <c r="H638">
        <f>Input!P225*CoverSheet!$C$35</f>
        <v>0</v>
      </c>
    </row>
    <row r="639" spans="1:13" x14ac:dyDescent="0.35">
      <c r="A639" t="str">
        <f>IF(CoverSheet!$C$9="Annual Return","AR",IF(CoverSheet!$C$9="Interim Return","IR",IF(CoverSheet!$C$9="Audited Annual Return","AAR","")))</f>
        <v/>
      </c>
      <c r="B639" t="str">
        <f>CoverSheet!$G$7</f>
        <v>v:25-01-a</v>
      </c>
      <c r="C639">
        <f>IF(CoverSheet!$C$31=3,"Q1",IF(CoverSheet!$C$31=6,"Q2",IF(CoverSheet!$C$31=9,"Q3",IF(AND(CoverSheet!$C$31=12,A639="AR"),"Q4",YEAR(CoverSheet!$D$29)))))</f>
        <v>1900</v>
      </c>
      <c r="D639" t="str">
        <f>CoverSheet!$C$15</f>
        <v/>
      </c>
      <c r="E639" t="s">
        <v>371</v>
      </c>
      <c r="F639" t="s">
        <v>4066</v>
      </c>
      <c r="G639" t="s">
        <v>4363</v>
      </c>
      <c r="H639">
        <f>Input!P226*CoverSheet!$C$35</f>
        <v>0</v>
      </c>
    </row>
    <row r="640" spans="1:13" x14ac:dyDescent="0.35">
      <c r="A640" s="410" t="str">
        <f>IF(CoverSheet!$C$9="Annual Return","AR",IF(CoverSheet!$C$9="Interim Return","IR",IF(CoverSheet!$C$9="Audited Annual Return","AAR","")))</f>
        <v/>
      </c>
      <c r="B640" s="410" t="str">
        <f>CoverSheet!$G$7</f>
        <v>v:25-01-a</v>
      </c>
      <c r="C640" s="410">
        <f>IF(CoverSheet!$C$31=3,"Q1",IF(CoverSheet!$C$31=6,"Q2",IF(CoverSheet!$C$31=9,"Q3",IF(AND(CoverSheet!$C$31=12,A640="AR"),"Q4",YEAR(CoverSheet!$D$29)))))</f>
        <v>1900</v>
      </c>
      <c r="D640" s="410" t="str">
        <f>CoverSheet!$C$15</f>
        <v/>
      </c>
      <c r="E640" s="410" t="s">
        <v>371</v>
      </c>
      <c r="F640" s="410" t="s">
        <v>4067</v>
      </c>
      <c r="G640" s="410" t="s">
        <v>6167</v>
      </c>
      <c r="H640" s="410">
        <f>Input!P228*CoverSheet!$C$35</f>
        <v>0</v>
      </c>
      <c r="K640" s="410"/>
      <c r="M640" s="410"/>
    </row>
    <row r="641" spans="1:13" x14ac:dyDescent="0.35">
      <c r="A641" t="str">
        <f>IF(CoverSheet!$C$9="Annual Return","AR",IF(CoverSheet!$C$9="Interim Return","IR",IF(CoverSheet!$C$9="Audited Annual Return","AAR","")))</f>
        <v/>
      </c>
      <c r="B641" t="str">
        <f>CoverSheet!$G$7</f>
        <v>v:25-01-a</v>
      </c>
      <c r="C641">
        <f>IF(CoverSheet!$C$31=3,"Q1",IF(CoverSheet!$C$31=6,"Q2",IF(CoverSheet!$C$31=9,"Q3",IF(AND(CoverSheet!$C$31=12,A641="AR"),"Q4",YEAR(CoverSheet!$D$29)))))</f>
        <v>1900</v>
      </c>
      <c r="D641" t="str">
        <f>CoverSheet!$C$15</f>
        <v/>
      </c>
      <c r="E641" t="s">
        <v>371</v>
      </c>
      <c r="F641" s="410" t="s">
        <v>4068</v>
      </c>
      <c r="G641" s="410" t="s">
        <v>4364</v>
      </c>
      <c r="H641">
        <f>Input!P230*CoverSheet!$C$35</f>
        <v>0</v>
      </c>
      <c r="K641" s="410"/>
      <c r="M641" s="410"/>
    </row>
    <row r="642" spans="1:13" x14ac:dyDescent="0.35">
      <c r="A642" t="str">
        <f>IF(CoverSheet!$C$9="Annual Return","AR",IF(CoverSheet!$C$9="Interim Return","IR",IF(CoverSheet!$C$9="Audited Annual Return","AAR","")))</f>
        <v/>
      </c>
      <c r="B642" t="str">
        <f>CoverSheet!$G$7</f>
        <v>v:25-01-a</v>
      </c>
      <c r="C642">
        <f>IF(CoverSheet!$C$31=3,"Q1",IF(CoverSheet!$C$31=6,"Q2",IF(CoverSheet!$C$31=9,"Q3",IF(AND(CoverSheet!$C$31=12,A642="AR"),"Q4",YEAR(CoverSheet!$D$29)))))</f>
        <v>1900</v>
      </c>
      <c r="D642" t="str">
        <f>CoverSheet!$C$15</f>
        <v/>
      </c>
      <c r="E642" t="s">
        <v>371</v>
      </c>
      <c r="F642" s="410" t="s">
        <v>4069</v>
      </c>
      <c r="G642" s="410" t="s">
        <v>4365</v>
      </c>
      <c r="H642">
        <f>Input!P231*CoverSheet!$C$35</f>
        <v>0</v>
      </c>
      <c r="K642" s="410"/>
      <c r="M642" s="410"/>
    </row>
    <row r="643" spans="1:13" x14ac:dyDescent="0.35">
      <c r="A643" t="str">
        <f>IF(CoverSheet!$C$9="Annual Return","AR",IF(CoverSheet!$C$9="Interim Return","IR",IF(CoverSheet!$C$9="Audited Annual Return","AAR","")))</f>
        <v/>
      </c>
      <c r="B643" t="str">
        <f>CoverSheet!$G$7</f>
        <v>v:25-01-a</v>
      </c>
      <c r="C643">
        <f>IF(CoverSheet!$C$31=3,"Q1",IF(CoverSheet!$C$31=6,"Q2",IF(CoverSheet!$C$31=9,"Q3",IF(AND(CoverSheet!$C$31=12,A643="AR"),"Q4",YEAR(CoverSheet!$D$29)))))</f>
        <v>1900</v>
      </c>
      <c r="D643" t="str">
        <f>CoverSheet!$C$15</f>
        <v/>
      </c>
      <c r="E643" t="s">
        <v>371</v>
      </c>
      <c r="F643" s="410" t="s">
        <v>4070</v>
      </c>
      <c r="G643" s="410" t="s">
        <v>4366</v>
      </c>
      <c r="H643">
        <f>Input!P232*CoverSheet!$C$35</f>
        <v>0</v>
      </c>
      <c r="K643" s="410"/>
      <c r="M643" s="410"/>
    </row>
    <row r="644" spans="1:13" x14ac:dyDescent="0.35">
      <c r="A644" t="str">
        <f>IF(CoverSheet!$C$9="Annual Return","AR",IF(CoverSheet!$C$9="Interim Return","IR",IF(CoverSheet!$C$9="Audited Annual Return","AAR","")))</f>
        <v/>
      </c>
      <c r="B644" t="str">
        <f>CoverSheet!$G$7</f>
        <v>v:25-01-a</v>
      </c>
      <c r="C644">
        <f>IF(CoverSheet!$C$31=3,"Q1",IF(CoverSheet!$C$31=6,"Q2",IF(CoverSheet!$C$31=9,"Q3",IF(AND(CoverSheet!$C$31=12,A644="AR"),"Q4",YEAR(CoverSheet!$D$29)))))</f>
        <v>1900</v>
      </c>
      <c r="D644" t="str">
        <f>CoverSheet!$C$15</f>
        <v/>
      </c>
      <c r="E644" t="s">
        <v>371</v>
      </c>
      <c r="F644" s="410" t="s">
        <v>4446</v>
      </c>
      <c r="G644" s="410" t="s">
        <v>4367</v>
      </c>
      <c r="H644">
        <f>Input!P233*CoverSheet!$C$35</f>
        <v>0</v>
      </c>
      <c r="K644" s="410"/>
      <c r="M644" s="410"/>
    </row>
    <row r="645" spans="1:13" x14ac:dyDescent="0.35">
      <c r="A645" t="str">
        <f>IF(CoverSheet!$C$9="Annual Return","AR",IF(CoverSheet!$C$9="Interim Return","IR",IF(CoverSheet!$C$9="Audited Annual Return","AAR","")))</f>
        <v/>
      </c>
      <c r="B645" t="str">
        <f>CoverSheet!$G$7</f>
        <v>v:25-01-a</v>
      </c>
      <c r="C645">
        <f>IF(CoverSheet!$C$31=3,"Q1",IF(CoverSheet!$C$31=6,"Q2",IF(CoverSheet!$C$31=9,"Q3",IF(AND(CoverSheet!$C$31=12,A645="AR"),"Q4",YEAR(CoverSheet!$D$29)))))</f>
        <v>1900</v>
      </c>
      <c r="D645" t="str">
        <f>CoverSheet!$C$15</f>
        <v/>
      </c>
      <c r="E645" t="s">
        <v>371</v>
      </c>
      <c r="F645" s="410" t="s">
        <v>4071</v>
      </c>
      <c r="G645" s="410" t="s">
        <v>4368</v>
      </c>
      <c r="H645">
        <f>Input!P235*CoverSheet!$C$35</f>
        <v>0</v>
      </c>
      <c r="K645" s="410"/>
      <c r="M645" s="410"/>
    </row>
    <row r="646" spans="1:13" x14ac:dyDescent="0.35">
      <c r="A646" t="str">
        <f>IF(CoverSheet!$C$9="Annual Return","AR",IF(CoverSheet!$C$9="Interim Return","IR",IF(CoverSheet!$C$9="Audited Annual Return","AAR","")))</f>
        <v/>
      </c>
      <c r="B646" t="str">
        <f>CoverSheet!$G$7</f>
        <v>v:25-01-a</v>
      </c>
      <c r="C646">
        <f>IF(CoverSheet!$C$31=3,"Q1",IF(CoverSheet!$C$31=6,"Q2",IF(CoverSheet!$C$31=9,"Q3",IF(AND(CoverSheet!$C$31=12,A646="AR"),"Q4",YEAR(CoverSheet!$D$29)))))</f>
        <v>1900</v>
      </c>
      <c r="D646" t="str">
        <f>CoverSheet!$C$15</f>
        <v/>
      </c>
      <c r="E646" t="s">
        <v>371</v>
      </c>
      <c r="F646" s="410" t="s">
        <v>6153</v>
      </c>
      <c r="G646" s="410" t="s">
        <v>4369</v>
      </c>
      <c r="H646">
        <f>Input!P236*CoverSheet!$C$35</f>
        <v>0</v>
      </c>
      <c r="K646" s="410"/>
      <c r="M646" s="410"/>
    </row>
    <row r="647" spans="1:13" x14ac:dyDescent="0.35">
      <c r="A647" t="str">
        <f>IF(CoverSheet!$C$9="Annual Return","AR",IF(CoverSheet!$C$9="Interim Return","IR",IF(CoverSheet!$C$9="Audited Annual Return","AAR","")))</f>
        <v/>
      </c>
      <c r="B647" t="str">
        <f>CoverSheet!$G$7</f>
        <v>v:25-01-a</v>
      </c>
      <c r="C647">
        <f>IF(CoverSheet!$C$31=3,"Q1",IF(CoverSheet!$C$31=6,"Q2",IF(CoverSheet!$C$31=9,"Q3",IF(AND(CoverSheet!$C$31=12,A647="AR"),"Q4",YEAR(CoverSheet!$D$29)))))</f>
        <v>1900</v>
      </c>
      <c r="D647" t="str">
        <f>CoverSheet!$C$15</f>
        <v/>
      </c>
      <c r="E647" t="s">
        <v>371</v>
      </c>
      <c r="F647" s="410" t="s">
        <v>6154</v>
      </c>
      <c r="G647" s="410" t="s">
        <v>4370</v>
      </c>
      <c r="H647">
        <f>Input!P237*CoverSheet!$C$35</f>
        <v>0</v>
      </c>
      <c r="K647" s="410"/>
      <c r="M647" s="410"/>
    </row>
    <row r="648" spans="1:13" x14ac:dyDescent="0.35">
      <c r="A648" t="str">
        <f>IF(CoverSheet!$C$9="Annual Return","AR",IF(CoverSheet!$C$9="Interim Return","IR",IF(CoverSheet!$C$9="Audited Annual Return","AAR","")))</f>
        <v/>
      </c>
      <c r="B648" t="str">
        <f>CoverSheet!$G$7</f>
        <v>v:25-01-a</v>
      </c>
      <c r="C648">
        <f>IF(CoverSheet!$C$31=3,"Q1",IF(CoverSheet!$C$31=6,"Q2",IF(CoverSheet!$C$31=9,"Q3",IF(AND(CoverSheet!$C$31=12,A648="AR"),"Q4",YEAR(CoverSheet!$D$29)))))</f>
        <v>1900</v>
      </c>
      <c r="D648" t="str">
        <f>CoverSheet!$C$15</f>
        <v/>
      </c>
      <c r="E648" t="s">
        <v>371</v>
      </c>
      <c r="F648" s="410" t="s">
        <v>4072</v>
      </c>
      <c r="G648" s="410" t="s">
        <v>4371</v>
      </c>
      <c r="H648">
        <f>Input!P239*CoverSheet!$C$35</f>
        <v>0</v>
      </c>
      <c r="K648" s="410"/>
      <c r="M648" s="410"/>
    </row>
    <row r="649" spans="1:13" x14ac:dyDescent="0.35">
      <c r="A649" t="str">
        <f>IF(CoverSheet!$C$9="Annual Return","AR",IF(CoverSheet!$C$9="Interim Return","IR",IF(CoverSheet!$C$9="Audited Annual Return","AAR","")))</f>
        <v/>
      </c>
      <c r="B649" t="str">
        <f>CoverSheet!$G$7</f>
        <v>v:25-01-a</v>
      </c>
      <c r="C649">
        <f>IF(CoverSheet!$C$31=3,"Q1",IF(CoverSheet!$C$31=6,"Q2",IF(CoverSheet!$C$31=9,"Q3",IF(AND(CoverSheet!$C$31=12,A649="AR"),"Q4",YEAR(CoverSheet!$D$29)))))</f>
        <v>1900</v>
      </c>
      <c r="D649" t="str">
        <f>CoverSheet!$C$15</f>
        <v/>
      </c>
      <c r="E649" t="s">
        <v>371</v>
      </c>
      <c r="F649" s="410" t="s">
        <v>658</v>
      </c>
      <c r="G649" s="410" t="s">
        <v>4372</v>
      </c>
      <c r="H649">
        <f>Input!P241*CoverSheet!$C$35</f>
        <v>0</v>
      </c>
      <c r="K649" s="410"/>
      <c r="M649" s="410"/>
    </row>
    <row r="650" spans="1:13" x14ac:dyDescent="0.35">
      <c r="A650" t="str">
        <f>IF(CoverSheet!$C$9="Annual Return","AR",IF(CoverSheet!$C$9="Interim Return","IR",IF(CoverSheet!$C$9="Audited Annual Return","AAR","")))</f>
        <v/>
      </c>
      <c r="B650" t="str">
        <f>CoverSheet!$G$7</f>
        <v>v:25-01-a</v>
      </c>
      <c r="C650">
        <f>IF(CoverSheet!$C$31=3,"Q1",IF(CoverSheet!$C$31=6,"Q2",IF(CoverSheet!$C$31=9,"Q3",IF(AND(CoverSheet!$C$31=12,A650="AR"),"Q4",YEAR(CoverSheet!$D$29)))))</f>
        <v>1900</v>
      </c>
      <c r="D650" t="str">
        <f>CoverSheet!$C$15</f>
        <v/>
      </c>
      <c r="E650" t="s">
        <v>371</v>
      </c>
      <c r="F650" s="410" t="s">
        <v>4073</v>
      </c>
      <c r="G650" s="410" t="s">
        <v>4373</v>
      </c>
      <c r="H650">
        <f>Input!P242*CoverSheet!$C$35</f>
        <v>0</v>
      </c>
      <c r="K650" s="410"/>
      <c r="M650" s="410"/>
    </row>
    <row r="651" spans="1:13" x14ac:dyDescent="0.35">
      <c r="A651" t="str">
        <f>IF(CoverSheet!$C$9="Annual Return","AR",IF(CoverSheet!$C$9="Interim Return","IR",IF(CoverSheet!$C$9="Audited Annual Return","AAR","")))</f>
        <v/>
      </c>
      <c r="B651" t="str">
        <f>CoverSheet!$G$7</f>
        <v>v:25-01-a</v>
      </c>
      <c r="C651">
        <f>IF(CoverSheet!$C$31=3,"Q1",IF(CoverSheet!$C$31=6,"Q2",IF(CoverSheet!$C$31=9,"Q3",IF(AND(CoverSheet!$C$31=12,A651="AR"),"Q4",YEAR(CoverSheet!$D$29)))))</f>
        <v>1900</v>
      </c>
      <c r="D651" t="str">
        <f>CoverSheet!$C$15</f>
        <v/>
      </c>
      <c r="E651" t="s">
        <v>371</v>
      </c>
      <c r="F651" s="410" t="s">
        <v>4074</v>
      </c>
      <c r="G651" s="410" t="s">
        <v>4374</v>
      </c>
      <c r="H651">
        <f>Input!P243*CoverSheet!$C$35</f>
        <v>0</v>
      </c>
      <c r="K651" s="410"/>
      <c r="M651" s="410"/>
    </row>
    <row r="652" spans="1:13" x14ac:dyDescent="0.35">
      <c r="A652" t="str">
        <f>IF(CoverSheet!$C$9="Annual Return","AR",IF(CoverSheet!$C$9="Interim Return","IR",IF(CoverSheet!$C$9="Audited Annual Return","AAR","")))</f>
        <v/>
      </c>
      <c r="B652" t="str">
        <f>CoverSheet!$G$7</f>
        <v>v:25-01-a</v>
      </c>
      <c r="C652">
        <f>IF(CoverSheet!$C$31=3,"Q1",IF(CoverSheet!$C$31=6,"Q2",IF(CoverSheet!$C$31=9,"Q3",IF(AND(CoverSheet!$C$31=12,A652="AR"),"Q4",YEAR(CoverSheet!$D$29)))))</f>
        <v>1900</v>
      </c>
      <c r="D652" t="str">
        <f>CoverSheet!$C$15</f>
        <v/>
      </c>
      <c r="E652" t="s">
        <v>371</v>
      </c>
      <c r="F652" s="410" t="s">
        <v>663</v>
      </c>
      <c r="G652" s="410" t="s">
        <v>4375</v>
      </c>
      <c r="H652">
        <f>Input!P245*CoverSheet!$C$35</f>
        <v>0</v>
      </c>
      <c r="K652" s="410"/>
      <c r="M652" s="410"/>
    </row>
    <row r="653" spans="1:13" x14ac:dyDescent="0.35">
      <c r="A653" t="str">
        <f>IF(CoverSheet!$C$9="Annual Return","AR",IF(CoverSheet!$C$9="Interim Return","IR",IF(CoverSheet!$C$9="Audited Annual Return","AAR","")))</f>
        <v/>
      </c>
      <c r="B653" t="str">
        <f>CoverSheet!$G$7</f>
        <v>v:25-01-a</v>
      </c>
      <c r="C653">
        <f>IF(CoverSheet!$C$31=3,"Q1",IF(CoverSheet!$C$31=6,"Q2",IF(CoverSheet!$C$31=9,"Q3",IF(AND(CoverSheet!$C$31=12,A653="AR"),"Q4",YEAR(CoverSheet!$D$29)))))</f>
        <v>1900</v>
      </c>
      <c r="D653" t="str">
        <f>CoverSheet!$C$15</f>
        <v/>
      </c>
      <c r="E653" t="s">
        <v>371</v>
      </c>
      <c r="F653" s="410" t="s">
        <v>4075</v>
      </c>
      <c r="G653" s="410" t="s">
        <v>4376</v>
      </c>
      <c r="H653">
        <f>Input!P246*CoverSheet!$C$35</f>
        <v>0</v>
      </c>
      <c r="K653" s="410"/>
      <c r="M653" s="410"/>
    </row>
    <row r="654" spans="1:13" x14ac:dyDescent="0.35">
      <c r="A654" t="str">
        <f>IF(CoverSheet!$C$9="Annual Return","AR",IF(CoverSheet!$C$9="Interim Return","IR",IF(CoverSheet!$C$9="Audited Annual Return","AAR","")))</f>
        <v/>
      </c>
      <c r="B654" t="str">
        <f>CoverSheet!$G$7</f>
        <v>v:25-01-a</v>
      </c>
      <c r="C654">
        <f>IF(CoverSheet!$C$31=3,"Q1",IF(CoverSheet!$C$31=6,"Q2",IF(CoverSheet!$C$31=9,"Q3",IF(AND(CoverSheet!$C$31=12,A654="AR"),"Q4",YEAR(CoverSheet!$D$29)))))</f>
        <v>1900</v>
      </c>
      <c r="D654" t="str">
        <f>CoverSheet!$C$15</f>
        <v/>
      </c>
      <c r="E654" t="s">
        <v>371</v>
      </c>
      <c r="F654" s="410" t="s">
        <v>4076</v>
      </c>
      <c r="G654" s="410" t="s">
        <v>4377</v>
      </c>
      <c r="H654">
        <f>Input!P247*CoverSheet!$C$35</f>
        <v>0</v>
      </c>
      <c r="K654" s="410"/>
      <c r="M654" s="410"/>
    </row>
    <row r="655" spans="1:13" x14ac:dyDescent="0.35">
      <c r="A655" t="str">
        <f>IF(CoverSheet!$C$9="Annual Return","AR",IF(CoverSheet!$C$9="Interim Return","IR",IF(CoverSheet!$C$9="Audited Annual Return","AAR","")))</f>
        <v/>
      </c>
      <c r="B655" t="str">
        <f>CoverSheet!$G$7</f>
        <v>v:25-01-a</v>
      </c>
      <c r="C655">
        <f>IF(CoverSheet!$C$31=3,"Q1",IF(CoverSheet!$C$31=6,"Q2",IF(CoverSheet!$C$31=9,"Q3",IF(AND(CoverSheet!$C$31=12,A655="AR"),"Q4",YEAR(CoverSheet!$D$29)))))</f>
        <v>1900</v>
      </c>
      <c r="D655" t="str">
        <f>CoverSheet!$C$15</f>
        <v/>
      </c>
      <c r="E655" t="s">
        <v>371</v>
      </c>
      <c r="F655" s="410" t="s">
        <v>4077</v>
      </c>
      <c r="G655" s="410" t="s">
        <v>4378</v>
      </c>
      <c r="H655">
        <f>Input!P248*CoverSheet!$C$35</f>
        <v>0</v>
      </c>
      <c r="K655" s="410"/>
      <c r="M655" s="410"/>
    </row>
    <row r="656" spans="1:13" x14ac:dyDescent="0.35">
      <c r="A656" t="str">
        <f>IF(CoverSheet!$C$9="Annual Return","AR",IF(CoverSheet!$C$9="Interim Return","IR",IF(CoverSheet!$C$9="Audited Annual Return","AAR","")))</f>
        <v/>
      </c>
      <c r="B656" t="str">
        <f>CoverSheet!$G$7</f>
        <v>v:25-01-a</v>
      </c>
      <c r="C656">
        <f>IF(CoverSheet!$C$31=3,"Q1",IF(CoverSheet!$C$31=6,"Q2",IF(CoverSheet!$C$31=9,"Q3",IF(AND(CoverSheet!$C$31=12,A656="AR"),"Q4",YEAR(CoverSheet!$D$29)))))</f>
        <v>1900</v>
      </c>
      <c r="D656" t="str">
        <f>CoverSheet!$C$15</f>
        <v/>
      </c>
      <c r="E656" t="s">
        <v>371</v>
      </c>
      <c r="F656" s="410" t="s">
        <v>4078</v>
      </c>
      <c r="G656" s="410" t="s">
        <v>4379</v>
      </c>
      <c r="H656">
        <f>Input!P249*CoverSheet!$C$35</f>
        <v>0</v>
      </c>
      <c r="K656" s="410"/>
      <c r="M656" s="410"/>
    </row>
    <row r="657" spans="1:13" x14ac:dyDescent="0.35">
      <c r="A657" t="str">
        <f>IF(CoverSheet!$C$9="Annual Return","AR",IF(CoverSheet!$C$9="Interim Return","IR",IF(CoverSheet!$C$9="Audited Annual Return","AAR","")))</f>
        <v/>
      </c>
      <c r="B657" t="str">
        <f>CoverSheet!$G$7</f>
        <v>v:25-01-a</v>
      </c>
      <c r="C657">
        <f>IF(CoverSheet!$C$31=3,"Q1",IF(CoverSheet!$C$31=6,"Q2",IF(CoverSheet!$C$31=9,"Q3",IF(AND(CoverSheet!$C$31=12,A657="AR"),"Q4",YEAR(CoverSheet!$D$29)))))</f>
        <v>1900</v>
      </c>
      <c r="D657" t="str">
        <f>CoverSheet!$C$15</f>
        <v/>
      </c>
      <c r="E657" t="s">
        <v>371</v>
      </c>
      <c r="F657" s="410" t="s">
        <v>6155</v>
      </c>
      <c r="G657" s="410" t="s">
        <v>4380</v>
      </c>
      <c r="H657">
        <f>Input!P250*CoverSheet!$C$35</f>
        <v>0</v>
      </c>
      <c r="K657" s="410"/>
      <c r="M657" s="410"/>
    </row>
    <row r="658" spans="1:13" x14ac:dyDescent="0.35">
      <c r="A658" t="str">
        <f>IF(CoverSheet!$C$9="Annual Return","AR",IF(CoverSheet!$C$9="Interim Return","IR",IF(CoverSheet!$C$9="Audited Annual Return","AAR","")))</f>
        <v/>
      </c>
      <c r="B658" t="str">
        <f>CoverSheet!$G$7</f>
        <v>v:25-01-a</v>
      </c>
      <c r="C658">
        <f>IF(CoverSheet!$C$31=3,"Q1",IF(CoverSheet!$C$31=6,"Q2",IF(CoverSheet!$C$31=9,"Q3",IF(AND(CoverSheet!$C$31=12,A658="AR"),"Q4",YEAR(CoverSheet!$D$29)))))</f>
        <v>1900</v>
      </c>
      <c r="D658" t="str">
        <f>CoverSheet!$C$15</f>
        <v/>
      </c>
      <c r="E658" t="s">
        <v>371</v>
      </c>
      <c r="F658" s="410" t="s">
        <v>6156</v>
      </c>
      <c r="G658" s="410" t="s">
        <v>4381</v>
      </c>
      <c r="H658">
        <f>Input!P251*CoverSheet!$C$35</f>
        <v>0</v>
      </c>
      <c r="K658" s="410"/>
      <c r="M658" s="410"/>
    </row>
    <row r="659" spans="1:13" x14ac:dyDescent="0.35">
      <c r="A659" t="str">
        <f>IF(CoverSheet!$C$9="Annual Return","AR",IF(CoverSheet!$C$9="Interim Return","IR",IF(CoverSheet!$C$9="Audited Annual Return","AAR","")))</f>
        <v/>
      </c>
      <c r="B659" t="str">
        <f>CoverSheet!$G$7</f>
        <v>v:25-01-a</v>
      </c>
      <c r="C659">
        <f>IF(CoverSheet!$C$31=3,"Q1",IF(CoverSheet!$C$31=6,"Q2",IF(CoverSheet!$C$31=9,"Q3",IF(AND(CoverSheet!$C$31=12,A659="AR"),"Q4",YEAR(CoverSheet!$D$29)))))</f>
        <v>1900</v>
      </c>
      <c r="D659" t="str">
        <f>CoverSheet!$C$15</f>
        <v/>
      </c>
      <c r="E659" t="s">
        <v>371</v>
      </c>
      <c r="F659" s="410" t="s">
        <v>6157</v>
      </c>
      <c r="G659" s="410" t="s">
        <v>4382</v>
      </c>
      <c r="H659">
        <f>Input!P252*CoverSheet!$C$35</f>
        <v>0</v>
      </c>
      <c r="K659" s="410"/>
      <c r="M659" s="410"/>
    </row>
    <row r="660" spans="1:13" x14ac:dyDescent="0.35">
      <c r="A660" t="str">
        <f>IF(CoverSheet!$C$9="Annual Return","AR",IF(CoverSheet!$C$9="Interim Return","IR",IF(CoverSheet!$C$9="Audited Annual Return","AAR","")))</f>
        <v/>
      </c>
      <c r="B660" t="str">
        <f>CoverSheet!$G$7</f>
        <v>v:25-01-a</v>
      </c>
      <c r="C660">
        <f>IF(CoverSheet!$C$31=3,"Q1",IF(CoverSheet!$C$31=6,"Q2",IF(CoverSheet!$C$31=9,"Q3",IF(AND(CoverSheet!$C$31=12,A660="AR"),"Q4",YEAR(CoverSheet!$D$29)))))</f>
        <v>1900</v>
      </c>
      <c r="D660" t="str">
        <f>CoverSheet!$C$15</f>
        <v/>
      </c>
      <c r="E660" t="s">
        <v>371</v>
      </c>
      <c r="F660" s="410" t="s">
        <v>6158</v>
      </c>
      <c r="G660" s="410" t="s">
        <v>4383</v>
      </c>
      <c r="H660">
        <f>Input!P253*CoverSheet!$C$35</f>
        <v>0</v>
      </c>
      <c r="K660" s="410"/>
      <c r="M660" s="410"/>
    </row>
    <row r="661" spans="1:13" x14ac:dyDescent="0.35">
      <c r="A661" t="str">
        <f>IF(CoverSheet!$C$9="Annual Return","AR",IF(CoverSheet!$C$9="Interim Return","IR",IF(CoverSheet!$C$9="Audited Annual Return","AAR","")))</f>
        <v/>
      </c>
      <c r="B661" t="str">
        <f>CoverSheet!$G$7</f>
        <v>v:25-01-a</v>
      </c>
      <c r="C661">
        <f>IF(CoverSheet!$C$31=3,"Q1",IF(CoverSheet!$C$31=6,"Q2",IF(CoverSheet!$C$31=9,"Q3",IF(AND(CoverSheet!$C$31=12,A661="AR"),"Q4",YEAR(CoverSheet!$D$29)))))</f>
        <v>1900</v>
      </c>
      <c r="D661" t="str">
        <f>CoverSheet!$C$15</f>
        <v/>
      </c>
      <c r="E661" t="s">
        <v>371</v>
      </c>
      <c r="F661" s="410" t="s">
        <v>6159</v>
      </c>
      <c r="G661" s="410" t="s">
        <v>4384</v>
      </c>
      <c r="H661">
        <f>Input!P254*CoverSheet!$C$35</f>
        <v>0</v>
      </c>
      <c r="K661" s="410"/>
      <c r="M661" s="410"/>
    </row>
    <row r="662" spans="1:13" x14ac:dyDescent="0.35">
      <c r="A662" t="str">
        <f>IF(CoverSheet!$C$9="Annual Return","AR",IF(CoverSheet!$C$9="Interim Return","IR",IF(CoverSheet!$C$9="Audited Annual Return","AAR","")))</f>
        <v/>
      </c>
      <c r="B662" t="str">
        <f>CoverSheet!$G$7</f>
        <v>v:25-01-a</v>
      </c>
      <c r="C662">
        <f>IF(CoverSheet!$C$31=3,"Q1",IF(CoverSheet!$C$31=6,"Q2",IF(CoverSheet!$C$31=9,"Q3",IF(AND(CoverSheet!$C$31=12,A662="AR"),"Q4",YEAR(CoverSheet!$D$29)))))</f>
        <v>1900</v>
      </c>
      <c r="D662" t="str">
        <f>CoverSheet!$C$15</f>
        <v/>
      </c>
      <c r="E662" t="s">
        <v>371</v>
      </c>
      <c r="F662" s="410" t="s">
        <v>6160</v>
      </c>
      <c r="G662" s="410" t="s">
        <v>4845</v>
      </c>
      <c r="H662">
        <f>Input!P255*CoverSheet!$C$35</f>
        <v>0</v>
      </c>
      <c r="K662" s="410"/>
      <c r="M662" s="410"/>
    </row>
    <row r="663" spans="1:13" x14ac:dyDescent="0.35">
      <c r="A663" t="str">
        <f>IF(CoverSheet!$C$9="Annual Return","AR",IF(CoverSheet!$C$9="Interim Return","IR",IF(CoverSheet!$C$9="Audited Annual Return","AAR","")))</f>
        <v/>
      </c>
      <c r="B663" t="str">
        <f>CoverSheet!$G$7</f>
        <v>v:25-01-a</v>
      </c>
      <c r="C663">
        <f>IF(CoverSheet!$C$31=3,"Q1",IF(CoverSheet!$C$31=6,"Q2",IF(CoverSheet!$C$31=9,"Q3",IF(AND(CoverSheet!$C$31=12,A663="AR"),"Q4",YEAR(CoverSheet!$D$29)))))</f>
        <v>1900</v>
      </c>
      <c r="D663" t="str">
        <f>CoverSheet!$C$15</f>
        <v/>
      </c>
      <c r="E663" t="s">
        <v>371</v>
      </c>
      <c r="F663" s="410" t="s">
        <v>6161</v>
      </c>
      <c r="G663" s="410" t="s">
        <v>4844</v>
      </c>
      <c r="H663">
        <f>Input!P256*CoverSheet!$C$35</f>
        <v>0</v>
      </c>
      <c r="K663" s="410"/>
      <c r="M663" s="410"/>
    </row>
    <row r="664" spans="1:13" x14ac:dyDescent="0.35">
      <c r="A664" t="str">
        <f>IF(CoverSheet!$C$9="Annual Return","AR",IF(CoverSheet!$C$9="Interim Return","IR",IF(CoverSheet!$C$9="Audited Annual Return","AAR","")))</f>
        <v/>
      </c>
      <c r="B664" t="str">
        <f>CoverSheet!$G$7</f>
        <v>v:25-01-a</v>
      </c>
      <c r="C664">
        <f>IF(CoverSheet!$C$31=3,"Q1",IF(CoverSheet!$C$31=6,"Q2",IF(CoverSheet!$C$31=9,"Q3",IF(AND(CoverSheet!$C$31=12,A664="AR"),"Q4",YEAR(CoverSheet!$D$29)))))</f>
        <v>1900</v>
      </c>
      <c r="D664" t="str">
        <f>CoverSheet!$C$15</f>
        <v/>
      </c>
      <c r="E664" t="s">
        <v>371</v>
      </c>
      <c r="F664" s="410" t="s">
        <v>4079</v>
      </c>
      <c r="G664" s="410" t="s">
        <v>4385</v>
      </c>
      <c r="H664">
        <f>Input!P258*CoverSheet!$C$35</f>
        <v>0</v>
      </c>
      <c r="K664" s="410"/>
      <c r="M664" s="410"/>
    </row>
    <row r="665" spans="1:13" x14ac:dyDescent="0.35">
      <c r="A665" t="str">
        <f>IF(CoverSheet!$C$9="Annual Return","AR",IF(CoverSheet!$C$9="Interim Return","IR",IF(CoverSheet!$C$9="Audited Annual Return","AAR","")))</f>
        <v/>
      </c>
      <c r="B665" t="str">
        <f>CoverSheet!$G$7</f>
        <v>v:25-01-a</v>
      </c>
      <c r="C665">
        <f>IF(CoverSheet!$C$31=3,"Q1",IF(CoverSheet!$C$31=6,"Q2",IF(CoverSheet!$C$31=9,"Q3",IF(AND(CoverSheet!$C$31=12,A665="AR"),"Q4",YEAR(CoverSheet!$D$29)))))</f>
        <v>1900</v>
      </c>
      <c r="D665" t="str">
        <f>CoverSheet!$C$15</f>
        <v/>
      </c>
      <c r="E665" t="s">
        <v>371</v>
      </c>
      <c r="F665" s="410" t="s">
        <v>6162</v>
      </c>
      <c r="G665" s="410" t="s">
        <v>4386</v>
      </c>
      <c r="H665">
        <f>Input!P259*CoverSheet!$C$35</f>
        <v>0</v>
      </c>
      <c r="K665" s="410"/>
      <c r="M665" s="410"/>
    </row>
    <row r="666" spans="1:13" x14ac:dyDescent="0.35">
      <c r="A666" t="str">
        <f>IF(CoverSheet!$C$9="Annual Return","AR",IF(CoverSheet!$C$9="Interim Return","IR",IF(CoverSheet!$C$9="Audited Annual Return","AAR","")))</f>
        <v/>
      </c>
      <c r="B666" t="str">
        <f>CoverSheet!$G$7</f>
        <v>v:25-01-a</v>
      </c>
      <c r="C666">
        <f>IF(CoverSheet!$C$31=3,"Q1",IF(CoverSheet!$C$31=6,"Q2",IF(CoverSheet!$C$31=9,"Q3",IF(AND(CoverSheet!$C$31=12,A666="AR"),"Q4",YEAR(CoverSheet!$D$29)))))</f>
        <v>1900</v>
      </c>
      <c r="D666" t="str">
        <f>CoverSheet!$C$15</f>
        <v/>
      </c>
      <c r="E666" t="s">
        <v>371</v>
      </c>
      <c r="F666" s="410" t="s">
        <v>6163</v>
      </c>
      <c r="G666" s="410" t="s">
        <v>4387</v>
      </c>
      <c r="H666">
        <f>Input!P260*CoverSheet!$C$35</f>
        <v>0</v>
      </c>
      <c r="K666" s="410"/>
      <c r="M666" s="410"/>
    </row>
    <row r="667" spans="1:13" x14ac:dyDescent="0.35">
      <c r="A667" t="str">
        <f>IF(CoverSheet!$C$9="Annual Return","AR",IF(CoverSheet!$C$9="Interim Return","IR",IF(CoverSheet!$C$9="Audited Annual Return","AAR","")))</f>
        <v/>
      </c>
      <c r="B667" t="str">
        <f>CoverSheet!$G$7</f>
        <v>v:25-01-a</v>
      </c>
      <c r="C667">
        <f>IF(CoverSheet!$C$31=3,"Q1",IF(CoverSheet!$C$31=6,"Q2",IF(CoverSheet!$C$31=9,"Q3",IF(AND(CoverSheet!$C$31=12,A667="AR"),"Q4",YEAR(CoverSheet!$D$29)))))</f>
        <v>1900</v>
      </c>
      <c r="D667" t="str">
        <f>CoverSheet!$C$15</f>
        <v/>
      </c>
      <c r="E667" t="s">
        <v>371</v>
      </c>
      <c r="F667" s="410" t="s">
        <v>6164</v>
      </c>
      <c r="G667" s="410" t="s">
        <v>4388</v>
      </c>
      <c r="H667">
        <f>Input!P261*CoverSheet!$C$35</f>
        <v>0</v>
      </c>
      <c r="K667" s="410"/>
      <c r="M667" s="410"/>
    </row>
    <row r="668" spans="1:13" x14ac:dyDescent="0.35">
      <c r="A668" t="str">
        <f>IF(CoverSheet!$C$9="Annual Return","AR",IF(CoverSheet!$C$9="Interim Return","IR",IF(CoverSheet!$C$9="Audited Annual Return","AAR","")))</f>
        <v/>
      </c>
      <c r="B668" t="str">
        <f>CoverSheet!$G$7</f>
        <v>v:25-01-a</v>
      </c>
      <c r="C668">
        <f>IF(CoverSheet!$C$31=3,"Q1",IF(CoverSheet!$C$31=6,"Q2",IF(CoverSheet!$C$31=9,"Q3",IF(AND(CoverSheet!$C$31=12,A668="AR"),"Q4",YEAR(CoverSheet!$D$29)))))</f>
        <v>1900</v>
      </c>
      <c r="D668" t="str">
        <f>CoverSheet!$C$15</f>
        <v/>
      </c>
      <c r="E668" t="s">
        <v>371</v>
      </c>
      <c r="F668" s="410" t="s">
        <v>6165</v>
      </c>
      <c r="G668" s="410" t="s">
        <v>4389</v>
      </c>
      <c r="H668">
        <f>Input!P262*CoverSheet!$C$35</f>
        <v>0</v>
      </c>
      <c r="K668" s="410"/>
      <c r="M668" s="410"/>
    </row>
    <row r="669" spans="1:13" x14ac:dyDescent="0.35">
      <c r="A669" t="str">
        <f>IF(CoverSheet!$C$9="Annual Return","AR",IF(CoverSheet!$C$9="Interim Return","IR",IF(CoverSheet!$C$9="Audited Annual Return","AAR","")))</f>
        <v/>
      </c>
      <c r="B669" t="str">
        <f>CoverSheet!$G$7</f>
        <v>v:25-01-a</v>
      </c>
      <c r="C669">
        <f>IF(CoverSheet!$C$31=3,"Q1",IF(CoverSheet!$C$31=6,"Q2",IF(CoverSheet!$C$31=9,"Q3",IF(AND(CoverSheet!$C$31=12,A669="AR"),"Q4",YEAR(CoverSheet!$D$29)))))</f>
        <v>1900</v>
      </c>
      <c r="D669" t="str">
        <f>CoverSheet!$C$15</f>
        <v/>
      </c>
      <c r="E669" t="s">
        <v>371</v>
      </c>
      <c r="F669" s="410" t="s">
        <v>6166</v>
      </c>
      <c r="G669" s="410" t="s">
        <v>4390</v>
      </c>
      <c r="H669">
        <f>Input!P264*CoverSheet!$C$35</f>
        <v>0</v>
      </c>
      <c r="K669" s="410"/>
      <c r="M669" s="410"/>
    </row>
    <row r="670" spans="1:13" x14ac:dyDescent="0.35">
      <c r="A670" t="str">
        <f>IF(CoverSheet!$C$9="Annual Return","AR",IF(CoverSheet!$C$9="Interim Return","IR",IF(CoverSheet!$C$9="Audited Annual Return","AAR","")))</f>
        <v/>
      </c>
      <c r="B670" t="str">
        <f>CoverSheet!$G$7</f>
        <v>v:25-01-a</v>
      </c>
      <c r="C670">
        <f>IF(CoverSheet!$C$31=3,"Q1",IF(CoverSheet!$C$31=6,"Q2",IF(CoverSheet!$C$31=9,"Q3",IF(AND(CoverSheet!$C$31=12,A670="AR"),"Q4",YEAR(CoverSheet!$D$29)))))</f>
        <v>1900</v>
      </c>
      <c r="D670" t="str">
        <f>CoverSheet!$C$15</f>
        <v/>
      </c>
      <c r="E670" t="s">
        <v>371</v>
      </c>
      <c r="F670" t="s">
        <v>4080</v>
      </c>
      <c r="G670" t="s">
        <v>4391</v>
      </c>
      <c r="H670">
        <f>Input!P269*CoverSheet!$C$35</f>
        <v>0</v>
      </c>
    </row>
    <row r="671" spans="1:13" x14ac:dyDescent="0.35">
      <c r="A671" t="str">
        <f>IF(CoverSheet!$C$9="Annual Return","AR",IF(CoverSheet!$C$9="Interim Return","IR",IF(CoverSheet!$C$9="Audited Annual Return","AAR","")))</f>
        <v/>
      </c>
      <c r="B671" t="str">
        <f>CoverSheet!$G$7</f>
        <v>v:25-01-a</v>
      </c>
      <c r="C671">
        <f>IF(CoverSheet!$C$31=3,"Q1",IF(CoverSheet!$C$31=6,"Q2",IF(CoverSheet!$C$31=9,"Q3",IF(AND(CoverSheet!$C$31=12,A671="AR"),"Q4",YEAR(CoverSheet!$D$29)))))</f>
        <v>1900</v>
      </c>
      <c r="D671" t="str">
        <f>CoverSheet!$C$15</f>
        <v/>
      </c>
      <c r="E671" t="s">
        <v>371</v>
      </c>
      <c r="F671" t="s">
        <v>4081</v>
      </c>
      <c r="G671" t="s">
        <v>4392</v>
      </c>
      <c r="H671">
        <f>Input!P271*CoverSheet!$C$35</f>
        <v>0</v>
      </c>
    </row>
    <row r="672" spans="1:13" x14ac:dyDescent="0.35">
      <c r="A672" t="str">
        <f>IF(CoverSheet!$C$9="Annual Return","AR",IF(CoverSheet!$C$9="Interim Return","IR",IF(CoverSheet!$C$9="Audited Annual Return","AAR","")))</f>
        <v/>
      </c>
      <c r="B672" t="str">
        <f>CoverSheet!$G$7</f>
        <v>v:25-01-a</v>
      </c>
      <c r="C672">
        <f>IF(CoverSheet!$C$31=3,"Q1",IF(CoverSheet!$C$31=6,"Q2",IF(CoverSheet!$C$31=9,"Q3",IF(AND(CoverSheet!$C$31=12,A672="AR"),"Q4",YEAR(CoverSheet!$D$29)))))</f>
        <v>1900</v>
      </c>
      <c r="D672" t="str">
        <f>CoverSheet!$C$15</f>
        <v/>
      </c>
      <c r="E672" t="s">
        <v>371</v>
      </c>
      <c r="F672" t="s">
        <v>4082</v>
      </c>
      <c r="G672" t="s">
        <v>4393</v>
      </c>
      <c r="H672">
        <f>Input!P272*CoverSheet!$C$35</f>
        <v>0</v>
      </c>
    </row>
    <row r="673" spans="1:8" x14ac:dyDescent="0.35">
      <c r="A673" t="str">
        <f>IF(CoverSheet!$C$9="Annual Return","AR",IF(CoverSheet!$C$9="Interim Return","IR",IF(CoverSheet!$C$9="Audited Annual Return","AAR","")))</f>
        <v/>
      </c>
      <c r="B673" t="str">
        <f>CoverSheet!$G$7</f>
        <v>v:25-01-a</v>
      </c>
      <c r="C673">
        <f>IF(CoverSheet!$C$31=3,"Q1",IF(CoverSheet!$C$31=6,"Q2",IF(CoverSheet!$C$31=9,"Q3",IF(AND(CoverSheet!$C$31=12,A673="AR"),"Q4",YEAR(CoverSheet!$D$29)))))</f>
        <v>1900</v>
      </c>
      <c r="D673" t="str">
        <f>CoverSheet!$C$15</f>
        <v/>
      </c>
      <c r="E673" t="s">
        <v>371</v>
      </c>
      <c r="F673" t="s">
        <v>4083</v>
      </c>
      <c r="G673" t="s">
        <v>4394</v>
      </c>
      <c r="H673">
        <f>Input!P273*CoverSheet!$C$35</f>
        <v>0</v>
      </c>
    </row>
    <row r="674" spans="1:8" x14ac:dyDescent="0.35">
      <c r="A674" t="str">
        <f>IF(CoverSheet!$C$9="Annual Return","AR",IF(CoverSheet!$C$9="Interim Return","IR",IF(CoverSheet!$C$9="Audited Annual Return","AAR","")))</f>
        <v/>
      </c>
      <c r="B674" t="str">
        <f>CoverSheet!$G$7</f>
        <v>v:25-01-a</v>
      </c>
      <c r="C674">
        <f>IF(CoverSheet!$C$31=3,"Q1",IF(CoverSheet!$C$31=6,"Q2",IF(CoverSheet!$C$31=9,"Q3",IF(AND(CoverSheet!$C$31=12,A674="AR"),"Q4",YEAR(CoverSheet!$D$29)))))</f>
        <v>1900</v>
      </c>
      <c r="D674" t="str">
        <f>CoverSheet!$C$15</f>
        <v/>
      </c>
      <c r="E674" t="s">
        <v>371</v>
      </c>
      <c r="F674" t="s">
        <v>4084</v>
      </c>
      <c r="G674" t="s">
        <v>4395</v>
      </c>
      <c r="H674">
        <f>Input!P275*CoverSheet!$C$35</f>
        <v>0</v>
      </c>
    </row>
    <row r="675" spans="1:8" x14ac:dyDescent="0.35">
      <c r="A675" t="str">
        <f>IF(CoverSheet!$C$9="Annual Return","AR",IF(CoverSheet!$C$9="Interim Return","IR",IF(CoverSheet!$C$9="Audited Annual Return","AAR","")))</f>
        <v/>
      </c>
      <c r="B675" t="str">
        <f>CoverSheet!$G$7</f>
        <v>v:25-01-a</v>
      </c>
      <c r="C675">
        <f>IF(CoverSheet!$C$31=3,"Q1",IF(CoverSheet!$C$31=6,"Q2",IF(CoverSheet!$C$31=9,"Q3",IF(AND(CoverSheet!$C$31=12,A675="AR"),"Q4",YEAR(CoverSheet!$D$29)))))</f>
        <v>1900</v>
      </c>
      <c r="D675" t="str">
        <f>CoverSheet!$C$15</f>
        <v/>
      </c>
      <c r="E675" t="s">
        <v>371</v>
      </c>
      <c r="F675" t="s">
        <v>4085</v>
      </c>
      <c r="G675" t="s">
        <v>4396</v>
      </c>
      <c r="H675">
        <f>Input!P277*CoverSheet!$C$35</f>
        <v>0</v>
      </c>
    </row>
    <row r="676" spans="1:8" x14ac:dyDescent="0.35">
      <c r="A676" t="str">
        <f>IF(CoverSheet!$C$9="Annual Return","AR",IF(CoverSheet!$C$9="Interim Return","IR",IF(CoverSheet!$C$9="Audited Annual Return","AAR","")))</f>
        <v/>
      </c>
      <c r="B676" t="str">
        <f>CoverSheet!$G$7</f>
        <v>v:25-01-a</v>
      </c>
      <c r="C676">
        <f>IF(CoverSheet!$C$31=3,"Q1",IF(CoverSheet!$C$31=6,"Q2",IF(CoverSheet!$C$31=9,"Q3",IF(AND(CoverSheet!$C$31=12,A676="AR"),"Q4",YEAR(CoverSheet!$D$29)))))</f>
        <v>1900</v>
      </c>
      <c r="D676" t="str">
        <f>CoverSheet!$C$15</f>
        <v/>
      </c>
      <c r="E676" t="s">
        <v>371</v>
      </c>
      <c r="F676" t="s">
        <v>4086</v>
      </c>
      <c r="G676" t="s">
        <v>4397</v>
      </c>
      <c r="H676">
        <f>Input!P278*CoverSheet!$C$35</f>
        <v>0</v>
      </c>
    </row>
    <row r="677" spans="1:8" x14ac:dyDescent="0.35">
      <c r="A677" t="str">
        <f>IF(CoverSheet!$C$9="Annual Return","AR",IF(CoverSheet!$C$9="Interim Return","IR",IF(CoverSheet!$C$9="Audited Annual Return","AAR","")))</f>
        <v/>
      </c>
      <c r="B677" t="str">
        <f>CoverSheet!$G$7</f>
        <v>v:25-01-a</v>
      </c>
      <c r="C677">
        <f>IF(CoverSheet!$C$31=3,"Q1",IF(CoverSheet!$C$31=6,"Q2",IF(CoverSheet!$C$31=9,"Q3",IF(AND(CoverSheet!$C$31=12,A677="AR"),"Q4",YEAR(CoverSheet!$D$29)))))</f>
        <v>1900</v>
      </c>
      <c r="D677" t="str">
        <f>CoverSheet!$C$15</f>
        <v/>
      </c>
      <c r="E677" t="s">
        <v>371</v>
      </c>
      <c r="F677" t="s">
        <v>4087</v>
      </c>
      <c r="G677" t="s">
        <v>4398</v>
      </c>
      <c r="H677">
        <f>Input!P279*CoverSheet!$C$35</f>
        <v>0</v>
      </c>
    </row>
    <row r="678" spans="1:8" x14ac:dyDescent="0.35">
      <c r="A678" t="str">
        <f>IF(CoverSheet!$C$9="Annual Return","AR",IF(CoverSheet!$C$9="Interim Return","IR",IF(CoverSheet!$C$9="Audited Annual Return","AAR","")))</f>
        <v/>
      </c>
      <c r="B678" t="str">
        <f>CoverSheet!$G$7</f>
        <v>v:25-01-a</v>
      </c>
      <c r="C678">
        <f>IF(CoverSheet!$C$31=3,"Q1",IF(CoverSheet!$C$31=6,"Q2",IF(CoverSheet!$C$31=9,"Q3",IF(AND(CoverSheet!$C$31=12,A678="AR"),"Q4",YEAR(CoverSheet!$D$29)))))</f>
        <v>1900</v>
      </c>
      <c r="D678" t="str">
        <f>CoverSheet!$C$15</f>
        <v/>
      </c>
      <c r="E678" t="s">
        <v>371</v>
      </c>
      <c r="F678" t="s">
        <v>4447</v>
      </c>
      <c r="G678" t="s">
        <v>4452</v>
      </c>
      <c r="H678">
        <f>Input!R279*CoverSheet!$C$35</f>
        <v>0</v>
      </c>
    </row>
    <row r="679" spans="1:8" x14ac:dyDescent="0.35">
      <c r="A679" t="str">
        <f>IF(CoverSheet!$C$9="Annual Return","AR",IF(CoverSheet!$C$9="Interim Return","IR",IF(CoverSheet!$C$9="Audited Annual Return","AAR","")))</f>
        <v/>
      </c>
      <c r="B679" t="str">
        <f>CoverSheet!$G$7</f>
        <v>v:25-01-a</v>
      </c>
      <c r="C679">
        <f>IF(CoverSheet!$C$31=3,"Q1",IF(CoverSheet!$C$31=6,"Q2",IF(CoverSheet!$C$31=9,"Q3",IF(AND(CoverSheet!$C$31=12,A679="AR"),"Q4",YEAR(CoverSheet!$D$29)))))</f>
        <v>1900</v>
      </c>
      <c r="D679" t="str">
        <f>CoverSheet!$C$15</f>
        <v/>
      </c>
      <c r="E679" t="s">
        <v>371</v>
      </c>
      <c r="F679" t="s">
        <v>4853</v>
      </c>
      <c r="G679" t="s">
        <v>4399</v>
      </c>
      <c r="H679">
        <f>Input!P281*CoverSheet!$C$35</f>
        <v>0</v>
      </c>
    </row>
    <row r="680" spans="1:8" x14ac:dyDescent="0.35">
      <c r="A680" t="str">
        <f>IF(CoverSheet!$C$9="Annual Return","AR",IF(CoverSheet!$C$9="Interim Return","IR",IF(CoverSheet!$C$9="Audited Annual Return","AAR","")))</f>
        <v/>
      </c>
      <c r="B680" t="str">
        <f>CoverSheet!$G$7</f>
        <v>v:25-01-a</v>
      </c>
      <c r="C680">
        <f>IF(CoverSheet!$C$31=3,"Q1",IF(CoverSheet!$C$31=6,"Q2",IF(CoverSheet!$C$31=9,"Q3",IF(AND(CoverSheet!$C$31=12,A680="AR"),"Q4",YEAR(CoverSheet!$D$29)))))</f>
        <v>1900</v>
      </c>
      <c r="D680" t="str">
        <f>CoverSheet!$C$15</f>
        <v/>
      </c>
      <c r="E680" t="s">
        <v>371</v>
      </c>
      <c r="F680" t="s">
        <v>4088</v>
      </c>
      <c r="G680" t="s">
        <v>4400</v>
      </c>
      <c r="H680">
        <f>Input!P282*CoverSheet!$C$35</f>
        <v>0</v>
      </c>
    </row>
    <row r="681" spans="1:8" x14ac:dyDescent="0.35">
      <c r="A681" t="str">
        <f>IF(CoverSheet!$C$9="Annual Return","AR",IF(CoverSheet!$C$9="Interim Return","IR",IF(CoverSheet!$C$9="Audited Annual Return","AAR","")))</f>
        <v/>
      </c>
      <c r="B681" t="str">
        <f>CoverSheet!$G$7</f>
        <v>v:25-01-a</v>
      </c>
      <c r="C681">
        <f>IF(CoverSheet!$C$31=3,"Q1",IF(CoverSheet!$C$31=6,"Q2",IF(CoverSheet!$C$31=9,"Q3",IF(AND(CoverSheet!$C$31=12,A681="AR"),"Q4",YEAR(CoverSheet!$D$29)))))</f>
        <v>1900</v>
      </c>
      <c r="D681" t="str">
        <f>CoverSheet!$C$15</f>
        <v/>
      </c>
      <c r="E681" t="s">
        <v>371</v>
      </c>
      <c r="F681" t="s">
        <v>4089</v>
      </c>
      <c r="G681" t="s">
        <v>4401</v>
      </c>
      <c r="H681">
        <f>Input!P283*CoverSheet!$C$35</f>
        <v>0</v>
      </c>
    </row>
    <row r="682" spans="1:8" x14ac:dyDescent="0.35">
      <c r="A682" t="str">
        <f>IF(CoverSheet!$C$9="Annual Return","AR",IF(CoverSheet!$C$9="Interim Return","IR",IF(CoverSheet!$C$9="Audited Annual Return","AAR","")))</f>
        <v/>
      </c>
      <c r="B682" t="str">
        <f>CoverSheet!$G$7</f>
        <v>v:25-01-a</v>
      </c>
      <c r="C682">
        <f>IF(CoverSheet!$C$31=3,"Q1",IF(CoverSheet!$C$31=6,"Q2",IF(CoverSheet!$C$31=9,"Q3",IF(AND(CoverSheet!$C$31=12,A682="AR"),"Q4",YEAR(CoverSheet!$D$29)))))</f>
        <v>1900</v>
      </c>
      <c r="D682" t="str">
        <f>CoverSheet!$C$15</f>
        <v/>
      </c>
      <c r="E682" t="s">
        <v>371</v>
      </c>
      <c r="F682" t="s">
        <v>4090</v>
      </c>
      <c r="G682" t="s">
        <v>4402</v>
      </c>
      <c r="H682">
        <f>Input!P284*CoverSheet!$C$35</f>
        <v>0</v>
      </c>
    </row>
    <row r="683" spans="1:8" x14ac:dyDescent="0.35">
      <c r="A683" t="str">
        <f>IF(CoverSheet!$C$9="Annual Return","AR",IF(CoverSheet!$C$9="Interim Return","IR",IF(CoverSheet!$C$9="Audited Annual Return","AAR","")))</f>
        <v/>
      </c>
      <c r="B683" t="str">
        <f>CoverSheet!$G$7</f>
        <v>v:25-01-a</v>
      </c>
      <c r="C683">
        <f>IF(CoverSheet!$C$31=3,"Q1",IF(CoverSheet!$C$31=6,"Q2",IF(CoverSheet!$C$31=9,"Q3",IF(AND(CoverSheet!$C$31=12,A683="AR"),"Q4",YEAR(CoverSheet!$D$29)))))</f>
        <v>1900</v>
      </c>
      <c r="D683" t="str">
        <f>CoverSheet!$C$15</f>
        <v/>
      </c>
      <c r="E683" t="s">
        <v>371</v>
      </c>
      <c r="F683" t="s">
        <v>4091</v>
      </c>
      <c r="G683" t="s">
        <v>4403</v>
      </c>
      <c r="H683">
        <f>Input!P285*CoverSheet!$C$35</f>
        <v>0</v>
      </c>
    </row>
    <row r="684" spans="1:8" x14ac:dyDescent="0.35">
      <c r="A684" t="str">
        <f>IF(CoverSheet!$C$9="Annual Return","AR",IF(CoverSheet!$C$9="Interim Return","IR",IF(CoverSheet!$C$9="Audited Annual Return","AAR","")))</f>
        <v/>
      </c>
      <c r="B684" t="str">
        <f>CoverSheet!$G$7</f>
        <v>v:25-01-a</v>
      </c>
      <c r="C684">
        <f>IF(CoverSheet!$C$31=3,"Q1",IF(CoverSheet!$C$31=6,"Q2",IF(CoverSheet!$C$31=9,"Q3",IF(AND(CoverSheet!$C$31=12,A684="AR"),"Q4",YEAR(CoverSheet!$D$29)))))</f>
        <v>1900</v>
      </c>
      <c r="D684" t="str">
        <f>CoverSheet!$C$15</f>
        <v/>
      </c>
      <c r="E684" t="s">
        <v>371</v>
      </c>
      <c r="F684" t="s">
        <v>4092</v>
      </c>
      <c r="G684" t="s">
        <v>4404</v>
      </c>
      <c r="H684">
        <f>Input!P286*CoverSheet!$C$35</f>
        <v>0</v>
      </c>
    </row>
    <row r="685" spans="1:8" x14ac:dyDescent="0.35">
      <c r="A685" t="str">
        <f>IF(CoverSheet!$C$9="Annual Return","AR",IF(CoverSheet!$C$9="Interim Return","IR",IF(CoverSheet!$C$9="Audited Annual Return","AAR","")))</f>
        <v/>
      </c>
      <c r="B685" t="str">
        <f>CoverSheet!$G$7</f>
        <v>v:25-01-a</v>
      </c>
      <c r="C685">
        <f>IF(CoverSheet!$C$31=3,"Q1",IF(CoverSheet!$C$31=6,"Q2",IF(CoverSheet!$C$31=9,"Q3",IF(AND(CoverSheet!$C$31=12,A685="AR"),"Q4",YEAR(CoverSheet!$D$29)))))</f>
        <v>1900</v>
      </c>
      <c r="D685" t="str">
        <f>CoverSheet!$C$15</f>
        <v/>
      </c>
      <c r="E685" t="s">
        <v>371</v>
      </c>
      <c r="F685" t="s">
        <v>4448</v>
      </c>
      <c r="G685" t="s">
        <v>4453</v>
      </c>
      <c r="H685">
        <f>Input!R286*CoverSheet!$C$35</f>
        <v>0</v>
      </c>
    </row>
    <row r="686" spans="1:8" x14ac:dyDescent="0.35">
      <c r="A686" t="str">
        <f>IF(CoverSheet!$C$9="Annual Return","AR",IF(CoverSheet!$C$9="Interim Return","IR",IF(CoverSheet!$C$9="Audited Annual Return","AAR","")))</f>
        <v/>
      </c>
      <c r="B686" t="str">
        <f>CoverSheet!$G$7</f>
        <v>v:25-01-a</v>
      </c>
      <c r="C686">
        <f>IF(CoverSheet!$C$31=3,"Q1",IF(CoverSheet!$C$31=6,"Q2",IF(CoverSheet!$C$31=9,"Q3",IF(AND(CoverSheet!$C$31=12,A686="AR"),"Q4",YEAR(CoverSheet!$D$29)))))</f>
        <v>1900</v>
      </c>
      <c r="D686" t="str">
        <f>CoverSheet!$C$15</f>
        <v/>
      </c>
      <c r="E686" t="s">
        <v>371</v>
      </c>
      <c r="F686" t="s">
        <v>4093</v>
      </c>
      <c r="G686" t="s">
        <v>4405</v>
      </c>
      <c r="H686">
        <f>Input!P287*CoverSheet!$C$35</f>
        <v>0</v>
      </c>
    </row>
    <row r="687" spans="1:8" x14ac:dyDescent="0.35">
      <c r="A687" t="str">
        <f>IF(CoverSheet!$C$9="Annual Return","AR",IF(CoverSheet!$C$9="Interim Return","IR",IF(CoverSheet!$C$9="Audited Annual Return","AAR","")))</f>
        <v/>
      </c>
      <c r="B687" t="str">
        <f>CoverSheet!$G$7</f>
        <v>v:25-01-a</v>
      </c>
      <c r="C687">
        <f>IF(CoverSheet!$C$31=3,"Q1",IF(CoverSheet!$C$31=6,"Q2",IF(CoverSheet!$C$31=9,"Q3",IF(AND(CoverSheet!$C$31=12,A687="AR"),"Q4",YEAR(CoverSheet!$D$29)))))</f>
        <v>1900</v>
      </c>
      <c r="D687" t="str">
        <f>CoverSheet!$C$15</f>
        <v/>
      </c>
      <c r="E687" t="s">
        <v>371</v>
      </c>
      <c r="F687" t="s">
        <v>4094</v>
      </c>
      <c r="G687" t="s">
        <v>4848</v>
      </c>
      <c r="H687">
        <f>Input!P288*CoverSheet!$C$35</f>
        <v>0</v>
      </c>
    </row>
    <row r="688" spans="1:8" x14ac:dyDescent="0.35">
      <c r="A688" t="str">
        <f>IF(CoverSheet!$C$9="Annual Return","AR",IF(CoverSheet!$C$9="Interim Return","IR",IF(CoverSheet!$C$9="Audited Annual Return","AAR","")))</f>
        <v/>
      </c>
      <c r="B688" t="str">
        <f>CoverSheet!$G$7</f>
        <v>v:25-01-a</v>
      </c>
      <c r="C688">
        <f>IF(CoverSheet!$C$31=3,"Q1",IF(CoverSheet!$C$31=6,"Q2",IF(CoverSheet!$C$31=9,"Q3",IF(AND(CoverSheet!$C$31=12,A688="AR"),"Q4",YEAR(CoverSheet!$D$29)))))</f>
        <v>1900</v>
      </c>
      <c r="D688" t="str">
        <f>CoverSheet!$C$15</f>
        <v/>
      </c>
      <c r="E688" t="s">
        <v>371</v>
      </c>
      <c r="F688" t="s">
        <v>4846</v>
      </c>
      <c r="G688" t="s">
        <v>4847</v>
      </c>
      <c r="H688">
        <f>Input!P289*CoverSheet!$C$35</f>
        <v>0</v>
      </c>
    </row>
    <row r="689" spans="1:8" x14ac:dyDescent="0.35">
      <c r="A689" t="str">
        <f>IF(CoverSheet!$C$9="Annual Return","AR",IF(CoverSheet!$C$9="Interim Return","IR",IF(CoverSheet!$C$9="Audited Annual Return","AAR","")))</f>
        <v/>
      </c>
      <c r="B689" t="str">
        <f>CoverSheet!$G$7</f>
        <v>v:25-01-a</v>
      </c>
      <c r="C689">
        <f>IF(CoverSheet!$C$31=3,"Q1",IF(CoverSheet!$C$31=6,"Q2",IF(CoverSheet!$C$31=9,"Q3",IF(AND(CoverSheet!$C$31=12,A689="AR"),"Q4",YEAR(CoverSheet!$D$29)))))</f>
        <v>1900</v>
      </c>
      <c r="D689" t="str">
        <f>CoverSheet!$C$15</f>
        <v/>
      </c>
      <c r="E689" t="s">
        <v>371</v>
      </c>
      <c r="F689" t="s">
        <v>4095</v>
      </c>
      <c r="G689" t="s">
        <v>4406</v>
      </c>
      <c r="H689">
        <f>Input!P291*CoverSheet!$C$35</f>
        <v>0</v>
      </c>
    </row>
    <row r="690" spans="1:8" x14ac:dyDescent="0.35">
      <c r="A690" t="str">
        <f>IF(CoverSheet!$C$9="Annual Return","AR",IF(CoverSheet!$C$9="Interim Return","IR",IF(CoverSheet!$C$9="Audited Annual Return","AAR","")))</f>
        <v/>
      </c>
      <c r="B690" t="str">
        <f>CoverSheet!$G$7</f>
        <v>v:25-01-a</v>
      </c>
      <c r="C690">
        <f>IF(CoverSheet!$C$31=3,"Q1",IF(CoverSheet!$C$31=6,"Q2",IF(CoverSheet!$C$31=9,"Q3",IF(AND(CoverSheet!$C$31=12,A690="AR"),"Q4",YEAR(CoverSheet!$D$29)))))</f>
        <v>1900</v>
      </c>
      <c r="D690" t="str">
        <f>CoverSheet!$C$15</f>
        <v/>
      </c>
      <c r="E690" t="s">
        <v>371</v>
      </c>
      <c r="F690" t="s">
        <v>4096</v>
      </c>
      <c r="G690" t="s">
        <v>4407</v>
      </c>
      <c r="H690">
        <f>Input!P293*CoverSheet!$C$35</f>
        <v>0</v>
      </c>
    </row>
    <row r="691" spans="1:8" x14ac:dyDescent="0.35">
      <c r="A691" t="str">
        <f>IF(CoverSheet!$C$9="Annual Return","AR",IF(CoverSheet!$C$9="Interim Return","IR",IF(CoverSheet!$C$9="Audited Annual Return","AAR","")))</f>
        <v/>
      </c>
      <c r="B691" t="str">
        <f>CoverSheet!$G$7</f>
        <v>v:25-01-a</v>
      </c>
      <c r="C691">
        <f>IF(CoverSheet!$C$31=3,"Q1",IF(CoverSheet!$C$31=6,"Q2",IF(CoverSheet!$C$31=9,"Q3",IF(AND(CoverSheet!$C$31=12,A691="AR"),"Q4",YEAR(CoverSheet!$D$29)))))</f>
        <v>1900</v>
      </c>
      <c r="D691" t="str">
        <f>CoverSheet!$C$15</f>
        <v/>
      </c>
      <c r="E691" t="s">
        <v>371</v>
      </c>
      <c r="F691" t="s">
        <v>4097</v>
      </c>
      <c r="G691" t="s">
        <v>4408</v>
      </c>
      <c r="H691">
        <f>Input!P294*CoverSheet!$C$35</f>
        <v>0</v>
      </c>
    </row>
    <row r="692" spans="1:8" x14ac:dyDescent="0.35">
      <c r="A692" t="str">
        <f>IF(CoverSheet!$C$9="Annual Return","AR",IF(CoverSheet!$C$9="Interim Return","IR",IF(CoverSheet!$C$9="Audited Annual Return","AAR","")))</f>
        <v/>
      </c>
      <c r="B692" t="str">
        <f>CoverSheet!$G$7</f>
        <v>v:25-01-a</v>
      </c>
      <c r="C692">
        <f>IF(CoverSheet!$C$31=3,"Q1",IF(CoverSheet!$C$31=6,"Q2",IF(CoverSheet!$C$31=9,"Q3",IF(AND(CoverSheet!$C$31=12,A692="AR"),"Q4",YEAR(CoverSheet!$D$29)))))</f>
        <v>1900</v>
      </c>
      <c r="D692" t="str">
        <f>CoverSheet!$C$15</f>
        <v/>
      </c>
      <c r="E692" t="s">
        <v>371</v>
      </c>
      <c r="F692" t="s">
        <v>4098</v>
      </c>
      <c r="G692" t="s">
        <v>4409</v>
      </c>
      <c r="H692">
        <f>Input!P295*CoverSheet!$C$35</f>
        <v>0</v>
      </c>
    </row>
    <row r="693" spans="1:8" x14ac:dyDescent="0.35">
      <c r="A693" t="str">
        <f>IF(CoverSheet!$C$9="Annual Return","AR",IF(CoverSheet!$C$9="Interim Return","IR",IF(CoverSheet!$C$9="Audited Annual Return","AAR","")))</f>
        <v/>
      </c>
      <c r="B693" t="str">
        <f>CoverSheet!$G$7</f>
        <v>v:25-01-a</v>
      </c>
      <c r="C693">
        <f>IF(CoverSheet!$C$31=3,"Q1",IF(CoverSheet!$C$31=6,"Q2",IF(CoverSheet!$C$31=9,"Q3",IF(AND(CoverSheet!$C$31=12,A693="AR"),"Q4",YEAR(CoverSheet!$D$29)))))</f>
        <v>1900</v>
      </c>
      <c r="D693" t="str">
        <f>CoverSheet!$C$15</f>
        <v/>
      </c>
      <c r="E693" t="s">
        <v>371</v>
      </c>
      <c r="F693" t="s">
        <v>4855</v>
      </c>
      <c r="G693" t="s">
        <v>4410</v>
      </c>
      <c r="H693">
        <f>Input!P297*CoverSheet!$C$35</f>
        <v>0</v>
      </c>
    </row>
    <row r="694" spans="1:8" x14ac:dyDescent="0.35">
      <c r="A694" t="str">
        <f>IF(CoverSheet!$C$9="Annual Return","AR",IF(CoverSheet!$C$9="Interim Return","IR",IF(CoverSheet!$C$9="Audited Annual Return","AAR","")))</f>
        <v/>
      </c>
      <c r="B694" t="str">
        <f>CoverSheet!$G$7</f>
        <v>v:25-01-a</v>
      </c>
      <c r="C694">
        <f>IF(CoverSheet!$C$31=3,"Q1",IF(CoverSheet!$C$31=6,"Q2",IF(CoverSheet!$C$31=9,"Q3",IF(AND(CoverSheet!$C$31=12,A694="AR"),"Q4",YEAR(CoverSheet!$D$29)))))</f>
        <v>1900</v>
      </c>
      <c r="D694" t="str">
        <f>CoverSheet!$C$15</f>
        <v/>
      </c>
      <c r="E694" t="s">
        <v>371</v>
      </c>
      <c r="F694" t="s">
        <v>4099</v>
      </c>
      <c r="G694" t="s">
        <v>4411</v>
      </c>
      <c r="H694">
        <f>Input!P299*CoverSheet!$C$35</f>
        <v>0</v>
      </c>
    </row>
    <row r="695" spans="1:8" x14ac:dyDescent="0.35">
      <c r="A695" t="str">
        <f>IF(CoverSheet!$C$9="Annual Return","AR",IF(CoverSheet!$C$9="Interim Return","IR",IF(CoverSheet!$C$9="Audited Annual Return","AAR","")))</f>
        <v/>
      </c>
      <c r="B695" t="str">
        <f>CoverSheet!$G$7</f>
        <v>v:25-01-a</v>
      </c>
      <c r="C695">
        <f>IF(CoverSheet!$C$31=3,"Q1",IF(CoverSheet!$C$31=6,"Q2",IF(CoverSheet!$C$31=9,"Q3",IF(AND(CoverSheet!$C$31=12,A695="AR"),"Q4",YEAR(CoverSheet!$D$29)))))</f>
        <v>1900</v>
      </c>
      <c r="D695" t="str">
        <f>CoverSheet!$C$15</f>
        <v/>
      </c>
      <c r="E695" t="s">
        <v>371</v>
      </c>
      <c r="F695" t="s">
        <v>4100</v>
      </c>
      <c r="G695" t="s">
        <v>4412</v>
      </c>
      <c r="H695">
        <f>Input!P300*CoverSheet!$C$35</f>
        <v>0</v>
      </c>
    </row>
    <row r="696" spans="1:8" x14ac:dyDescent="0.35">
      <c r="A696" t="str">
        <f>IF(CoverSheet!$C$9="Annual Return","AR",IF(CoverSheet!$C$9="Interim Return","IR",IF(CoverSheet!$C$9="Audited Annual Return","AAR","")))</f>
        <v/>
      </c>
      <c r="B696" t="str">
        <f>CoverSheet!$G$7</f>
        <v>v:25-01-a</v>
      </c>
      <c r="C696">
        <f>IF(CoverSheet!$C$31=3,"Q1",IF(CoverSheet!$C$31=6,"Q2",IF(CoverSheet!$C$31=9,"Q3",IF(AND(CoverSheet!$C$31=12,A696="AR"),"Q4",YEAR(CoverSheet!$D$29)))))</f>
        <v>1900</v>
      </c>
      <c r="D696" t="str">
        <f>CoverSheet!$C$15</f>
        <v/>
      </c>
      <c r="E696" t="s">
        <v>371</v>
      </c>
      <c r="F696" t="s">
        <v>4101</v>
      </c>
      <c r="G696" t="s">
        <v>4413</v>
      </c>
      <c r="H696">
        <f>Input!P301*CoverSheet!$C$35</f>
        <v>0</v>
      </c>
    </row>
    <row r="697" spans="1:8" x14ac:dyDescent="0.35">
      <c r="A697" t="str">
        <f>IF(CoverSheet!$C$9="Annual Return","AR",IF(CoverSheet!$C$9="Interim Return","IR",IF(CoverSheet!$C$9="Audited Annual Return","AAR","")))</f>
        <v/>
      </c>
      <c r="B697" t="str">
        <f>CoverSheet!$G$7</f>
        <v>v:25-01-a</v>
      </c>
      <c r="C697">
        <f>IF(CoverSheet!$C$31=3,"Q1",IF(CoverSheet!$C$31=6,"Q2",IF(CoverSheet!$C$31=9,"Q3",IF(AND(CoverSheet!$C$31=12,A697="AR"),"Q4",YEAR(CoverSheet!$D$29)))))</f>
        <v>1900</v>
      </c>
      <c r="D697" t="str">
        <f>CoverSheet!$C$15</f>
        <v/>
      </c>
      <c r="E697" t="s">
        <v>371</v>
      </c>
      <c r="F697" t="s">
        <v>4854</v>
      </c>
      <c r="G697" t="s">
        <v>4414</v>
      </c>
      <c r="H697">
        <f>Input!P303*CoverSheet!$C$35</f>
        <v>0</v>
      </c>
    </row>
    <row r="698" spans="1:8" x14ac:dyDescent="0.35">
      <c r="A698" t="str">
        <f>IF(CoverSheet!$C$9="Annual Return","AR",IF(CoverSheet!$C$9="Interim Return","IR",IF(CoverSheet!$C$9="Audited Annual Return","AAR","")))</f>
        <v/>
      </c>
      <c r="B698" t="str">
        <f>CoverSheet!$G$7</f>
        <v>v:25-01-a</v>
      </c>
      <c r="C698">
        <f>IF(CoverSheet!$C$31=3,"Q1",IF(CoverSheet!$C$31=6,"Q2",IF(CoverSheet!$C$31=9,"Q3",IF(AND(CoverSheet!$C$31=12,A698="AR"),"Q4",YEAR(CoverSheet!$D$29)))))</f>
        <v>1900</v>
      </c>
      <c r="D698" t="str">
        <f>CoverSheet!$C$15</f>
        <v/>
      </c>
      <c r="E698" t="s">
        <v>371</v>
      </c>
      <c r="F698" t="s">
        <v>4102</v>
      </c>
      <c r="G698" t="s">
        <v>4415</v>
      </c>
      <c r="H698">
        <f>Input!P304*CoverSheet!$C$35</f>
        <v>0</v>
      </c>
    </row>
    <row r="699" spans="1:8" x14ac:dyDescent="0.35">
      <c r="A699" t="str">
        <f>IF(CoverSheet!$C$9="Annual Return","AR",IF(CoverSheet!$C$9="Interim Return","IR",IF(CoverSheet!$C$9="Audited Annual Return","AAR","")))</f>
        <v/>
      </c>
      <c r="B699" t="str">
        <f>CoverSheet!$G$7</f>
        <v>v:25-01-a</v>
      </c>
      <c r="C699">
        <f>IF(CoverSheet!$C$31=3,"Q1",IF(CoverSheet!$C$31=6,"Q2",IF(CoverSheet!$C$31=9,"Q3",IF(AND(CoverSheet!$C$31=12,A699="AR"),"Q4",YEAR(CoverSheet!$D$29)))))</f>
        <v>1900</v>
      </c>
      <c r="D699" t="str">
        <f>CoverSheet!$C$15</f>
        <v/>
      </c>
      <c r="E699" t="s">
        <v>371</v>
      </c>
      <c r="F699" t="s">
        <v>4103</v>
      </c>
      <c r="G699" t="s">
        <v>4416</v>
      </c>
      <c r="H699">
        <f>Input!P305*CoverSheet!$C$35</f>
        <v>0</v>
      </c>
    </row>
    <row r="700" spans="1:8" x14ac:dyDescent="0.35">
      <c r="A700" t="str">
        <f>IF(CoverSheet!$C$9="Annual Return","AR",IF(CoverSheet!$C$9="Interim Return","IR",IF(CoverSheet!$C$9="Audited Annual Return","AAR","")))</f>
        <v/>
      </c>
      <c r="B700" t="str">
        <f>CoverSheet!$G$7</f>
        <v>v:25-01-a</v>
      </c>
      <c r="C700">
        <f>IF(CoverSheet!$C$31=3,"Q1",IF(CoverSheet!$C$31=6,"Q2",IF(CoverSheet!$C$31=9,"Q3",IF(AND(CoverSheet!$C$31=12,A700="AR"),"Q4",YEAR(CoverSheet!$D$29)))))</f>
        <v>1900</v>
      </c>
      <c r="D700" t="str">
        <f>CoverSheet!$C$15</f>
        <v/>
      </c>
      <c r="E700" t="s">
        <v>371</v>
      </c>
      <c r="F700" t="s">
        <v>4104</v>
      </c>
      <c r="G700" t="s">
        <v>4417</v>
      </c>
      <c r="H700">
        <f>Input!P306*CoverSheet!$C$35</f>
        <v>0</v>
      </c>
    </row>
    <row r="701" spans="1:8" x14ac:dyDescent="0.35">
      <c r="A701" t="str">
        <f>IF(CoverSheet!$C$9="Annual Return","AR",IF(CoverSheet!$C$9="Interim Return","IR",IF(CoverSheet!$C$9="Audited Annual Return","AAR","")))</f>
        <v/>
      </c>
      <c r="B701" t="str">
        <f>CoverSheet!$G$7</f>
        <v>v:25-01-a</v>
      </c>
      <c r="C701">
        <f>IF(CoverSheet!$C$31=3,"Q1",IF(CoverSheet!$C$31=6,"Q2",IF(CoverSheet!$C$31=9,"Q3",IF(AND(CoverSheet!$C$31=12,A701="AR"),"Q4",YEAR(CoverSheet!$D$29)))))</f>
        <v>1900</v>
      </c>
      <c r="D701" t="str">
        <f>CoverSheet!$C$15</f>
        <v/>
      </c>
      <c r="E701" t="s">
        <v>371</v>
      </c>
      <c r="F701" t="s">
        <v>4449</v>
      </c>
      <c r="G701" t="s">
        <v>4454</v>
      </c>
      <c r="H701">
        <f>Input!R306*CoverSheet!$C$35</f>
        <v>0</v>
      </c>
    </row>
    <row r="702" spans="1:8" x14ac:dyDescent="0.35">
      <c r="A702" t="str">
        <f>IF(CoverSheet!$C$9="Annual Return","AR",IF(CoverSheet!$C$9="Interim Return","IR",IF(CoverSheet!$C$9="Audited Annual Return","AAR","")))</f>
        <v/>
      </c>
      <c r="B702" t="str">
        <f>CoverSheet!$G$7</f>
        <v>v:25-01-a</v>
      </c>
      <c r="C702">
        <f>IF(CoverSheet!$C$31=3,"Q1",IF(CoverSheet!$C$31=6,"Q2",IF(CoverSheet!$C$31=9,"Q3",IF(AND(CoverSheet!$C$31=12,A702="AR"),"Q4",YEAR(CoverSheet!$D$29)))))</f>
        <v>1900</v>
      </c>
      <c r="D702" t="str">
        <f>CoverSheet!$C$15</f>
        <v/>
      </c>
      <c r="E702" t="s">
        <v>371</v>
      </c>
      <c r="F702" t="s">
        <v>4105</v>
      </c>
      <c r="G702" t="s">
        <v>4418</v>
      </c>
      <c r="H702">
        <f>Input!P307*CoverSheet!$C$35</f>
        <v>0</v>
      </c>
    </row>
    <row r="703" spans="1:8" x14ac:dyDescent="0.35">
      <c r="A703" t="str">
        <f>IF(CoverSheet!$C$9="Annual Return","AR",IF(CoverSheet!$C$9="Interim Return","IR",IF(CoverSheet!$C$9="Audited Annual Return","AAR","")))</f>
        <v/>
      </c>
      <c r="B703" t="str">
        <f>CoverSheet!$G$7</f>
        <v>v:25-01-a</v>
      </c>
      <c r="C703">
        <f>IF(CoverSheet!$C$31=3,"Q1",IF(CoverSheet!$C$31=6,"Q2",IF(CoverSheet!$C$31=9,"Q3",IF(AND(CoverSheet!$C$31=12,A703="AR"),"Q4",YEAR(CoverSheet!$D$29)))))</f>
        <v>1900</v>
      </c>
      <c r="D703" t="str">
        <f>CoverSheet!$C$15</f>
        <v/>
      </c>
      <c r="E703" t="s">
        <v>371</v>
      </c>
      <c r="F703" t="s">
        <v>4106</v>
      </c>
      <c r="G703" t="s">
        <v>4419</v>
      </c>
      <c r="H703">
        <f>Input!P308*CoverSheet!$C$35</f>
        <v>0</v>
      </c>
    </row>
    <row r="704" spans="1:8" x14ac:dyDescent="0.35">
      <c r="A704" t="str">
        <f>IF(CoverSheet!$C$9="Annual Return","AR",IF(CoverSheet!$C$9="Interim Return","IR",IF(CoverSheet!$C$9="Audited Annual Return","AAR","")))</f>
        <v/>
      </c>
      <c r="B704" t="str">
        <f>CoverSheet!$G$7</f>
        <v>v:25-01-a</v>
      </c>
      <c r="C704">
        <f>IF(CoverSheet!$C$31=3,"Q1",IF(CoverSheet!$C$31=6,"Q2",IF(CoverSheet!$C$31=9,"Q3",IF(AND(CoverSheet!$C$31=12,A704="AR"),"Q4",YEAR(CoverSheet!$D$29)))))</f>
        <v>1900</v>
      </c>
      <c r="D704" t="str">
        <f>CoverSheet!$C$15</f>
        <v/>
      </c>
      <c r="E704" t="s">
        <v>371</v>
      </c>
      <c r="F704" t="s">
        <v>4107</v>
      </c>
      <c r="G704" t="s">
        <v>4420</v>
      </c>
      <c r="H704">
        <f>Input!P309*CoverSheet!$C$35</f>
        <v>0</v>
      </c>
    </row>
    <row r="705" spans="1:8" x14ac:dyDescent="0.35">
      <c r="A705" t="str">
        <f>IF(CoverSheet!$C$9="Annual Return","AR",IF(CoverSheet!$C$9="Interim Return","IR",IF(CoverSheet!$C$9="Audited Annual Return","AAR","")))</f>
        <v/>
      </c>
      <c r="B705" t="str">
        <f>CoverSheet!$G$7</f>
        <v>v:25-01-a</v>
      </c>
      <c r="C705">
        <f>IF(CoverSheet!$C$31=3,"Q1",IF(CoverSheet!$C$31=6,"Q2",IF(CoverSheet!$C$31=9,"Q3",IF(AND(CoverSheet!$C$31=12,A705="AR"),"Q4",YEAR(CoverSheet!$D$29)))))</f>
        <v>1900</v>
      </c>
      <c r="D705" t="str">
        <f>CoverSheet!$C$15</f>
        <v/>
      </c>
      <c r="E705" t="s">
        <v>371</v>
      </c>
      <c r="F705" t="s">
        <v>4108</v>
      </c>
      <c r="G705" t="s">
        <v>4421</v>
      </c>
      <c r="H705">
        <f>Input!P310*CoverSheet!$C$35</f>
        <v>0</v>
      </c>
    </row>
    <row r="706" spans="1:8" x14ac:dyDescent="0.35">
      <c r="A706" t="str">
        <f>IF(CoverSheet!$C$9="Annual Return","AR",IF(CoverSheet!$C$9="Interim Return","IR",IF(CoverSheet!$C$9="Audited Annual Return","AAR","")))</f>
        <v/>
      </c>
      <c r="B706" t="str">
        <f>CoverSheet!$G$7</f>
        <v>v:25-01-a</v>
      </c>
      <c r="C706">
        <f>IF(CoverSheet!$C$31=3,"Q1",IF(CoverSheet!$C$31=6,"Q2",IF(CoverSheet!$C$31=9,"Q3",IF(AND(CoverSheet!$C$31=12,A706="AR"),"Q4",YEAR(CoverSheet!$D$29)))))</f>
        <v>1900</v>
      </c>
      <c r="D706" t="str">
        <f>CoverSheet!$C$15</f>
        <v/>
      </c>
      <c r="E706" t="s">
        <v>371</v>
      </c>
      <c r="F706" t="s">
        <v>4109</v>
      </c>
      <c r="G706" t="s">
        <v>4422</v>
      </c>
      <c r="H706">
        <f>Input!P311*CoverSheet!$C$35</f>
        <v>0</v>
      </c>
    </row>
    <row r="707" spans="1:8" x14ac:dyDescent="0.35">
      <c r="A707" t="str">
        <f>IF(CoverSheet!$C$9="Annual Return","AR",IF(CoverSheet!$C$9="Interim Return","IR",IF(CoverSheet!$C$9="Audited Annual Return","AAR","")))</f>
        <v/>
      </c>
      <c r="B707" t="str">
        <f>CoverSheet!$G$7</f>
        <v>v:25-01-a</v>
      </c>
      <c r="C707">
        <f>IF(CoverSheet!$C$31=3,"Q1",IF(CoverSheet!$C$31=6,"Q2",IF(CoverSheet!$C$31=9,"Q3",IF(AND(CoverSheet!$C$31=12,A707="AR"),"Q4",YEAR(CoverSheet!$D$29)))))</f>
        <v>1900</v>
      </c>
      <c r="D707" t="str">
        <f>CoverSheet!$C$15</f>
        <v/>
      </c>
      <c r="E707" t="s">
        <v>371</v>
      </c>
      <c r="F707" t="s">
        <v>4110</v>
      </c>
      <c r="G707" t="s">
        <v>4850</v>
      </c>
      <c r="H707">
        <f>Input!P312*CoverSheet!$C$35</f>
        <v>0</v>
      </c>
    </row>
    <row r="708" spans="1:8" x14ac:dyDescent="0.35">
      <c r="A708" t="str">
        <f>IF(CoverSheet!$C$9="Annual Return","AR",IF(CoverSheet!$C$9="Interim Return","IR",IF(CoverSheet!$C$9="Audited Annual Return","AAR","")))</f>
        <v/>
      </c>
      <c r="B708" t="str">
        <f>CoverSheet!$G$7</f>
        <v>v:25-01-a</v>
      </c>
      <c r="C708">
        <f>IF(CoverSheet!$C$31=3,"Q1",IF(CoverSheet!$C$31=6,"Q2",IF(CoverSheet!$C$31=9,"Q3",IF(AND(CoverSheet!$C$31=12,A708="AR"),"Q4",YEAR(CoverSheet!$D$29)))))</f>
        <v>1900</v>
      </c>
      <c r="D708" t="str">
        <f>CoverSheet!$C$15</f>
        <v/>
      </c>
      <c r="E708" t="s">
        <v>371</v>
      </c>
      <c r="F708" t="s">
        <v>4111</v>
      </c>
      <c r="G708" t="s">
        <v>4849</v>
      </c>
      <c r="H708">
        <f>Input!P313*CoverSheet!$C$35</f>
        <v>0</v>
      </c>
    </row>
    <row r="709" spans="1:8" x14ac:dyDescent="0.35">
      <c r="A709" t="str">
        <f>IF(CoverSheet!$C$9="Annual Return","AR",IF(CoverSheet!$C$9="Interim Return","IR",IF(CoverSheet!$C$9="Audited Annual Return","AAR","")))</f>
        <v/>
      </c>
      <c r="B709" t="str">
        <f>CoverSheet!$G$7</f>
        <v>v:25-01-a</v>
      </c>
      <c r="C709">
        <f>IF(CoverSheet!$C$31=3,"Q1",IF(CoverSheet!$C$31=6,"Q2",IF(CoverSheet!$C$31=9,"Q3",IF(AND(CoverSheet!$C$31=12,A709="AR"),"Q4",YEAR(CoverSheet!$D$29)))))</f>
        <v>1900</v>
      </c>
      <c r="D709" t="str">
        <f>CoverSheet!$C$15</f>
        <v/>
      </c>
      <c r="E709" t="s">
        <v>371</v>
      </c>
      <c r="F709" t="s">
        <v>4112</v>
      </c>
      <c r="G709" t="s">
        <v>4423</v>
      </c>
      <c r="H709">
        <f>Input!P315*CoverSheet!$C$35</f>
        <v>0</v>
      </c>
    </row>
    <row r="710" spans="1:8" x14ac:dyDescent="0.35">
      <c r="A710" t="str">
        <f>IF(CoverSheet!$C$9="Annual Return","AR",IF(CoverSheet!$C$9="Interim Return","IR",IF(CoverSheet!$C$9="Audited Annual Return","AAR","")))</f>
        <v/>
      </c>
      <c r="B710" t="str">
        <f>CoverSheet!$G$7</f>
        <v>v:25-01-a</v>
      </c>
      <c r="C710">
        <f>IF(CoverSheet!$C$31=3,"Q1",IF(CoverSheet!$C$31=6,"Q2",IF(CoverSheet!$C$31=9,"Q3",IF(AND(CoverSheet!$C$31=12,A710="AR"),"Q4",YEAR(CoverSheet!$D$29)))))</f>
        <v>1900</v>
      </c>
      <c r="D710" t="str">
        <f>CoverSheet!$C$15</f>
        <v/>
      </c>
      <c r="E710" t="s">
        <v>371</v>
      </c>
      <c r="F710" t="s">
        <v>4113</v>
      </c>
      <c r="G710" t="s">
        <v>4424</v>
      </c>
      <c r="H710">
        <f>Input!P320*CoverSheet!$C$35</f>
        <v>0</v>
      </c>
    </row>
    <row r="711" spans="1:8" x14ac:dyDescent="0.35">
      <c r="A711" t="str">
        <f>IF(CoverSheet!$C$9="Annual Return","AR",IF(CoverSheet!$C$9="Interim Return","IR",IF(CoverSheet!$C$9="Audited Annual Return","AAR","")))</f>
        <v/>
      </c>
      <c r="B711" t="str">
        <f>CoverSheet!$G$7</f>
        <v>v:25-01-a</v>
      </c>
      <c r="C711">
        <f>IF(CoverSheet!$C$31=3,"Q1",IF(CoverSheet!$C$31=6,"Q2",IF(CoverSheet!$C$31=9,"Q3",IF(AND(CoverSheet!$C$31=12,A711="AR"),"Q4",YEAR(CoverSheet!$D$29)))))</f>
        <v>1900</v>
      </c>
      <c r="D711" t="str">
        <f>CoverSheet!$C$15</f>
        <v/>
      </c>
      <c r="E711" t="s">
        <v>371</v>
      </c>
      <c r="F711" t="s">
        <v>4114</v>
      </c>
      <c r="G711" t="s">
        <v>4425</v>
      </c>
      <c r="H711">
        <f>Input!P321*CoverSheet!$C$35</f>
        <v>0</v>
      </c>
    </row>
    <row r="712" spans="1:8" x14ac:dyDescent="0.35">
      <c r="A712" t="str">
        <f>IF(CoverSheet!$C$9="Annual Return","AR",IF(CoverSheet!$C$9="Interim Return","IR",IF(CoverSheet!$C$9="Audited Annual Return","AAR","")))</f>
        <v/>
      </c>
      <c r="B712" t="str">
        <f>CoverSheet!$G$7</f>
        <v>v:25-01-a</v>
      </c>
      <c r="C712">
        <f>IF(CoverSheet!$C$31=3,"Q1",IF(CoverSheet!$C$31=6,"Q2",IF(CoverSheet!$C$31=9,"Q3",IF(AND(CoverSheet!$C$31=12,A712="AR"),"Q4",YEAR(CoverSheet!$D$29)))))</f>
        <v>1900</v>
      </c>
      <c r="D712" t="str">
        <f>CoverSheet!$C$15</f>
        <v/>
      </c>
      <c r="E712" t="s">
        <v>371</v>
      </c>
      <c r="F712" t="s">
        <v>4115</v>
      </c>
      <c r="G712" t="s">
        <v>4426</v>
      </c>
      <c r="H712">
        <f>Input!P322*CoverSheet!$C$35</f>
        <v>0</v>
      </c>
    </row>
    <row r="713" spans="1:8" x14ac:dyDescent="0.35">
      <c r="A713" t="str">
        <f>IF(CoverSheet!$C$9="Annual Return","AR",IF(CoverSheet!$C$9="Interim Return","IR",IF(CoverSheet!$C$9="Audited Annual Return","AAR","")))</f>
        <v/>
      </c>
      <c r="B713" t="str">
        <f>CoverSheet!$G$7</f>
        <v>v:25-01-a</v>
      </c>
      <c r="C713">
        <f>IF(CoverSheet!$C$31=3,"Q1",IF(CoverSheet!$C$31=6,"Q2",IF(CoverSheet!$C$31=9,"Q3",IF(AND(CoverSheet!$C$31=12,A713="AR"),"Q4",YEAR(CoverSheet!$D$29)))))</f>
        <v>1900</v>
      </c>
      <c r="D713" t="str">
        <f>CoverSheet!$C$15</f>
        <v/>
      </c>
      <c r="E713" t="s">
        <v>371</v>
      </c>
      <c r="F713" t="s">
        <v>4116</v>
      </c>
      <c r="G713" t="s">
        <v>4427</v>
      </c>
      <c r="H713">
        <f>Input!P324*CoverSheet!$C$35</f>
        <v>0</v>
      </c>
    </row>
    <row r="714" spans="1:8" x14ac:dyDescent="0.35">
      <c r="A714" t="str">
        <f>IF(CoverSheet!$C$9="Annual Return","AR",IF(CoverSheet!$C$9="Interim Return","IR",IF(CoverSheet!$C$9="Audited Annual Return","AAR","")))</f>
        <v/>
      </c>
      <c r="B714" t="str">
        <f>CoverSheet!$G$7</f>
        <v>v:25-01-a</v>
      </c>
      <c r="C714">
        <f>IF(CoverSheet!$C$31=3,"Q1",IF(CoverSheet!$C$31=6,"Q2",IF(CoverSheet!$C$31=9,"Q3",IF(AND(CoverSheet!$C$31=12,A714="AR"),"Q4",YEAR(CoverSheet!$D$29)))))</f>
        <v>1900</v>
      </c>
      <c r="D714" t="str">
        <f>CoverSheet!$C$15</f>
        <v/>
      </c>
      <c r="E714" t="s">
        <v>371</v>
      </c>
      <c r="F714" t="s">
        <v>4117</v>
      </c>
      <c r="G714" t="s">
        <v>4428</v>
      </c>
      <c r="H714">
        <f>Input!P325*CoverSheet!$C$35</f>
        <v>0</v>
      </c>
    </row>
    <row r="715" spans="1:8" x14ac:dyDescent="0.35">
      <c r="A715" t="str">
        <f>IF(CoverSheet!$C$9="Annual Return","AR",IF(CoverSheet!$C$9="Interim Return","IR",IF(CoverSheet!$C$9="Audited Annual Return","AAR","")))</f>
        <v/>
      </c>
      <c r="B715" t="str">
        <f>CoverSheet!$G$7</f>
        <v>v:25-01-a</v>
      </c>
      <c r="C715">
        <f>IF(CoverSheet!$C$31=3,"Q1",IF(CoverSheet!$C$31=6,"Q2",IF(CoverSheet!$C$31=9,"Q3",IF(AND(CoverSheet!$C$31=12,A715="AR"),"Q4",YEAR(CoverSheet!$D$29)))))</f>
        <v>1900</v>
      </c>
      <c r="D715" t="str">
        <f>CoverSheet!$C$15</f>
        <v/>
      </c>
      <c r="E715" t="s">
        <v>371</v>
      </c>
      <c r="F715" t="s">
        <v>4118</v>
      </c>
      <c r="G715" t="s">
        <v>4429</v>
      </c>
      <c r="H715">
        <f>Input!P326*CoverSheet!$C$35</f>
        <v>0</v>
      </c>
    </row>
    <row r="716" spans="1:8" x14ac:dyDescent="0.35">
      <c r="A716" t="str">
        <f>IF(CoverSheet!$C$9="Annual Return","AR",IF(CoverSheet!$C$9="Interim Return","IR",IF(CoverSheet!$C$9="Audited Annual Return","AAR","")))</f>
        <v/>
      </c>
      <c r="B716" t="str">
        <f>CoverSheet!$G$7</f>
        <v>v:25-01-a</v>
      </c>
      <c r="C716">
        <f>IF(CoverSheet!$C$31=3,"Q1",IF(CoverSheet!$C$31=6,"Q2",IF(CoverSheet!$C$31=9,"Q3",IF(AND(CoverSheet!$C$31=12,A716="AR"),"Q4",YEAR(CoverSheet!$D$29)))))</f>
        <v>1900</v>
      </c>
      <c r="D716" t="str">
        <f>CoverSheet!$C$15</f>
        <v/>
      </c>
      <c r="E716" t="s">
        <v>371</v>
      </c>
      <c r="F716" t="s">
        <v>4856</v>
      </c>
      <c r="G716" t="s">
        <v>4430</v>
      </c>
      <c r="H716">
        <f>Input!P328*CoverSheet!$C$35</f>
        <v>0</v>
      </c>
    </row>
    <row r="717" spans="1:8" x14ac:dyDescent="0.35">
      <c r="A717" t="str">
        <f>IF(CoverSheet!$C$9="Annual Return","AR",IF(CoverSheet!$C$9="Interim Return","IR",IF(CoverSheet!$C$9="Audited Annual Return","AAR","")))</f>
        <v/>
      </c>
      <c r="B717" t="str">
        <f>CoverSheet!$G$7</f>
        <v>v:25-01-a</v>
      </c>
      <c r="C717">
        <f>IF(CoverSheet!$C$31=3,"Q1",IF(CoverSheet!$C$31=6,"Q2",IF(CoverSheet!$C$31=9,"Q3",IF(AND(CoverSheet!$C$31=12,A717="AR"),"Q4",YEAR(CoverSheet!$D$29)))))</f>
        <v>1900</v>
      </c>
      <c r="D717" t="str">
        <f>CoverSheet!$C$15</f>
        <v/>
      </c>
      <c r="E717" t="s">
        <v>371</v>
      </c>
      <c r="F717" t="s">
        <v>4119</v>
      </c>
      <c r="G717" t="s">
        <v>4431</v>
      </c>
      <c r="H717">
        <f>Input!P329*CoverSheet!$C$35</f>
        <v>0</v>
      </c>
    </row>
    <row r="718" spans="1:8" x14ac:dyDescent="0.35">
      <c r="A718" t="str">
        <f>IF(CoverSheet!$C$9="Annual Return","AR",IF(CoverSheet!$C$9="Interim Return","IR",IF(CoverSheet!$C$9="Audited Annual Return","AAR","")))</f>
        <v/>
      </c>
      <c r="B718" t="str">
        <f>CoverSheet!$G$7</f>
        <v>v:25-01-a</v>
      </c>
      <c r="C718">
        <f>IF(CoverSheet!$C$31=3,"Q1",IF(CoverSheet!$C$31=6,"Q2",IF(CoverSheet!$C$31=9,"Q3",IF(AND(CoverSheet!$C$31=12,A718="AR"),"Q4",YEAR(CoverSheet!$D$29)))))</f>
        <v>1900</v>
      </c>
      <c r="D718" t="str">
        <f>CoverSheet!$C$15</f>
        <v/>
      </c>
      <c r="E718" t="s">
        <v>371</v>
      </c>
      <c r="F718" t="s">
        <v>4120</v>
      </c>
      <c r="G718" t="s">
        <v>4432</v>
      </c>
      <c r="H718">
        <f>Input!P330*CoverSheet!$C$35</f>
        <v>0</v>
      </c>
    </row>
    <row r="719" spans="1:8" x14ac:dyDescent="0.35">
      <c r="A719" t="str">
        <f>IF(CoverSheet!$C$9="Annual Return","AR",IF(CoverSheet!$C$9="Interim Return","IR",IF(CoverSheet!$C$9="Audited Annual Return","AAR","")))</f>
        <v/>
      </c>
      <c r="B719" t="str">
        <f>CoverSheet!$G$7</f>
        <v>v:25-01-a</v>
      </c>
      <c r="C719">
        <f>IF(CoverSheet!$C$31=3,"Q1",IF(CoverSheet!$C$31=6,"Q2",IF(CoverSheet!$C$31=9,"Q3",IF(AND(CoverSheet!$C$31=12,A719="AR"),"Q4",YEAR(CoverSheet!$D$29)))))</f>
        <v>1900</v>
      </c>
      <c r="D719" t="str">
        <f>CoverSheet!$C$15</f>
        <v/>
      </c>
      <c r="E719" t="s">
        <v>371</v>
      </c>
      <c r="F719" t="s">
        <v>4121</v>
      </c>
      <c r="G719" t="s">
        <v>4433</v>
      </c>
      <c r="H719">
        <f>Input!P331*CoverSheet!$C$35</f>
        <v>0</v>
      </c>
    </row>
    <row r="720" spans="1:8" x14ac:dyDescent="0.35">
      <c r="A720" t="str">
        <f>IF(CoverSheet!$C$9="Annual Return","AR",IF(CoverSheet!$C$9="Interim Return","IR",IF(CoverSheet!$C$9="Audited Annual Return","AAR","")))</f>
        <v/>
      </c>
      <c r="B720" t="str">
        <f>CoverSheet!$G$7</f>
        <v>v:25-01-a</v>
      </c>
      <c r="C720">
        <f>IF(CoverSheet!$C$31=3,"Q1",IF(CoverSheet!$C$31=6,"Q2",IF(CoverSheet!$C$31=9,"Q3",IF(AND(CoverSheet!$C$31=12,A720="AR"),"Q4",YEAR(CoverSheet!$D$29)))))</f>
        <v>1900</v>
      </c>
      <c r="D720" t="str">
        <f>CoverSheet!$C$15</f>
        <v/>
      </c>
      <c r="E720" t="s">
        <v>371</v>
      </c>
      <c r="F720" t="s">
        <v>4122</v>
      </c>
      <c r="G720" t="s">
        <v>4434</v>
      </c>
      <c r="H720">
        <f>Input!P332*CoverSheet!$C$35</f>
        <v>0</v>
      </c>
    </row>
    <row r="721" spans="1:8" x14ac:dyDescent="0.35">
      <c r="A721" t="str">
        <f>IF(CoverSheet!$C$9="Annual Return","AR",IF(CoverSheet!$C$9="Interim Return","IR",IF(CoverSheet!$C$9="Audited Annual Return","AAR","")))</f>
        <v/>
      </c>
      <c r="B721" t="str">
        <f>CoverSheet!$G$7</f>
        <v>v:25-01-a</v>
      </c>
      <c r="C721">
        <f>IF(CoverSheet!$C$31=3,"Q1",IF(CoverSheet!$C$31=6,"Q2",IF(CoverSheet!$C$31=9,"Q3",IF(AND(CoverSheet!$C$31=12,A721="AR"),"Q4",YEAR(CoverSheet!$D$29)))))</f>
        <v>1900</v>
      </c>
      <c r="D721" t="str">
        <f>CoverSheet!$C$15</f>
        <v/>
      </c>
      <c r="E721" t="s">
        <v>371</v>
      </c>
      <c r="F721" t="s">
        <v>4123</v>
      </c>
      <c r="G721" t="s">
        <v>4435</v>
      </c>
      <c r="H721">
        <f>Input!P333*CoverSheet!$C$35</f>
        <v>0</v>
      </c>
    </row>
    <row r="722" spans="1:8" x14ac:dyDescent="0.35">
      <c r="A722" t="str">
        <f>IF(CoverSheet!$C$9="Annual Return","AR",IF(CoverSheet!$C$9="Interim Return","IR",IF(CoverSheet!$C$9="Audited Annual Return","AAR","")))</f>
        <v/>
      </c>
      <c r="B722" t="str">
        <f>CoverSheet!$G$7</f>
        <v>v:25-01-a</v>
      </c>
      <c r="C722">
        <f>IF(CoverSheet!$C$31=3,"Q1",IF(CoverSheet!$C$31=6,"Q2",IF(CoverSheet!$C$31=9,"Q3",IF(AND(CoverSheet!$C$31=12,A722="AR"),"Q4",YEAR(CoverSheet!$D$29)))))</f>
        <v>1900</v>
      </c>
      <c r="D722" t="str">
        <f>CoverSheet!$C$15</f>
        <v/>
      </c>
      <c r="E722" t="s">
        <v>371</v>
      </c>
      <c r="F722" t="s">
        <v>4124</v>
      </c>
      <c r="G722" t="s">
        <v>4436</v>
      </c>
      <c r="H722">
        <f>Input!P334*CoverSheet!$C$35</f>
        <v>0</v>
      </c>
    </row>
    <row r="723" spans="1:8" x14ac:dyDescent="0.35">
      <c r="A723" t="str">
        <f>IF(CoverSheet!$C$9="Annual Return","AR",IF(CoverSheet!$C$9="Interim Return","IR",IF(CoverSheet!$C$9="Audited Annual Return","AAR","")))</f>
        <v/>
      </c>
      <c r="B723" t="str">
        <f>CoverSheet!$G$7</f>
        <v>v:25-01-a</v>
      </c>
      <c r="C723">
        <f>IF(CoverSheet!$C$31=3,"Q1",IF(CoverSheet!$C$31=6,"Q2",IF(CoverSheet!$C$31=9,"Q3",IF(AND(CoverSheet!$C$31=12,A723="AR"),"Q4",YEAR(CoverSheet!$D$29)))))</f>
        <v>1900</v>
      </c>
      <c r="D723" t="str">
        <f>CoverSheet!$C$15</f>
        <v/>
      </c>
      <c r="E723" t="s">
        <v>371</v>
      </c>
      <c r="F723" t="s">
        <v>4857</v>
      </c>
      <c r="G723" t="s">
        <v>4437</v>
      </c>
      <c r="H723">
        <f>Input!P336*CoverSheet!$C$35</f>
        <v>0</v>
      </c>
    </row>
    <row r="724" spans="1:8" x14ac:dyDescent="0.35">
      <c r="A724" t="str">
        <f>IF(CoverSheet!$C$9="Annual Return","AR",IF(CoverSheet!$C$9="Interim Return","IR",IF(CoverSheet!$C$9="Audited Annual Return","AAR","")))</f>
        <v/>
      </c>
      <c r="B724" t="str">
        <f>CoverSheet!$G$7</f>
        <v>v:25-01-a</v>
      </c>
      <c r="C724">
        <f>IF(CoverSheet!$C$31=3,"Q1",IF(CoverSheet!$C$31=6,"Q2",IF(CoverSheet!$C$31=9,"Q3",IF(AND(CoverSheet!$C$31=12,A724="AR"),"Q4",YEAR(CoverSheet!$D$29)))))</f>
        <v>1900</v>
      </c>
      <c r="D724" t="str">
        <f>CoverSheet!$C$15</f>
        <v/>
      </c>
      <c r="E724" t="s">
        <v>371</v>
      </c>
      <c r="F724" t="s">
        <v>4126</v>
      </c>
      <c r="G724" t="s">
        <v>4438</v>
      </c>
      <c r="H724">
        <f>Input!P337*CoverSheet!$C$35</f>
        <v>0</v>
      </c>
    </row>
    <row r="725" spans="1:8" x14ac:dyDescent="0.35">
      <c r="A725" t="str">
        <f>IF(CoverSheet!$C$9="Annual Return","AR",IF(CoverSheet!$C$9="Interim Return","IR",IF(CoverSheet!$C$9="Audited Annual Return","AAR","")))</f>
        <v/>
      </c>
      <c r="B725" t="str">
        <f>CoverSheet!$G$7</f>
        <v>v:25-01-a</v>
      </c>
      <c r="C725">
        <f>IF(CoverSheet!$C$31=3,"Q1",IF(CoverSheet!$C$31=6,"Q2",IF(CoverSheet!$C$31=9,"Q3",IF(AND(CoverSheet!$C$31=12,A725="AR"),"Q4",YEAR(CoverSheet!$D$29)))))</f>
        <v>1900</v>
      </c>
      <c r="D725" t="str">
        <f>CoverSheet!$C$15</f>
        <v/>
      </c>
      <c r="E725" t="s">
        <v>371</v>
      </c>
      <c r="F725" t="s">
        <v>4127</v>
      </c>
      <c r="G725" t="s">
        <v>4526</v>
      </c>
      <c r="H725">
        <f>Input!P338*CoverSheet!$C$35</f>
        <v>0</v>
      </c>
    </row>
    <row r="726" spans="1:8" x14ac:dyDescent="0.35">
      <c r="A726" t="str">
        <f>IF(CoverSheet!$C$9="Annual Return","AR",IF(CoverSheet!$C$9="Interim Return","IR",IF(CoverSheet!$C$9="Audited Annual Return","AAR","")))</f>
        <v/>
      </c>
      <c r="B726" t="str">
        <f>CoverSheet!$G$7</f>
        <v>v:25-01-a</v>
      </c>
      <c r="C726">
        <f>IF(CoverSheet!$C$31=3,"Q1",IF(CoverSheet!$C$31=6,"Q2",IF(CoverSheet!$C$31=9,"Q3",IF(AND(CoverSheet!$C$31=12,A726="AR"),"Q4",YEAR(CoverSheet!$D$29)))))</f>
        <v>1900</v>
      </c>
      <c r="D726" t="str">
        <f>CoverSheet!$C$15</f>
        <v/>
      </c>
      <c r="E726" t="s">
        <v>371</v>
      </c>
      <c r="F726" t="s">
        <v>4527</v>
      </c>
      <c r="G726" t="s">
        <v>4528</v>
      </c>
      <c r="H726">
        <f>Input!P339*CoverSheet!$C$35</f>
        <v>0</v>
      </c>
    </row>
    <row r="727" spans="1:8" x14ac:dyDescent="0.35">
      <c r="A727" t="str">
        <f>IF(CoverSheet!$C$9="Annual Return","AR",IF(CoverSheet!$C$9="Interim Return","IR",IF(CoverSheet!$C$9="Audited Annual Return","AAR","")))</f>
        <v/>
      </c>
      <c r="B727" t="str">
        <f>CoverSheet!$G$7</f>
        <v>v:25-01-a</v>
      </c>
      <c r="C727">
        <f>IF(CoverSheet!$C$31=3,"Q1",IF(CoverSheet!$C$31=6,"Q2",IF(CoverSheet!$C$31=9,"Q3",IF(AND(CoverSheet!$C$31=12,A727="AR"),"Q4",YEAR(CoverSheet!$D$29)))))</f>
        <v>1900</v>
      </c>
      <c r="D727" t="str">
        <f>CoverSheet!$C$15</f>
        <v/>
      </c>
      <c r="E727" t="s">
        <v>371</v>
      </c>
      <c r="F727" t="s">
        <v>4128</v>
      </c>
      <c r="G727" t="s">
        <v>4439</v>
      </c>
      <c r="H727">
        <f>Input!P341*CoverSheet!$C$35</f>
        <v>0</v>
      </c>
    </row>
    <row r="728" spans="1:8" x14ac:dyDescent="0.35">
      <c r="A728" t="str">
        <f>IF(CoverSheet!$C$9="Annual Return","AR",IF(CoverSheet!$C$9="Interim Return","IR",IF(CoverSheet!$C$9="Audited Annual Return","AAR","")))</f>
        <v/>
      </c>
      <c r="B728" t="str">
        <f>CoverSheet!$G$7</f>
        <v>v:25-01-a</v>
      </c>
      <c r="C728">
        <f>IF(CoverSheet!$C$31=3,"Q1",IF(CoverSheet!$C$31=6,"Q2",IF(CoverSheet!$C$31=9,"Q3",IF(AND(CoverSheet!$C$31=12,A728="AR"),"Q4",YEAR(CoverSheet!$D$29)))))</f>
        <v>1900</v>
      </c>
      <c r="D728" t="str">
        <f>CoverSheet!$C$15</f>
        <v/>
      </c>
      <c r="E728" t="s">
        <v>371</v>
      </c>
      <c r="F728" t="s">
        <v>4129</v>
      </c>
      <c r="G728" t="s">
        <v>4440</v>
      </c>
      <c r="H728">
        <f>Input!P347*CoverSheet!$C$35</f>
        <v>0</v>
      </c>
    </row>
    <row r="729" spans="1:8" x14ac:dyDescent="0.35">
      <c r="A729" t="str">
        <f>IF(CoverSheet!$C$9="Annual Return","AR",IF(CoverSheet!$C$9="Interim Return","IR",IF(CoverSheet!$C$9="Audited Annual Return","AAR","")))</f>
        <v/>
      </c>
      <c r="B729" t="str">
        <f>CoverSheet!$G$7</f>
        <v>v:25-01-a</v>
      </c>
      <c r="C729">
        <f>IF(CoverSheet!$C$31=3,"Q1",IF(CoverSheet!$C$31=6,"Q2",IF(CoverSheet!$C$31=9,"Q3",IF(AND(CoverSheet!$C$31=12,A729="AR"),"Q4",YEAR(CoverSheet!$D$29)))))</f>
        <v>1900</v>
      </c>
      <c r="D729" t="str">
        <f>CoverSheet!$C$15</f>
        <v/>
      </c>
      <c r="E729" t="s">
        <v>371</v>
      </c>
      <c r="F729" t="s">
        <v>4130</v>
      </c>
      <c r="G729" t="s">
        <v>4441</v>
      </c>
      <c r="H729">
        <f>Input!P350*CoverSheet!$C$35</f>
        <v>0</v>
      </c>
    </row>
    <row r="730" spans="1:8" x14ac:dyDescent="0.35">
      <c r="A730" t="str">
        <f>IF(CoverSheet!$C$9="Annual Return","AR",IF(CoverSheet!$C$9="Interim Return","IR",IF(CoverSheet!$C$9="Audited Annual Return","AAR","")))</f>
        <v/>
      </c>
      <c r="B730" t="str">
        <f>CoverSheet!$G$7</f>
        <v>v:25-01-a</v>
      </c>
      <c r="C730">
        <f>IF(CoverSheet!$C$31=3,"Q1",IF(CoverSheet!$C$31=6,"Q2",IF(CoverSheet!$C$31=9,"Q3",IF(AND(CoverSheet!$C$31=12,A730="AR"),"Q4",YEAR(CoverSheet!$D$29)))))</f>
        <v>1900</v>
      </c>
      <c r="D730" t="str">
        <f>CoverSheet!$C$15</f>
        <v/>
      </c>
      <c r="E730" t="s">
        <v>371</v>
      </c>
      <c r="F730" t="s">
        <v>4131</v>
      </c>
      <c r="G730" t="s">
        <v>4442</v>
      </c>
      <c r="H730">
        <f>Input!P352*CoverSheet!$C$35</f>
        <v>0</v>
      </c>
    </row>
    <row r="731" spans="1:8" x14ac:dyDescent="0.35">
      <c r="A731" t="str">
        <f>IF(CoverSheet!$C$9="Annual Return","AR",IF(CoverSheet!$C$9="Interim Return","IR",IF(CoverSheet!$C$9="Audited Annual Return","AAR","")))</f>
        <v/>
      </c>
      <c r="B731" t="str">
        <f>CoverSheet!$G$7</f>
        <v>v:25-01-a</v>
      </c>
      <c r="C731">
        <f>IF(CoverSheet!$C$31=3,"Q1",IF(CoverSheet!$C$31=6,"Q2",IF(CoverSheet!$C$31=9,"Q3",IF(AND(CoverSheet!$C$31=12,A731="AR"),"Q4",YEAR(CoverSheet!$D$29)))))</f>
        <v>1900</v>
      </c>
      <c r="D731" t="str">
        <f>CoverSheet!$C$15</f>
        <v/>
      </c>
      <c r="E731" t="s">
        <v>371</v>
      </c>
      <c r="F731" t="s">
        <v>4132</v>
      </c>
      <c r="G731" t="s">
        <v>4443</v>
      </c>
      <c r="H731">
        <f>Input!P354*CoverSheet!$C$35</f>
        <v>0</v>
      </c>
    </row>
  </sheetData>
  <autoFilter ref="A1:I733" xr:uid="{B7A9C8CA-E8CE-4F7D-92D0-A9AF1EB95548}"/>
  <phoneticPr fontId="4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867E-3DC0-4A92-9AE8-EF4FF2BC8D17}">
  <sheetPr codeName="Sheet7">
    <tabColor rgb="FF002060"/>
  </sheetPr>
  <dimension ref="A1:K78"/>
  <sheetViews>
    <sheetView zoomScale="86" workbookViewId="0"/>
  </sheetViews>
  <sheetFormatPr defaultColWidth="0" defaultRowHeight="14.5" zeroHeight="1" x14ac:dyDescent="0.35"/>
  <cols>
    <col min="1" max="1" width="3.81640625" style="6" customWidth="1"/>
    <col min="2" max="2" width="15.1796875" style="6" customWidth="1"/>
    <col min="3" max="3" width="62.81640625" style="6" customWidth="1"/>
    <col min="4" max="4" width="1.453125" style="6" customWidth="1"/>
    <col min="5" max="5" width="15.26953125" style="6" customWidth="1"/>
    <col min="6" max="6" width="2.453125" style="6" customWidth="1"/>
    <col min="7" max="7" width="31.54296875" style="6" customWidth="1"/>
    <col min="8" max="8" width="4.453125" style="6" customWidth="1"/>
    <col min="9" max="9" width="30.453125" style="6" customWidth="1"/>
    <col min="10" max="11" width="1.453125" style="6" customWidth="1"/>
    <col min="12" max="16384" width="8.7265625" style="270" hidden="1"/>
  </cols>
  <sheetData>
    <row r="1" spans="1:11" ht="7.4" customHeight="1" x14ac:dyDescent="0.35">
      <c r="A1" s="56"/>
      <c r="B1" s="56"/>
      <c r="C1" s="56"/>
      <c r="D1" s="56"/>
      <c r="E1" s="56"/>
      <c r="F1" s="56"/>
      <c r="G1" s="56"/>
      <c r="H1" s="56"/>
      <c r="I1" s="56"/>
      <c r="J1" s="56"/>
      <c r="K1" s="5"/>
    </row>
    <row r="2" spans="1:11" ht="15.5" x14ac:dyDescent="0.35">
      <c r="A2" s="429" t="e" vm="3">
        <v>#VALUE!</v>
      </c>
      <c r="B2" s="429"/>
      <c r="C2" s="56"/>
      <c r="D2" s="56"/>
      <c r="E2" s="56"/>
      <c r="F2" s="56"/>
      <c r="G2" s="56"/>
      <c r="H2" s="56"/>
      <c r="I2" s="56"/>
      <c r="J2" s="56"/>
      <c r="K2" s="5"/>
    </row>
    <row r="3" spans="1:11" ht="18" x14ac:dyDescent="0.35">
      <c r="A3" s="429"/>
      <c r="B3" s="429"/>
      <c r="C3" s="56"/>
      <c r="D3" s="54"/>
      <c r="E3" s="54" t="s">
        <v>711</v>
      </c>
      <c r="F3" s="57"/>
      <c r="G3" s="57"/>
      <c r="H3" s="57"/>
      <c r="I3" s="57"/>
      <c r="J3" s="56"/>
      <c r="K3" s="5"/>
    </row>
    <row r="4" spans="1:11" ht="15.5" x14ac:dyDescent="0.35">
      <c r="A4" s="56"/>
      <c r="B4" s="56"/>
      <c r="C4" s="56"/>
      <c r="D4" s="56"/>
      <c r="E4" s="56"/>
      <c r="F4" s="56"/>
      <c r="G4" s="56"/>
      <c r="H4" s="56"/>
      <c r="I4" s="58" t="str">
        <f>CoverSheet!G7</f>
        <v>v:25-01-a</v>
      </c>
      <c r="J4" s="58"/>
      <c r="K4" s="5"/>
    </row>
    <row r="5" spans="1:11" ht="7.4" customHeight="1" x14ac:dyDescent="0.35">
      <c r="K5" s="5"/>
    </row>
    <row r="6" spans="1:11" x14ac:dyDescent="0.35">
      <c r="B6" s="59" t="s">
        <v>41</v>
      </c>
      <c r="C6" s="60">
        <f>CoverSheet!$C$11</f>
        <v>0</v>
      </c>
      <c r="D6" s="60"/>
      <c r="K6" s="5"/>
    </row>
    <row r="7" spans="1:11" x14ac:dyDescent="0.35">
      <c r="B7" s="59" t="s">
        <v>42</v>
      </c>
      <c r="C7" s="60" t="str">
        <f>IF(OR(CoverSheet!$C$28=0,CoverSheet!$C$29=0),"",(TEXT(CoverSheet!$C$28,"DD/MM/YYYY")&amp;" - "&amp;(TEXT(CoverSheet!$C$29,"dd/mm/yyyy"))))</f>
        <v xml:space="preserve"> - </v>
      </c>
      <c r="D7" s="60"/>
      <c r="E7" s="10"/>
      <c r="F7" s="10"/>
      <c r="G7" s="10" t="s">
        <v>43</v>
      </c>
      <c r="H7" s="55" t="str">
        <f>CoverSheet!C31</f>
        <v/>
      </c>
      <c r="I7" s="61"/>
      <c r="K7" s="5"/>
    </row>
    <row r="8" spans="1:11" x14ac:dyDescent="0.35">
      <c r="C8" s="59"/>
      <c r="D8" s="59"/>
      <c r="E8" s="62"/>
      <c r="I8" s="32">
        <f>CoverSheet!D33</f>
        <v>0</v>
      </c>
      <c r="K8" s="5"/>
    </row>
    <row r="9" spans="1:11" ht="7.4" customHeight="1" thickBot="1" x14ac:dyDescent="0.4">
      <c r="A9" s="63"/>
      <c r="B9" s="63"/>
      <c r="C9" s="63"/>
      <c r="D9" s="63"/>
      <c r="E9" s="63"/>
      <c r="F9" s="63"/>
      <c r="G9" s="63"/>
      <c r="H9" s="63"/>
      <c r="I9" s="63"/>
      <c r="J9" s="63"/>
      <c r="K9" s="5"/>
    </row>
    <row r="10" spans="1:11" ht="7.4" customHeight="1" thickTop="1" x14ac:dyDescent="0.35">
      <c r="K10" s="5"/>
    </row>
    <row r="11" spans="1:11" ht="18" x14ac:dyDescent="0.4">
      <c r="C11" s="64" t="s">
        <v>712</v>
      </c>
      <c r="I11" s="65"/>
      <c r="K11" s="5"/>
    </row>
    <row r="12" spans="1:11" ht="7.4" customHeight="1" x14ac:dyDescent="0.35">
      <c r="K12" s="5"/>
    </row>
    <row r="13" spans="1:11" x14ac:dyDescent="0.35">
      <c r="B13" s="60" t="s">
        <v>713</v>
      </c>
      <c r="C13" s="329" t="s">
        <v>63</v>
      </c>
      <c r="D13" s="67"/>
      <c r="E13" s="67"/>
      <c r="F13" s="67"/>
      <c r="G13" s="77"/>
      <c r="H13" s="67"/>
      <c r="I13" s="387">
        <f>Input!P34</f>
        <v>0</v>
      </c>
      <c r="J13" s="298"/>
      <c r="K13" s="5"/>
    </row>
    <row r="14" spans="1:11" ht="7.4" customHeight="1" x14ac:dyDescent="0.35">
      <c r="I14" s="298"/>
      <c r="J14" s="298"/>
      <c r="K14" s="5"/>
    </row>
    <row r="15" spans="1:11" x14ac:dyDescent="0.35">
      <c r="B15" s="60" t="s">
        <v>714</v>
      </c>
      <c r="C15" s="329" t="s">
        <v>68</v>
      </c>
      <c r="D15" s="67"/>
      <c r="E15" s="67"/>
      <c r="F15" s="67"/>
      <c r="G15" s="67"/>
      <c r="H15" s="67"/>
      <c r="I15" s="387">
        <f>Input!P38</f>
        <v>0</v>
      </c>
      <c r="J15" s="298"/>
      <c r="K15" s="5"/>
    </row>
    <row r="16" spans="1:11" ht="7.4" customHeight="1" x14ac:dyDescent="0.35">
      <c r="B16" s="60"/>
      <c r="G16" s="18"/>
      <c r="I16" s="298"/>
      <c r="J16" s="298"/>
      <c r="K16" s="5"/>
    </row>
    <row r="17" spans="2:11" x14ac:dyDescent="0.35">
      <c r="B17" s="60" t="s">
        <v>715</v>
      </c>
      <c r="C17" s="329" t="s">
        <v>73</v>
      </c>
      <c r="D17" s="67"/>
      <c r="E17" s="67"/>
      <c r="F17" s="67"/>
      <c r="G17" s="67"/>
      <c r="H17" s="67"/>
      <c r="I17" s="387">
        <f>Input!P42</f>
        <v>0</v>
      </c>
      <c r="J17" s="298"/>
      <c r="K17" s="5"/>
    </row>
    <row r="18" spans="2:11" ht="7.4" customHeight="1" x14ac:dyDescent="0.35">
      <c r="B18" s="60"/>
      <c r="G18" s="18"/>
      <c r="I18" s="298"/>
      <c r="J18" s="298"/>
      <c r="K18" s="5"/>
    </row>
    <row r="19" spans="2:11" x14ac:dyDescent="0.35">
      <c r="B19" s="60" t="s">
        <v>716</v>
      </c>
      <c r="C19" s="329" t="s">
        <v>80</v>
      </c>
      <c r="D19" s="67"/>
      <c r="E19" s="67"/>
      <c r="F19" s="67"/>
      <c r="G19" s="67"/>
      <c r="H19" s="67"/>
      <c r="I19" s="387">
        <f>Input!P47</f>
        <v>0</v>
      </c>
      <c r="J19" s="298"/>
      <c r="K19" s="5"/>
    </row>
    <row r="20" spans="2:11" ht="7.4" customHeight="1" x14ac:dyDescent="0.35">
      <c r="B20" s="60"/>
      <c r="G20" s="18"/>
      <c r="I20" s="298"/>
      <c r="J20" s="298"/>
      <c r="K20" s="5"/>
    </row>
    <row r="21" spans="2:11" x14ac:dyDescent="0.35">
      <c r="B21" s="60" t="s">
        <v>717</v>
      </c>
      <c r="C21" s="66" t="s">
        <v>85</v>
      </c>
      <c r="D21" s="67"/>
      <c r="E21" s="67"/>
      <c r="F21" s="67"/>
      <c r="G21" s="67"/>
      <c r="H21" s="67"/>
      <c r="I21" s="387">
        <f>Input!P51</f>
        <v>0</v>
      </c>
      <c r="J21" s="298"/>
      <c r="K21" s="5"/>
    </row>
    <row r="22" spans="2:11" ht="7.4" customHeight="1" x14ac:dyDescent="0.35">
      <c r="B22" s="60"/>
      <c r="G22" s="18"/>
      <c r="I22" s="298"/>
      <c r="J22" s="298"/>
      <c r="K22" s="5"/>
    </row>
    <row r="23" spans="2:11" x14ac:dyDescent="0.35">
      <c r="B23" s="60" t="s">
        <v>718</v>
      </c>
      <c r="C23" s="66" t="s">
        <v>90</v>
      </c>
      <c r="D23" s="67"/>
      <c r="E23" s="67"/>
      <c r="F23" s="67"/>
      <c r="G23" s="67"/>
      <c r="H23" s="67"/>
      <c r="I23" s="387">
        <f>Input!P55</f>
        <v>0</v>
      </c>
      <c r="J23" s="298"/>
      <c r="K23" s="5"/>
    </row>
    <row r="24" spans="2:11" ht="7.4" customHeight="1" x14ac:dyDescent="0.35">
      <c r="I24" s="298"/>
      <c r="J24" s="298"/>
      <c r="K24" s="5"/>
    </row>
    <row r="25" spans="2:11" x14ac:dyDescent="0.35">
      <c r="B25" s="60" t="s">
        <v>719</v>
      </c>
      <c r="C25" s="66" t="s">
        <v>95</v>
      </c>
      <c r="D25" s="67"/>
      <c r="E25" s="67"/>
      <c r="F25" s="67"/>
      <c r="G25" s="67"/>
      <c r="H25" s="67"/>
      <c r="I25" s="387">
        <f>Input!P59</f>
        <v>0</v>
      </c>
      <c r="J25" s="298"/>
      <c r="K25" s="5"/>
    </row>
    <row r="26" spans="2:11" ht="7.4" customHeight="1" x14ac:dyDescent="0.35">
      <c r="B26" s="60"/>
      <c r="G26" s="18"/>
      <c r="I26" s="298"/>
      <c r="J26" s="298"/>
      <c r="K26" s="5"/>
    </row>
    <row r="27" spans="2:11" x14ac:dyDescent="0.35">
      <c r="B27" s="60" t="s">
        <v>720</v>
      </c>
      <c r="C27" s="66" t="s">
        <v>100</v>
      </c>
      <c r="D27" s="67"/>
      <c r="E27" s="67"/>
      <c r="F27" s="67"/>
      <c r="G27" s="67"/>
      <c r="H27" s="67"/>
      <c r="I27" s="387">
        <f>Input!P63</f>
        <v>0</v>
      </c>
      <c r="J27" s="298"/>
      <c r="K27" s="5"/>
    </row>
    <row r="28" spans="2:11" ht="7.4" customHeight="1" x14ac:dyDescent="0.35">
      <c r="B28" s="60"/>
      <c r="I28" s="298"/>
      <c r="J28" s="298"/>
      <c r="K28" s="5"/>
    </row>
    <row r="29" spans="2:11" x14ac:dyDescent="0.35">
      <c r="B29" s="60" t="s">
        <v>721</v>
      </c>
      <c r="C29" s="66" t="s">
        <v>105</v>
      </c>
      <c r="D29" s="67"/>
      <c r="E29" s="67"/>
      <c r="F29" s="67"/>
      <c r="G29" s="67"/>
      <c r="H29" s="67"/>
      <c r="I29" s="387">
        <f>Input!P67</f>
        <v>0</v>
      </c>
      <c r="J29" s="298"/>
      <c r="K29" s="5"/>
    </row>
    <row r="30" spans="2:11" ht="7.4" customHeight="1" x14ac:dyDescent="0.35">
      <c r="B30" s="60"/>
      <c r="I30" s="298"/>
      <c r="J30" s="298"/>
      <c r="K30" s="5"/>
    </row>
    <row r="31" spans="2:11" ht="15" thickBot="1" x14ac:dyDescent="0.4">
      <c r="B31" s="60" t="s">
        <v>722</v>
      </c>
      <c r="C31" s="130" t="s">
        <v>3616</v>
      </c>
      <c r="D31" s="84"/>
      <c r="E31" s="84"/>
      <c r="F31" s="84"/>
      <c r="G31" s="84"/>
      <c r="H31" s="84"/>
      <c r="I31" s="388">
        <f>Input!P72</f>
        <v>0</v>
      </c>
      <c r="J31" s="298"/>
      <c r="K31" s="5"/>
    </row>
    <row r="32" spans="2:11" ht="7.4" customHeight="1" x14ac:dyDescent="0.35">
      <c r="I32" s="298"/>
      <c r="J32" s="298"/>
      <c r="K32" s="5"/>
    </row>
    <row r="33" spans="1:11" ht="18.5" thickBot="1" x14ac:dyDescent="0.45">
      <c r="B33" s="60" t="s">
        <v>725</v>
      </c>
      <c r="C33" s="68" t="s">
        <v>723</v>
      </c>
      <c r="D33" s="69"/>
      <c r="E33" s="69"/>
      <c r="F33" s="69"/>
      <c r="G33" s="69"/>
      <c r="H33" s="69"/>
      <c r="I33" s="389">
        <f>SUM(I13:I31)</f>
        <v>0</v>
      </c>
      <c r="J33" s="298"/>
      <c r="K33" s="5"/>
    </row>
    <row r="34" spans="1:11" ht="7.4" customHeight="1" thickTop="1" x14ac:dyDescent="0.35">
      <c r="K34" s="5"/>
    </row>
    <row r="35" spans="1:11" ht="18" x14ac:dyDescent="0.4">
      <c r="B35" s="60"/>
      <c r="C35" s="64" t="s">
        <v>724</v>
      </c>
      <c r="I35" s="65"/>
      <c r="K35" s="5"/>
    </row>
    <row r="36" spans="1:11" ht="7.4" customHeight="1" x14ac:dyDescent="0.35">
      <c r="K36" s="5"/>
    </row>
    <row r="37" spans="1:11" x14ac:dyDescent="0.35">
      <c r="B37" s="60" t="s">
        <v>726</v>
      </c>
      <c r="C37" s="91" t="s">
        <v>112</v>
      </c>
      <c r="D37" s="92"/>
      <c r="E37" s="382">
        <f>Input!P75</f>
        <v>0</v>
      </c>
      <c r="F37" s="70"/>
      <c r="K37" s="5"/>
    </row>
    <row r="38" spans="1:11" x14ac:dyDescent="0.35">
      <c r="B38" s="60" t="s">
        <v>727</v>
      </c>
      <c r="C38" s="70" t="s">
        <v>114</v>
      </c>
      <c r="E38" s="385">
        <f>Input!P76</f>
        <v>0</v>
      </c>
      <c r="F38" s="70"/>
      <c r="K38" s="5"/>
    </row>
    <row r="39" spans="1:11" x14ac:dyDescent="0.35">
      <c r="B39" s="60" t="s">
        <v>728</v>
      </c>
      <c r="C39" s="71" t="s">
        <v>116</v>
      </c>
      <c r="D39" s="72"/>
      <c r="E39" s="386">
        <f>Input!P77</f>
        <v>0</v>
      </c>
      <c r="F39" s="70"/>
      <c r="K39" s="5"/>
    </row>
    <row r="40" spans="1:11" x14ac:dyDescent="0.35">
      <c r="B40" s="60" t="s">
        <v>729</v>
      </c>
      <c r="C40" s="71" t="s">
        <v>118</v>
      </c>
      <c r="D40" s="72"/>
      <c r="E40" s="386">
        <f>Input!P78</f>
        <v>0</v>
      </c>
      <c r="F40" s="70"/>
      <c r="K40" s="5"/>
    </row>
    <row r="41" spans="1:11" x14ac:dyDescent="0.35">
      <c r="B41" s="60" t="s">
        <v>731</v>
      </c>
      <c r="C41" s="71" t="s">
        <v>120</v>
      </c>
      <c r="D41" s="72"/>
      <c r="E41" s="386">
        <f>Input!P79</f>
        <v>0</v>
      </c>
      <c r="F41" s="70"/>
      <c r="K41" s="5"/>
    </row>
    <row r="42" spans="1:11" x14ac:dyDescent="0.35">
      <c r="B42" s="60" t="s">
        <v>734</v>
      </c>
      <c r="C42" s="73" t="s">
        <v>109</v>
      </c>
      <c r="D42" s="74"/>
      <c r="E42" s="384">
        <f>Input!P80</f>
        <v>0</v>
      </c>
      <c r="F42" s="76"/>
      <c r="G42" s="77" t="s">
        <v>730</v>
      </c>
      <c r="H42" s="67"/>
      <c r="I42" s="387">
        <f>SUM(E37:E42)</f>
        <v>0</v>
      </c>
      <c r="K42" s="5"/>
    </row>
    <row r="43" spans="1:11" ht="7.4" customHeight="1" x14ac:dyDescent="0.35">
      <c r="I43" s="298"/>
      <c r="K43" s="5"/>
    </row>
    <row r="44" spans="1:11" ht="18.5" thickBot="1" x14ac:dyDescent="0.45">
      <c r="B44" s="60" t="s">
        <v>736</v>
      </c>
      <c r="C44" s="79" t="s">
        <v>732</v>
      </c>
      <c r="D44" s="69"/>
      <c r="E44" s="69"/>
      <c r="F44" s="69"/>
      <c r="G44" s="69"/>
      <c r="H44" s="69"/>
      <c r="I44" s="389">
        <f>SUM(I33,I42)</f>
        <v>0</v>
      </c>
      <c r="K44" s="5"/>
    </row>
    <row r="45" spans="1:11" ht="7.4" customHeight="1" thickTop="1" x14ac:dyDescent="0.4">
      <c r="C45" s="330"/>
      <c r="K45" s="5"/>
    </row>
    <row r="46" spans="1:11" ht="7.4" customHeight="1" x14ac:dyDescent="0.35">
      <c r="A46" s="80"/>
      <c r="B46" s="80"/>
      <c r="C46" s="80"/>
      <c r="D46" s="80"/>
      <c r="E46" s="80"/>
      <c r="F46" s="80"/>
      <c r="G46" s="80"/>
      <c r="H46" s="80"/>
      <c r="I46" s="80"/>
      <c r="J46" s="80"/>
      <c r="K46" s="5"/>
    </row>
    <row r="47" spans="1:11" ht="18" x14ac:dyDescent="0.4">
      <c r="C47" s="64" t="s">
        <v>733</v>
      </c>
      <c r="I47" s="65"/>
      <c r="K47" s="5"/>
    </row>
    <row r="48" spans="1:11" ht="7.4" customHeight="1" x14ac:dyDescent="0.35">
      <c r="K48" s="5"/>
    </row>
    <row r="49" spans="2:11" x14ac:dyDescent="0.35">
      <c r="B49" s="60" t="s">
        <v>738</v>
      </c>
      <c r="C49" s="85" t="s">
        <v>735</v>
      </c>
      <c r="D49" s="67"/>
      <c r="E49" s="67"/>
      <c r="F49" s="67"/>
      <c r="G49" s="67"/>
      <c r="H49" s="67"/>
      <c r="I49" s="387">
        <f>Input!P100</f>
        <v>0</v>
      </c>
      <c r="K49" s="5"/>
    </row>
    <row r="50" spans="2:11" ht="7.4" customHeight="1" x14ac:dyDescent="0.35">
      <c r="I50" s="298"/>
      <c r="K50" s="5"/>
    </row>
    <row r="51" spans="2:11" ht="18.5" thickBot="1" x14ac:dyDescent="0.45">
      <c r="B51" s="60" t="s">
        <v>740</v>
      </c>
      <c r="C51" s="81" t="s">
        <v>737</v>
      </c>
      <c r="D51" s="84"/>
      <c r="E51" s="84"/>
      <c r="F51" s="84"/>
      <c r="G51" s="84"/>
      <c r="H51" s="84"/>
      <c r="I51" s="388">
        <f>I44-I49</f>
        <v>0</v>
      </c>
      <c r="K51" s="5"/>
    </row>
    <row r="52" spans="2:11" ht="7.4" customHeight="1" x14ac:dyDescent="0.35">
      <c r="B52" s="60"/>
      <c r="I52" s="298"/>
      <c r="K52" s="5"/>
    </row>
    <row r="53" spans="2:11" x14ac:dyDescent="0.35">
      <c r="B53" s="60" t="s">
        <v>742</v>
      </c>
      <c r="C53" s="85" t="s">
        <v>739</v>
      </c>
      <c r="D53" s="67"/>
      <c r="E53" s="67"/>
      <c r="F53" s="67"/>
      <c r="G53" s="67"/>
      <c r="H53" s="67"/>
      <c r="I53" s="387">
        <f>Input!P105</f>
        <v>0</v>
      </c>
      <c r="K53" s="5"/>
    </row>
    <row r="54" spans="2:11" x14ac:dyDescent="0.35">
      <c r="B54" s="60" t="s">
        <v>744</v>
      </c>
      <c r="C54" s="85" t="s">
        <v>4820</v>
      </c>
      <c r="D54" s="67"/>
      <c r="E54" s="67"/>
      <c r="F54" s="67"/>
      <c r="G54" s="67"/>
      <c r="H54" s="67"/>
      <c r="I54" s="387">
        <f>Input!P152</f>
        <v>0</v>
      </c>
      <c r="K54" s="5"/>
    </row>
    <row r="55" spans="2:11" ht="7.4" customHeight="1" x14ac:dyDescent="0.35">
      <c r="I55" s="298"/>
      <c r="K55" s="5"/>
    </row>
    <row r="56" spans="2:11" ht="18.5" thickBot="1" x14ac:dyDescent="0.45">
      <c r="B56" s="60" t="s">
        <v>747</v>
      </c>
      <c r="C56" s="81" t="s">
        <v>741</v>
      </c>
      <c r="D56" s="84"/>
      <c r="E56" s="84"/>
      <c r="F56" s="84"/>
      <c r="G56" s="84"/>
      <c r="H56" s="84"/>
      <c r="I56" s="388">
        <f>I51-I53</f>
        <v>0</v>
      </c>
      <c r="K56" s="5"/>
    </row>
    <row r="57" spans="2:11" ht="7.4" customHeight="1" x14ac:dyDescent="0.35">
      <c r="B57" s="60"/>
      <c r="I57" s="298"/>
      <c r="K57" s="5"/>
    </row>
    <row r="58" spans="2:11" x14ac:dyDescent="0.35">
      <c r="B58" s="60" t="s">
        <v>749</v>
      </c>
      <c r="C58" s="91" t="s">
        <v>743</v>
      </c>
      <c r="D58" s="92"/>
      <c r="E58" s="382">
        <f>Input!P82</f>
        <v>0</v>
      </c>
      <c r="I58" s="298"/>
      <c r="K58" s="5"/>
    </row>
    <row r="59" spans="2:11" x14ac:dyDescent="0.35">
      <c r="B59" s="60" t="s">
        <v>751</v>
      </c>
      <c r="C59" s="73" t="s">
        <v>745</v>
      </c>
      <c r="D59" s="74"/>
      <c r="E59" s="384">
        <f>-Input!P135</f>
        <v>0</v>
      </c>
      <c r="F59" s="76"/>
      <c r="G59" s="77" t="s">
        <v>746</v>
      </c>
      <c r="H59" s="67"/>
      <c r="I59" s="387">
        <f>SUM(E58:E59)</f>
        <v>0</v>
      </c>
      <c r="K59" s="5"/>
    </row>
    <row r="60" spans="2:11" ht="7.4" customHeight="1" x14ac:dyDescent="0.35">
      <c r="I60" s="298"/>
      <c r="K60" s="5"/>
    </row>
    <row r="61" spans="2:11" ht="18.5" thickBot="1" x14ac:dyDescent="0.45">
      <c r="B61" s="60" t="s">
        <v>752</v>
      </c>
      <c r="C61" s="81" t="s">
        <v>748</v>
      </c>
      <c r="D61" s="84"/>
      <c r="E61" s="84"/>
      <c r="F61" s="84"/>
      <c r="G61" s="84"/>
      <c r="H61" s="84"/>
      <c r="I61" s="388">
        <f>I56+I59</f>
        <v>0</v>
      </c>
      <c r="K61" s="5"/>
    </row>
    <row r="62" spans="2:11" x14ac:dyDescent="0.35">
      <c r="B62" s="60" t="s">
        <v>755</v>
      </c>
      <c r="C62" s="10" t="s">
        <v>750</v>
      </c>
      <c r="D62" s="82"/>
      <c r="E62" s="82"/>
      <c r="F62" s="82"/>
      <c r="G62" s="82"/>
      <c r="I62" s="390">
        <f>Input!P151</f>
        <v>0</v>
      </c>
      <c r="K62" s="5"/>
    </row>
    <row r="63" spans="2:11" ht="7.4" customHeight="1" x14ac:dyDescent="0.35">
      <c r="B63" s="60"/>
      <c r="I63" s="391"/>
      <c r="K63" s="5"/>
    </row>
    <row r="64" spans="2:11" ht="18.5" thickBot="1" x14ac:dyDescent="0.45">
      <c r="B64" s="60" t="s">
        <v>756</v>
      </c>
      <c r="C64" s="83" t="s">
        <v>753</v>
      </c>
      <c r="D64" s="84"/>
      <c r="E64" s="84"/>
      <c r="F64" s="84"/>
      <c r="G64" s="84"/>
      <c r="H64" s="84"/>
      <c r="I64" s="392">
        <f>I61-SUM(I62:I62)</f>
        <v>0</v>
      </c>
      <c r="K64" s="5"/>
    </row>
    <row r="65" spans="1:11" ht="7.4" customHeight="1" x14ac:dyDescent="0.35">
      <c r="K65" s="5"/>
    </row>
    <row r="66" spans="1:11" x14ac:dyDescent="0.35">
      <c r="C66" s="10" t="s">
        <v>754</v>
      </c>
      <c r="K66" s="5"/>
    </row>
    <row r="67" spans="1:11" x14ac:dyDescent="0.35">
      <c r="B67" s="60" t="s">
        <v>757</v>
      </c>
      <c r="C67" s="109" t="s">
        <v>244</v>
      </c>
      <c r="D67" s="92"/>
      <c r="E67" s="382">
        <f>Input!P164</f>
        <v>0</v>
      </c>
      <c r="K67" s="5"/>
    </row>
    <row r="68" spans="1:11" x14ac:dyDescent="0.35">
      <c r="B68" s="60" t="s">
        <v>758</v>
      </c>
      <c r="C68" s="110" t="s">
        <v>246</v>
      </c>
      <c r="D68" s="102"/>
      <c r="E68" s="383">
        <f>Input!P165</f>
        <v>0</v>
      </c>
      <c r="K68" s="5"/>
    </row>
    <row r="69" spans="1:11" ht="29" x14ac:dyDescent="0.35">
      <c r="B69" s="60" t="s">
        <v>759</v>
      </c>
      <c r="C69" s="110" t="s">
        <v>248</v>
      </c>
      <c r="D69" s="102"/>
      <c r="E69" s="383">
        <f>Input!P166</f>
        <v>0</v>
      </c>
      <c r="K69" s="5"/>
    </row>
    <row r="70" spans="1:11" ht="29" x14ac:dyDescent="0.35">
      <c r="B70" s="60" t="s">
        <v>760</v>
      </c>
      <c r="C70" s="110" t="s">
        <v>250</v>
      </c>
      <c r="D70" s="102"/>
      <c r="E70" s="383">
        <f>Input!P167</f>
        <v>0</v>
      </c>
      <c r="K70" s="5"/>
    </row>
    <row r="71" spans="1:11" x14ac:dyDescent="0.35">
      <c r="B71" s="60" t="s">
        <v>761</v>
      </c>
      <c r="C71" s="110" t="s">
        <v>252</v>
      </c>
      <c r="D71" s="102"/>
      <c r="E71" s="383">
        <f>Input!P168</f>
        <v>0</v>
      </c>
      <c r="K71" s="5"/>
    </row>
    <row r="72" spans="1:11" ht="29" x14ac:dyDescent="0.35">
      <c r="B72" s="60" t="s">
        <v>762</v>
      </c>
      <c r="C72" s="110" t="s">
        <v>254</v>
      </c>
      <c r="D72" s="102"/>
      <c r="E72" s="383">
        <f>Input!P169</f>
        <v>0</v>
      </c>
      <c r="K72" s="5"/>
    </row>
    <row r="73" spans="1:11" x14ac:dyDescent="0.35">
      <c r="B73" s="60" t="s">
        <v>764</v>
      </c>
      <c r="C73" s="110" t="s">
        <v>257</v>
      </c>
      <c r="D73" s="102"/>
      <c r="E73" s="383">
        <f>Input!P170</f>
        <v>0</v>
      </c>
      <c r="K73" s="5"/>
    </row>
    <row r="74" spans="1:11" ht="29" x14ac:dyDescent="0.35">
      <c r="B74" s="60" t="s">
        <v>3658</v>
      </c>
      <c r="C74" s="105" t="s">
        <v>259</v>
      </c>
      <c r="D74" s="74"/>
      <c r="E74" s="384">
        <f>Input!P171</f>
        <v>0</v>
      </c>
      <c r="F74" s="76"/>
      <c r="G74" s="77" t="s">
        <v>763</v>
      </c>
      <c r="H74" s="67"/>
      <c r="I74" s="387">
        <f>SUM(E67:E74)</f>
        <v>0</v>
      </c>
      <c r="K74" s="5"/>
    </row>
    <row r="75" spans="1:11" ht="7.4" customHeight="1" x14ac:dyDescent="0.35">
      <c r="B75" s="60"/>
      <c r="I75" s="298"/>
      <c r="K75" s="5"/>
    </row>
    <row r="76" spans="1:11" ht="18.5" thickBot="1" x14ac:dyDescent="0.45">
      <c r="B76" s="60" t="s">
        <v>3808</v>
      </c>
      <c r="C76" s="81" t="s">
        <v>765</v>
      </c>
      <c r="D76" s="84"/>
      <c r="E76" s="84"/>
      <c r="F76" s="84"/>
      <c r="G76" s="84"/>
      <c r="H76" s="84"/>
      <c r="I76" s="393">
        <f>SUM(I64,I74)</f>
        <v>0</v>
      </c>
      <c r="J76" s="6" t="str">
        <f>IF(I76&gt;0,"G","Y")</f>
        <v>Y</v>
      </c>
      <c r="K76" s="5"/>
    </row>
    <row r="77" spans="1:11" ht="7.4" customHeight="1" x14ac:dyDescent="0.35">
      <c r="B77" s="60"/>
      <c r="K77" s="5"/>
    </row>
    <row r="78" spans="1:11" ht="7.4" customHeight="1" x14ac:dyDescent="0.35">
      <c r="A78" s="4"/>
      <c r="B78" s="4"/>
      <c r="C78" s="4"/>
      <c r="D78" s="4"/>
      <c r="E78" s="4"/>
      <c r="F78" s="4"/>
      <c r="G78" s="4"/>
      <c r="H78" s="4"/>
      <c r="I78" s="4"/>
      <c r="J78" s="4"/>
      <c r="K78" s="4"/>
    </row>
  </sheetData>
  <sheetProtection algorithmName="SHA-512" hashValue="7zHp5T4poio0vrFZcXWiPWk3pnXFW0jIgbjGE0Hc9WfOR+v3r1VHwNHexH2wnsKfSyV525UCruy/fdLvCX2rvw==" saltValue="bWF09wYe/if3QNGMB1bTCA==" spinCount="100000" sheet="1" objects="1" scenarios="1"/>
  <mergeCells count="1">
    <mergeCell ref="A2:B3"/>
  </mergeCells>
  <phoneticPr fontId="41" type="noConversion"/>
  <conditionalFormatting sqref="J1:J1048576">
    <cfRule type="cellIs" dxfId="110" priority="1" operator="equal">
      <formula>"Y"</formula>
    </cfRule>
    <cfRule type="cellIs" dxfId="109" priority="2" operator="equal">
      <formula>"R"</formula>
    </cfRule>
    <cfRule type="cellIs" dxfId="108" priority="3" operator="equal">
      <formula>"G"</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D5AA6-E126-429F-ADDF-C6362D50B744}">
  <sheetPr codeName="Sheet8"/>
  <dimension ref="A1:H80"/>
  <sheetViews>
    <sheetView topLeftCell="A42" workbookViewId="0">
      <selection activeCell="H80" sqref="H80"/>
    </sheetView>
  </sheetViews>
  <sheetFormatPr defaultRowHeight="14.5" x14ac:dyDescent="0.35"/>
  <cols>
    <col min="6" max="6" width="22.90625" customWidth="1"/>
    <col min="7" max="7" width="54.6328125" customWidth="1"/>
  </cols>
  <sheetData>
    <row r="1" spans="1:8"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766</v>
      </c>
      <c r="F1" t="s">
        <v>713</v>
      </c>
      <c r="G1" t="s">
        <v>63</v>
      </c>
      <c r="H1">
        <f>'Income Statement'!I13</f>
        <v>0</v>
      </c>
    </row>
    <row r="2" spans="1:8"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766</v>
      </c>
      <c r="F2" t="s">
        <v>714</v>
      </c>
      <c r="G2" t="s">
        <v>68</v>
      </c>
      <c r="H2">
        <f>'Income Statement'!I15</f>
        <v>0</v>
      </c>
    </row>
    <row r="3" spans="1:8"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766</v>
      </c>
      <c r="F3" t="s">
        <v>715</v>
      </c>
      <c r="G3" t="s">
        <v>73</v>
      </c>
      <c r="H3">
        <f>'Income Statement'!I17</f>
        <v>0</v>
      </c>
    </row>
    <row r="4" spans="1:8"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766</v>
      </c>
      <c r="F4" t="s">
        <v>716</v>
      </c>
      <c r="G4" t="s">
        <v>80</v>
      </c>
      <c r="H4">
        <f>'Income Statement'!I19</f>
        <v>0</v>
      </c>
    </row>
    <row r="5" spans="1:8"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766</v>
      </c>
      <c r="F5" t="s">
        <v>717</v>
      </c>
      <c r="G5" t="s">
        <v>85</v>
      </c>
      <c r="H5">
        <f>'Income Statement'!I21</f>
        <v>0</v>
      </c>
    </row>
    <row r="6" spans="1:8"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766</v>
      </c>
      <c r="F6" t="s">
        <v>718</v>
      </c>
      <c r="G6" t="s">
        <v>90</v>
      </c>
      <c r="H6">
        <f>'Income Statement'!I23</f>
        <v>0</v>
      </c>
    </row>
    <row r="7" spans="1:8"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766</v>
      </c>
      <c r="F7" t="s">
        <v>719</v>
      </c>
      <c r="G7" t="s">
        <v>95</v>
      </c>
      <c r="H7">
        <f>'Income Statement'!I25</f>
        <v>0</v>
      </c>
    </row>
    <row r="8" spans="1:8"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766</v>
      </c>
      <c r="F8" t="s">
        <v>720</v>
      </c>
      <c r="G8" t="s">
        <v>100</v>
      </c>
      <c r="H8">
        <f>'Income Statement'!I27</f>
        <v>0</v>
      </c>
    </row>
    <row r="9" spans="1:8"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766</v>
      </c>
      <c r="F9" t="s">
        <v>721</v>
      </c>
      <c r="G9" t="s">
        <v>105</v>
      </c>
      <c r="H9">
        <f>'Income Statement'!I29</f>
        <v>0</v>
      </c>
    </row>
    <row r="10" spans="1:8"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766</v>
      </c>
      <c r="F10" t="s">
        <v>722</v>
      </c>
      <c r="G10" t="s">
        <v>3616</v>
      </c>
      <c r="H10">
        <f>'Income Statement'!I31</f>
        <v>0</v>
      </c>
    </row>
    <row r="11" spans="1:8"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766</v>
      </c>
      <c r="F11" t="s">
        <v>725</v>
      </c>
      <c r="G11" t="s">
        <v>723</v>
      </c>
      <c r="H11" s="254">
        <f>'Income Statement'!I33</f>
        <v>0</v>
      </c>
    </row>
    <row r="12" spans="1:8"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766</v>
      </c>
      <c r="F12" t="s">
        <v>726</v>
      </c>
      <c r="G12" t="s">
        <v>112</v>
      </c>
      <c r="H12">
        <f>'Income Statement'!E37</f>
        <v>0</v>
      </c>
    </row>
    <row r="13" spans="1:8"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766</v>
      </c>
      <c r="F13" t="s">
        <v>727</v>
      </c>
      <c r="G13" t="s">
        <v>114</v>
      </c>
      <c r="H13">
        <f>'Income Statement'!E38</f>
        <v>0</v>
      </c>
    </row>
    <row r="14" spans="1:8"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766</v>
      </c>
      <c r="F14" t="s">
        <v>728</v>
      </c>
      <c r="G14" s="254" t="s">
        <v>116</v>
      </c>
      <c r="H14" s="254">
        <f>'Income Statement'!E39</f>
        <v>0</v>
      </c>
    </row>
    <row r="15" spans="1:8"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766</v>
      </c>
      <c r="F15" t="s">
        <v>729</v>
      </c>
      <c r="G15" s="254" t="s">
        <v>118</v>
      </c>
      <c r="H15" s="254">
        <f>'Income Statement'!E40</f>
        <v>0</v>
      </c>
    </row>
    <row r="16" spans="1:8"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766</v>
      </c>
      <c r="F16" t="s">
        <v>731</v>
      </c>
      <c r="G16" s="254" t="s">
        <v>120</v>
      </c>
      <c r="H16" s="254">
        <f>'Income Statement'!E41</f>
        <v>0</v>
      </c>
    </row>
    <row r="17" spans="1:8"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766</v>
      </c>
      <c r="F17" t="s">
        <v>734</v>
      </c>
      <c r="G17" s="254" t="s">
        <v>109</v>
      </c>
      <c r="H17" s="254">
        <f>'Income Statement'!E42</f>
        <v>0</v>
      </c>
    </row>
    <row r="18" spans="1:8"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766</v>
      </c>
      <c r="F18" t="s">
        <v>3809</v>
      </c>
      <c r="G18" t="s">
        <v>730</v>
      </c>
      <c r="H18" s="254">
        <f>'Income Statement'!I42</f>
        <v>0</v>
      </c>
    </row>
    <row r="19" spans="1:8"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766</v>
      </c>
      <c r="F19" t="s">
        <v>736</v>
      </c>
      <c r="G19" t="s">
        <v>732</v>
      </c>
      <c r="H19" s="254">
        <f>'Income Statement'!I44</f>
        <v>0</v>
      </c>
    </row>
    <row r="20" spans="1:8"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766</v>
      </c>
      <c r="F20" t="s">
        <v>738</v>
      </c>
      <c r="G20" t="s">
        <v>735</v>
      </c>
      <c r="H20">
        <f>'Income Statement'!I49</f>
        <v>0</v>
      </c>
    </row>
    <row r="21" spans="1:8"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766</v>
      </c>
      <c r="F21" t="s">
        <v>740</v>
      </c>
      <c r="G21" t="s">
        <v>737</v>
      </c>
      <c r="H21" s="254">
        <f>'Income Statement'!I51</f>
        <v>0</v>
      </c>
    </row>
    <row r="22" spans="1:8"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766</v>
      </c>
      <c r="F22" t="s">
        <v>742</v>
      </c>
      <c r="G22" t="s">
        <v>739</v>
      </c>
      <c r="H22">
        <f>'Income Statement'!I53</f>
        <v>0</v>
      </c>
    </row>
    <row r="23" spans="1:8"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766</v>
      </c>
      <c r="F23" t="s">
        <v>744</v>
      </c>
      <c r="G23" t="s">
        <v>4820</v>
      </c>
      <c r="H23">
        <f>'Income Statement'!I54</f>
        <v>0</v>
      </c>
    </row>
    <row r="24" spans="1:8"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766</v>
      </c>
      <c r="F24" t="s">
        <v>747</v>
      </c>
      <c r="G24" t="s">
        <v>741</v>
      </c>
      <c r="H24" s="254">
        <f>'Income Statement'!I56</f>
        <v>0</v>
      </c>
    </row>
    <row r="25" spans="1:8"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766</v>
      </c>
      <c r="F25" t="s">
        <v>749</v>
      </c>
      <c r="G25" t="s">
        <v>743</v>
      </c>
      <c r="H25">
        <f>'Income Statement'!E58</f>
        <v>0</v>
      </c>
    </row>
    <row r="26" spans="1:8"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766</v>
      </c>
      <c r="F26" t="s">
        <v>3810</v>
      </c>
      <c r="G26" t="s">
        <v>745</v>
      </c>
      <c r="H26">
        <f>'Income Statement'!E59</f>
        <v>0</v>
      </c>
    </row>
    <row r="27" spans="1:8"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766</v>
      </c>
      <c r="F27" t="s">
        <v>751</v>
      </c>
      <c r="G27" t="s">
        <v>746</v>
      </c>
      <c r="H27" s="254">
        <f>'Income Statement'!I59</f>
        <v>0</v>
      </c>
    </row>
    <row r="28" spans="1:8"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766</v>
      </c>
      <c r="F28" t="s">
        <v>752</v>
      </c>
      <c r="G28" t="s">
        <v>748</v>
      </c>
      <c r="H28" s="254">
        <f>'Income Statement'!I61</f>
        <v>0</v>
      </c>
    </row>
    <row r="29" spans="1:8"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766</v>
      </c>
      <c r="F29" t="s">
        <v>755</v>
      </c>
      <c r="G29" t="s">
        <v>750</v>
      </c>
      <c r="H29">
        <f>'Income Statement'!I62</f>
        <v>0</v>
      </c>
    </row>
    <row r="30" spans="1:8"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766</v>
      </c>
      <c r="F30" t="s">
        <v>756</v>
      </c>
      <c r="G30" t="s">
        <v>753</v>
      </c>
      <c r="H30" s="254">
        <f>'Income Statement'!I64</f>
        <v>0</v>
      </c>
    </row>
    <row r="31" spans="1:8"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766</v>
      </c>
      <c r="F31" t="s">
        <v>757</v>
      </c>
      <c r="G31" t="s">
        <v>244</v>
      </c>
      <c r="H31">
        <f>'Income Statement'!E67</f>
        <v>0</v>
      </c>
    </row>
    <row r="32" spans="1:8"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766</v>
      </c>
      <c r="F32" t="s">
        <v>758</v>
      </c>
      <c r="G32" t="s">
        <v>246</v>
      </c>
      <c r="H32">
        <f>'Income Statement'!E68</f>
        <v>0</v>
      </c>
    </row>
    <row r="33" spans="1:8"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766</v>
      </c>
      <c r="F33" t="s">
        <v>759</v>
      </c>
      <c r="G33" t="s">
        <v>248</v>
      </c>
      <c r="H33">
        <f>'Income Statement'!E69</f>
        <v>0</v>
      </c>
    </row>
    <row r="34" spans="1:8"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766</v>
      </c>
      <c r="F34" t="s">
        <v>760</v>
      </c>
      <c r="G34" t="s">
        <v>250</v>
      </c>
      <c r="H34">
        <f>'Income Statement'!E70</f>
        <v>0</v>
      </c>
    </row>
    <row r="35" spans="1:8"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766</v>
      </c>
      <c r="F35" t="s">
        <v>761</v>
      </c>
      <c r="G35" t="s">
        <v>252</v>
      </c>
      <c r="H35">
        <f>'Income Statement'!E71</f>
        <v>0</v>
      </c>
    </row>
    <row r="36" spans="1:8"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766</v>
      </c>
      <c r="F36" t="s">
        <v>762</v>
      </c>
      <c r="G36" t="s">
        <v>254</v>
      </c>
      <c r="H36">
        <f>'Income Statement'!E72</f>
        <v>0</v>
      </c>
    </row>
    <row r="37" spans="1:8"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766</v>
      </c>
      <c r="F37" t="s">
        <v>764</v>
      </c>
      <c r="G37" t="s">
        <v>257</v>
      </c>
      <c r="H37">
        <f>'Income Statement'!E73</f>
        <v>0</v>
      </c>
    </row>
    <row r="38" spans="1:8"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766</v>
      </c>
      <c r="F38" t="s">
        <v>3658</v>
      </c>
      <c r="G38" t="s">
        <v>259</v>
      </c>
      <c r="H38">
        <f>'Income Statement'!E74</f>
        <v>0</v>
      </c>
    </row>
    <row r="39" spans="1:8"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766</v>
      </c>
      <c r="F39" t="s">
        <v>3811</v>
      </c>
      <c r="G39" t="s">
        <v>763</v>
      </c>
      <c r="H39">
        <f>'Income Statement'!I74</f>
        <v>0</v>
      </c>
    </row>
    <row r="40" spans="1:8"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766</v>
      </c>
      <c r="F40" t="s">
        <v>3808</v>
      </c>
      <c r="G40" t="s">
        <v>765</v>
      </c>
      <c r="H40" s="254">
        <f>'Income Statement'!I76</f>
        <v>0</v>
      </c>
    </row>
    <row r="41" spans="1:8"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766</v>
      </c>
      <c r="F41" t="s">
        <v>4455</v>
      </c>
      <c r="G41" t="s">
        <v>4495</v>
      </c>
      <c r="H41">
        <f>'Income Statement'!I13*CoverSheet!$C$35</f>
        <v>0</v>
      </c>
    </row>
    <row r="42" spans="1:8"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766</v>
      </c>
      <c r="F42" t="s">
        <v>4456</v>
      </c>
      <c r="G42" t="s">
        <v>4496</v>
      </c>
      <c r="H42">
        <f>'Income Statement'!I15*CoverSheet!$C$35</f>
        <v>0</v>
      </c>
    </row>
    <row r="43" spans="1:8"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766</v>
      </c>
      <c r="F43" t="s">
        <v>4457</v>
      </c>
      <c r="G43" t="s">
        <v>4497</v>
      </c>
      <c r="H43">
        <f>'Income Statement'!I17*CoverSheet!$C$35</f>
        <v>0</v>
      </c>
    </row>
    <row r="44" spans="1:8"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766</v>
      </c>
      <c r="F44" t="s">
        <v>4458</v>
      </c>
      <c r="G44" t="s">
        <v>4498</v>
      </c>
      <c r="H44">
        <f>'Income Statement'!I19*CoverSheet!$C$35</f>
        <v>0</v>
      </c>
    </row>
    <row r="45" spans="1:8"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766</v>
      </c>
      <c r="F45" t="s">
        <v>4459</v>
      </c>
      <c r="G45" t="s">
        <v>4499</v>
      </c>
      <c r="H45">
        <f>'Income Statement'!I21*CoverSheet!$C$35</f>
        <v>0</v>
      </c>
    </row>
    <row r="46" spans="1:8"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766</v>
      </c>
      <c r="F46" t="s">
        <v>4460</v>
      </c>
      <c r="G46" t="s">
        <v>4500</v>
      </c>
      <c r="H46">
        <f>'Income Statement'!I23*CoverSheet!$C$35</f>
        <v>0</v>
      </c>
    </row>
    <row r="47" spans="1:8"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766</v>
      </c>
      <c r="F47" t="s">
        <v>4461</v>
      </c>
      <c r="G47" t="s">
        <v>4501</v>
      </c>
      <c r="H47">
        <f>'Income Statement'!I25*CoverSheet!$C$35</f>
        <v>0</v>
      </c>
    </row>
    <row r="48" spans="1:8"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766</v>
      </c>
      <c r="F48" t="s">
        <v>4462</v>
      </c>
      <c r="G48" t="s">
        <v>4502</v>
      </c>
      <c r="H48">
        <f>'Income Statement'!I27*CoverSheet!$C$35</f>
        <v>0</v>
      </c>
    </row>
    <row r="49" spans="1:8"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766</v>
      </c>
      <c r="F49" t="s">
        <v>4463</v>
      </c>
      <c r="G49" t="s">
        <v>4503</v>
      </c>
      <c r="H49">
        <f>'Income Statement'!I29*CoverSheet!$C$35</f>
        <v>0</v>
      </c>
    </row>
    <row r="50" spans="1:8"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766</v>
      </c>
      <c r="F50" t="s">
        <v>4464</v>
      </c>
      <c r="G50" t="s">
        <v>4504</v>
      </c>
      <c r="H50">
        <f>'Income Statement'!I31*CoverSheet!$C$35</f>
        <v>0</v>
      </c>
    </row>
    <row r="51" spans="1:8"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766</v>
      </c>
      <c r="F51" t="s">
        <v>4465</v>
      </c>
      <c r="G51" t="s">
        <v>4505</v>
      </c>
      <c r="H51">
        <f>'Income Statement'!I33*CoverSheet!$C$35</f>
        <v>0</v>
      </c>
    </row>
    <row r="52" spans="1:8"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766</v>
      </c>
      <c r="F52" t="s">
        <v>4466</v>
      </c>
      <c r="G52" t="s">
        <v>4250</v>
      </c>
      <c r="H52">
        <f>'Income Statement'!E37*CoverSheet!$C$35</f>
        <v>0</v>
      </c>
    </row>
    <row r="53" spans="1:8"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766</v>
      </c>
      <c r="F53" t="s">
        <v>4467</v>
      </c>
      <c r="G53" t="s">
        <v>4251</v>
      </c>
      <c r="H53">
        <f>'Income Statement'!E38*CoverSheet!$C$35</f>
        <v>0</v>
      </c>
    </row>
    <row r="54" spans="1:8"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766</v>
      </c>
      <c r="F54" t="s">
        <v>4468</v>
      </c>
      <c r="G54" s="254" t="s">
        <v>4252</v>
      </c>
      <c r="H54">
        <f>'Income Statement'!E39*CoverSheet!$C$35</f>
        <v>0</v>
      </c>
    </row>
    <row r="55" spans="1:8"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766</v>
      </c>
      <c r="F55" t="s">
        <v>4469</v>
      </c>
      <c r="G55" s="254" t="s">
        <v>4253</v>
      </c>
      <c r="H55">
        <f>'Income Statement'!E40*CoverSheet!$C$35</f>
        <v>0</v>
      </c>
    </row>
    <row r="56" spans="1:8"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766</v>
      </c>
      <c r="F56" t="s">
        <v>4470</v>
      </c>
      <c r="G56" s="254" t="s">
        <v>4254</v>
      </c>
      <c r="H56">
        <f>'Income Statement'!E41*CoverSheet!$C$35</f>
        <v>0</v>
      </c>
    </row>
    <row r="57" spans="1:8"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766</v>
      </c>
      <c r="F57" t="s">
        <v>4471</v>
      </c>
      <c r="G57" s="254" t="s">
        <v>4249</v>
      </c>
      <c r="H57">
        <f>'Income Statement'!E42*CoverSheet!$C$35</f>
        <v>0</v>
      </c>
    </row>
    <row r="58" spans="1:8"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766</v>
      </c>
      <c r="F58" t="s">
        <v>4472</v>
      </c>
      <c r="G58" t="s">
        <v>4506</v>
      </c>
      <c r="H58">
        <f>'Income Statement'!I42*CoverSheet!$C$35</f>
        <v>0</v>
      </c>
    </row>
    <row r="59" spans="1:8"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766</v>
      </c>
      <c r="F59" t="s">
        <v>4473</v>
      </c>
      <c r="G59" t="s">
        <v>4507</v>
      </c>
      <c r="H59">
        <f>'Income Statement'!I44*CoverSheet!$C$35</f>
        <v>0</v>
      </c>
    </row>
    <row r="60" spans="1:8"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766</v>
      </c>
      <c r="F60" t="s">
        <v>4474</v>
      </c>
      <c r="G60" t="s">
        <v>4508</v>
      </c>
      <c r="H60">
        <f>'Income Statement'!I49*CoverSheet!$C$35</f>
        <v>0</v>
      </c>
    </row>
    <row r="61" spans="1:8"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766</v>
      </c>
      <c r="F61" t="s">
        <v>4475</v>
      </c>
      <c r="G61" t="s">
        <v>4509</v>
      </c>
      <c r="H61">
        <f>'Income Statement'!I51*CoverSheet!$C$35</f>
        <v>0</v>
      </c>
    </row>
    <row r="62" spans="1:8"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766</v>
      </c>
      <c r="F62" t="s">
        <v>4476</v>
      </c>
      <c r="G62" t="s">
        <v>4510</v>
      </c>
      <c r="H62">
        <f>'Income Statement'!I53*CoverSheet!$C$35</f>
        <v>0</v>
      </c>
    </row>
    <row r="63" spans="1:8"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766</v>
      </c>
      <c r="F63" t="s">
        <v>4477</v>
      </c>
      <c r="G63" t="s">
        <v>4822</v>
      </c>
      <c r="H63">
        <f>'Income Statement'!I54*CoverSheet!$C$35</f>
        <v>0</v>
      </c>
    </row>
    <row r="64" spans="1:8"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766</v>
      </c>
      <c r="F64" t="s">
        <v>4478</v>
      </c>
      <c r="G64" t="s">
        <v>4511</v>
      </c>
      <c r="H64">
        <f>'Income Statement'!I56*CoverSheet!$C$35</f>
        <v>0</v>
      </c>
    </row>
    <row r="65" spans="1:8"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766</v>
      </c>
      <c r="F65" t="s">
        <v>4479</v>
      </c>
      <c r="G65" t="s">
        <v>4512</v>
      </c>
      <c r="H65">
        <f>'Income Statement'!E58*CoverSheet!$C$35</f>
        <v>0</v>
      </c>
    </row>
    <row r="66" spans="1:8"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766</v>
      </c>
      <c r="F66" t="s">
        <v>4480</v>
      </c>
      <c r="G66" t="s">
        <v>4513</v>
      </c>
      <c r="H66">
        <f>'Income Statement'!E59*CoverSheet!$C$35</f>
        <v>0</v>
      </c>
    </row>
    <row r="67" spans="1:8"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766</v>
      </c>
      <c r="F67" t="s">
        <v>4481</v>
      </c>
      <c r="G67" t="s">
        <v>4514</v>
      </c>
      <c r="H67">
        <f>'Income Statement'!I59*CoverSheet!$C$35</f>
        <v>0</v>
      </c>
    </row>
    <row r="68" spans="1:8"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766</v>
      </c>
      <c r="F68" t="s">
        <v>4482</v>
      </c>
      <c r="G68" t="s">
        <v>4515</v>
      </c>
      <c r="H68">
        <f>'Income Statement'!I61*CoverSheet!$C$35</f>
        <v>0</v>
      </c>
    </row>
    <row r="69" spans="1:8"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766</v>
      </c>
      <c r="F69" t="s">
        <v>4483</v>
      </c>
      <c r="G69" t="s">
        <v>4516</v>
      </c>
      <c r="H69">
        <f>'Income Statement'!I62*CoverSheet!$C$35</f>
        <v>0</v>
      </c>
    </row>
    <row r="70" spans="1:8"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766</v>
      </c>
      <c r="F70" t="s">
        <v>4484</v>
      </c>
      <c r="G70" t="s">
        <v>4517</v>
      </c>
      <c r="H70">
        <f>'Income Statement'!I64*CoverSheet!$C$35</f>
        <v>0</v>
      </c>
    </row>
    <row r="71" spans="1:8"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766</v>
      </c>
      <c r="F71" t="s">
        <v>4485</v>
      </c>
      <c r="G71" t="s">
        <v>4318</v>
      </c>
      <c r="H71">
        <f>'Income Statement'!E67*CoverSheet!$C$35</f>
        <v>0</v>
      </c>
    </row>
    <row r="72" spans="1:8"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766</v>
      </c>
      <c r="F72" t="s">
        <v>4486</v>
      </c>
      <c r="G72" t="s">
        <v>4319</v>
      </c>
      <c r="H72">
        <f>'Income Statement'!E68*CoverSheet!$C$35</f>
        <v>0</v>
      </c>
    </row>
    <row r="73" spans="1:8"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766</v>
      </c>
      <c r="F73" t="s">
        <v>4487</v>
      </c>
      <c r="G73" t="s">
        <v>4320</v>
      </c>
      <c r="H73">
        <f>'Income Statement'!E69*CoverSheet!$C$35</f>
        <v>0</v>
      </c>
    </row>
    <row r="74" spans="1:8"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766</v>
      </c>
      <c r="F74" t="s">
        <v>4488</v>
      </c>
      <c r="G74" t="s">
        <v>4321</v>
      </c>
      <c r="H74">
        <f>'Income Statement'!E70*CoverSheet!$C$35</f>
        <v>0</v>
      </c>
    </row>
    <row r="75" spans="1:8"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766</v>
      </c>
      <c r="F75" t="s">
        <v>4489</v>
      </c>
      <c r="G75" t="s">
        <v>4322</v>
      </c>
      <c r="H75">
        <f>'Income Statement'!E71*CoverSheet!$C$35</f>
        <v>0</v>
      </c>
    </row>
    <row r="76" spans="1:8"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766</v>
      </c>
      <c r="F76" t="s">
        <v>4490</v>
      </c>
      <c r="G76" t="s">
        <v>4323</v>
      </c>
      <c r="H76">
        <f>'Income Statement'!E72*CoverSheet!$C$35</f>
        <v>0</v>
      </c>
    </row>
    <row r="77" spans="1:8"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766</v>
      </c>
      <c r="F77" t="s">
        <v>4491</v>
      </c>
      <c r="G77" t="s">
        <v>4324</v>
      </c>
      <c r="H77">
        <f>'Income Statement'!E73*CoverSheet!$C$35</f>
        <v>0</v>
      </c>
    </row>
    <row r="78" spans="1:8"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766</v>
      </c>
      <c r="F78" t="s">
        <v>4492</v>
      </c>
      <c r="G78" t="s">
        <v>4325</v>
      </c>
      <c r="H78">
        <f>'Income Statement'!E74*CoverSheet!$C$35</f>
        <v>0</v>
      </c>
    </row>
    <row r="79" spans="1:8"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766</v>
      </c>
      <c r="F79" t="s">
        <v>4493</v>
      </c>
      <c r="G79" t="s">
        <v>4518</v>
      </c>
      <c r="H79">
        <f>'Income Statement'!I74*CoverSheet!$C$35</f>
        <v>0</v>
      </c>
    </row>
    <row r="80" spans="1:8"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766</v>
      </c>
      <c r="F80" t="s">
        <v>4494</v>
      </c>
      <c r="G80" t="s">
        <v>4519</v>
      </c>
      <c r="H80">
        <f>'Income Statement'!I76*CoverSheet!$C$35</f>
        <v>0</v>
      </c>
    </row>
  </sheetData>
  <phoneticPr fontId="4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8BEA-3FC0-4695-AB63-15F3C8F87203}">
  <sheetPr codeName="Sheet9">
    <tabColor rgb="FF002060"/>
  </sheetPr>
  <dimension ref="A1:L81"/>
  <sheetViews>
    <sheetView workbookViewId="0"/>
  </sheetViews>
  <sheetFormatPr defaultColWidth="0" defaultRowHeight="14.5" zeroHeight="1" x14ac:dyDescent="0.35"/>
  <cols>
    <col min="1" max="1" width="5" style="278" customWidth="1"/>
    <col min="2" max="2" width="14.54296875" style="278" customWidth="1"/>
    <col min="3" max="3" width="58.54296875" style="278" customWidth="1"/>
    <col min="4" max="4" width="1.54296875" style="278" customWidth="1"/>
    <col min="5" max="5" width="16.54296875" style="278" customWidth="1"/>
    <col min="6" max="6" width="18.453125" style="278" customWidth="1"/>
    <col min="7" max="7" width="2.453125" style="278" customWidth="1"/>
    <col min="8" max="8" width="29.453125" style="278" customWidth="1"/>
    <col min="9" max="9" width="1.453125" style="278" customWidth="1"/>
    <col min="10" max="10" width="24.453125" style="278" customWidth="1"/>
    <col min="11" max="11" width="1.453125" style="278" customWidth="1"/>
    <col min="12" max="12" width="0.7265625" style="278" customWidth="1"/>
    <col min="13" max="16384" width="8.7265625" style="270" hidden="1"/>
  </cols>
  <sheetData>
    <row r="1" spans="1:12" ht="7.4" customHeight="1" x14ac:dyDescent="0.35">
      <c r="A1" s="56"/>
      <c r="B1" s="56"/>
      <c r="C1" s="56"/>
      <c r="D1" s="56"/>
      <c r="E1" s="56"/>
      <c r="F1" s="56"/>
      <c r="G1" s="56"/>
      <c r="H1" s="56"/>
      <c r="I1" s="56"/>
      <c r="J1" s="56"/>
      <c r="K1" s="56"/>
      <c r="L1" s="5"/>
    </row>
    <row r="2" spans="1:12" ht="15.5" x14ac:dyDescent="0.35">
      <c r="A2" s="429" t="e" vm="4">
        <v>#VALUE!</v>
      </c>
      <c r="B2" s="429"/>
      <c r="C2" s="56"/>
      <c r="D2" s="56"/>
      <c r="E2" s="56"/>
      <c r="F2" s="56"/>
      <c r="G2" s="56"/>
      <c r="H2" s="56"/>
      <c r="I2" s="56"/>
      <c r="J2" s="56"/>
      <c r="K2" s="56"/>
      <c r="L2" s="5"/>
    </row>
    <row r="3" spans="1:12" ht="18" x14ac:dyDescent="0.35">
      <c r="A3" s="429"/>
      <c r="B3" s="429"/>
      <c r="C3" s="56"/>
      <c r="D3" s="54" t="s">
        <v>767</v>
      </c>
      <c r="E3" s="57"/>
      <c r="F3" s="57"/>
      <c r="G3" s="57"/>
      <c r="H3" s="57"/>
      <c r="I3" s="57"/>
      <c r="J3" s="57"/>
      <c r="K3" s="56"/>
      <c r="L3" s="5"/>
    </row>
    <row r="4" spans="1:12" ht="15.5" x14ac:dyDescent="0.35">
      <c r="A4" s="56"/>
      <c r="B4" s="56"/>
      <c r="C4" s="56"/>
      <c r="D4" s="56"/>
      <c r="E4" s="56"/>
      <c r="F4" s="56"/>
      <c r="G4" s="56"/>
      <c r="H4" s="56"/>
      <c r="I4" s="56"/>
      <c r="J4" s="58" t="str">
        <f>CoverSheet!G7</f>
        <v>v:25-01-a</v>
      </c>
      <c r="K4" s="58"/>
      <c r="L4" s="5"/>
    </row>
    <row r="5" spans="1:12" ht="7.4" customHeight="1" x14ac:dyDescent="0.35">
      <c r="A5" s="6"/>
      <c r="B5" s="6"/>
      <c r="C5" s="6"/>
      <c r="D5" s="6"/>
      <c r="E5" s="6"/>
      <c r="F5" s="6"/>
      <c r="G5" s="6"/>
      <c r="H5" s="6"/>
      <c r="I5" s="6"/>
      <c r="J5" s="6"/>
      <c r="K5" s="6"/>
      <c r="L5" s="5"/>
    </row>
    <row r="6" spans="1:12" x14ac:dyDescent="0.35">
      <c r="A6" s="6"/>
      <c r="B6" s="59" t="s">
        <v>41</v>
      </c>
      <c r="C6" s="60">
        <f>CoverSheet!$C$11</f>
        <v>0</v>
      </c>
      <c r="D6" s="60"/>
      <c r="E6" s="6"/>
      <c r="F6" s="6"/>
      <c r="G6" s="6"/>
      <c r="H6" s="6"/>
      <c r="I6" s="6"/>
      <c r="J6" s="6"/>
      <c r="K6" s="6"/>
      <c r="L6" s="5"/>
    </row>
    <row r="7" spans="1:12" x14ac:dyDescent="0.35">
      <c r="A7" s="6"/>
      <c r="B7" s="59" t="s">
        <v>42</v>
      </c>
      <c r="C7" s="60" t="str">
        <f>IF(OR(CoverSheet!$C$28=0,CoverSheet!$C$29=0),"",(TEXT(CoverSheet!$C$28,"DD/MM/YYYY")&amp;" - "&amp;(TEXT(CoverSheet!$C$29,"dd/mm/yyyy"))))</f>
        <v xml:space="preserve"> - </v>
      </c>
      <c r="D7" s="60"/>
      <c r="E7" s="453" t="s">
        <v>43</v>
      </c>
      <c r="F7" s="453"/>
      <c r="G7" s="453"/>
      <c r="H7" s="86" t="str">
        <f>CoverSheet!C31</f>
        <v/>
      </c>
      <c r="I7" s="6"/>
      <c r="J7" s="6"/>
      <c r="K7" s="6"/>
      <c r="L7" s="5"/>
    </row>
    <row r="8" spans="1:12" ht="14.5" customHeight="1" x14ac:dyDescent="0.35">
      <c r="A8" s="6"/>
      <c r="B8" s="6"/>
      <c r="C8" s="59"/>
      <c r="D8" s="59"/>
      <c r="E8" s="62"/>
      <c r="F8" s="87"/>
      <c r="G8" s="6"/>
      <c r="H8" s="6"/>
      <c r="I8" s="6"/>
      <c r="J8" s="62">
        <f>CoverSheet!D33</f>
        <v>0</v>
      </c>
      <c r="K8" s="6"/>
      <c r="L8" s="5"/>
    </row>
    <row r="9" spans="1:12" ht="7.4" customHeight="1" thickBot="1" x14ac:dyDescent="0.4">
      <c r="A9" s="63"/>
      <c r="B9" s="63"/>
      <c r="C9" s="63"/>
      <c r="D9" s="63"/>
      <c r="E9" s="63"/>
      <c r="F9" s="63"/>
      <c r="G9" s="63"/>
      <c r="H9" s="63"/>
      <c r="I9" s="63"/>
      <c r="J9" s="63"/>
      <c r="K9" s="63"/>
      <c r="L9" s="5"/>
    </row>
    <row r="10" spans="1:12" ht="7.4" customHeight="1" thickTop="1" x14ac:dyDescent="0.35">
      <c r="A10" s="6"/>
      <c r="B10" s="6"/>
      <c r="C10" s="6"/>
      <c r="D10" s="6"/>
      <c r="E10" s="6"/>
      <c r="F10" s="6"/>
      <c r="G10" s="6"/>
      <c r="H10" s="6"/>
      <c r="I10" s="6"/>
      <c r="J10" s="6"/>
      <c r="K10" s="6"/>
      <c r="L10" s="5"/>
    </row>
    <row r="11" spans="1:12" ht="18" x14ac:dyDescent="0.4">
      <c r="A11" s="6"/>
      <c r="B11" s="6"/>
      <c r="C11" s="64" t="s">
        <v>261</v>
      </c>
      <c r="D11" s="6"/>
      <c r="E11" s="6"/>
      <c r="F11" s="6"/>
      <c r="G11" s="6"/>
      <c r="H11" s="6"/>
      <c r="I11" s="6"/>
      <c r="J11" s="6"/>
      <c r="K11" s="6"/>
      <c r="L11" s="5"/>
    </row>
    <row r="12" spans="1:12" ht="7.4" customHeight="1" x14ac:dyDescent="0.35">
      <c r="A12" s="6"/>
      <c r="B12" s="6"/>
      <c r="C12" s="6"/>
      <c r="D12" s="6"/>
      <c r="E12" s="6"/>
      <c r="F12" s="6"/>
      <c r="G12" s="6"/>
      <c r="H12" s="6"/>
      <c r="I12" s="6"/>
      <c r="J12" s="6"/>
      <c r="K12" s="6"/>
      <c r="L12" s="5"/>
    </row>
    <row r="13" spans="1:12" x14ac:dyDescent="0.35">
      <c r="A13" s="6"/>
      <c r="B13" s="60"/>
      <c r="C13" s="88" t="s">
        <v>769</v>
      </c>
      <c r="D13" s="6"/>
      <c r="E13" s="89"/>
      <c r="F13" s="89"/>
      <c r="G13" s="6"/>
      <c r="H13" s="6"/>
      <c r="I13" s="6"/>
      <c r="J13" s="6"/>
      <c r="K13" s="6"/>
      <c r="L13" s="5"/>
    </row>
    <row r="14" spans="1:12" ht="7.4" customHeight="1" x14ac:dyDescent="0.35">
      <c r="A14" s="6"/>
      <c r="B14" s="60"/>
      <c r="C14" s="90"/>
      <c r="D14" s="90"/>
      <c r="E14" s="89"/>
      <c r="F14" s="89"/>
      <c r="G14" s="6"/>
      <c r="H14" s="6"/>
      <c r="I14" s="6"/>
      <c r="J14" s="6"/>
      <c r="K14" s="6"/>
      <c r="L14" s="5"/>
    </row>
    <row r="15" spans="1:12" x14ac:dyDescent="0.35">
      <c r="A15" s="6"/>
      <c r="B15" s="60" t="s">
        <v>770</v>
      </c>
      <c r="C15" s="91" t="s">
        <v>264</v>
      </c>
      <c r="D15" s="92"/>
      <c r="E15" s="93"/>
      <c r="F15" s="94">
        <f>Input!P177</f>
        <v>0</v>
      </c>
      <c r="G15" s="76"/>
      <c r="H15" s="77" t="s">
        <v>771</v>
      </c>
      <c r="I15" s="67"/>
      <c r="J15" s="78">
        <f>SUM(F15:F23)</f>
        <v>0</v>
      </c>
      <c r="K15" s="6"/>
      <c r="L15" s="5"/>
    </row>
    <row r="16" spans="1:12" x14ac:dyDescent="0.35">
      <c r="A16" s="6"/>
      <c r="B16" s="60" t="s">
        <v>772</v>
      </c>
      <c r="C16" s="95" t="s">
        <v>773</v>
      </c>
      <c r="D16" s="96"/>
      <c r="E16" s="97"/>
      <c r="F16" s="98">
        <f>Input!P179</f>
        <v>0</v>
      </c>
      <c r="G16" s="6"/>
      <c r="H16" s="18"/>
      <c r="I16" s="6"/>
      <c r="J16" s="89"/>
      <c r="K16" s="6"/>
      <c r="L16" s="5"/>
    </row>
    <row r="17" spans="1:12" x14ac:dyDescent="0.35">
      <c r="A17" s="6"/>
      <c r="B17" s="60" t="s">
        <v>774</v>
      </c>
      <c r="C17" s="95" t="s">
        <v>268</v>
      </c>
      <c r="D17" s="96"/>
      <c r="E17" s="97"/>
      <c r="F17" s="98">
        <f>Input!P184</f>
        <v>0</v>
      </c>
      <c r="G17" s="6"/>
      <c r="H17" s="18"/>
      <c r="I17" s="6"/>
      <c r="J17" s="89"/>
      <c r="K17" s="6"/>
      <c r="L17" s="5"/>
    </row>
    <row r="18" spans="1:12" x14ac:dyDescent="0.35">
      <c r="A18" s="6"/>
      <c r="B18" s="60" t="s">
        <v>775</v>
      </c>
      <c r="C18" s="95" t="s">
        <v>270</v>
      </c>
      <c r="D18" s="96"/>
      <c r="E18" s="97"/>
      <c r="F18" s="98">
        <f>Input!P186</f>
        <v>0</v>
      </c>
      <c r="G18" s="6"/>
      <c r="H18" s="18"/>
      <c r="I18" s="6"/>
      <c r="J18" s="89"/>
      <c r="K18" s="6"/>
      <c r="L18" s="5"/>
    </row>
    <row r="19" spans="1:12" x14ac:dyDescent="0.35">
      <c r="A19" s="6"/>
      <c r="B19" s="60" t="s">
        <v>776</v>
      </c>
      <c r="C19" s="95" t="s">
        <v>275</v>
      </c>
      <c r="D19" s="96"/>
      <c r="E19" s="97"/>
      <c r="F19" s="98">
        <f>Input!P191</f>
        <v>0</v>
      </c>
      <c r="G19" s="6"/>
      <c r="H19" s="18"/>
      <c r="I19" s="6"/>
      <c r="J19" s="89"/>
      <c r="K19" s="6"/>
      <c r="L19" s="5"/>
    </row>
    <row r="20" spans="1:12" x14ac:dyDescent="0.35">
      <c r="A20" s="6"/>
      <c r="B20" s="60" t="s">
        <v>777</v>
      </c>
      <c r="C20" s="95" t="s">
        <v>278</v>
      </c>
      <c r="D20" s="96"/>
      <c r="E20" s="97"/>
      <c r="F20" s="98">
        <f>Input!P195</f>
        <v>0</v>
      </c>
      <c r="G20" s="6"/>
      <c r="H20" s="18"/>
      <c r="I20" s="6"/>
      <c r="J20" s="89"/>
      <c r="K20" s="6"/>
      <c r="L20" s="5"/>
    </row>
    <row r="21" spans="1:12" x14ac:dyDescent="0.35">
      <c r="A21" s="6"/>
      <c r="B21" s="60" t="s">
        <v>778</v>
      </c>
      <c r="C21" s="95" t="s">
        <v>281</v>
      </c>
      <c r="D21" s="96"/>
      <c r="E21" s="97"/>
      <c r="F21" s="98">
        <f>Input!P199</f>
        <v>0</v>
      </c>
      <c r="G21" s="6"/>
      <c r="H21" s="18"/>
      <c r="I21" s="6"/>
      <c r="J21" s="89"/>
      <c r="K21" s="6"/>
      <c r="L21" s="5"/>
    </row>
    <row r="22" spans="1:12" x14ac:dyDescent="0.35">
      <c r="A22" s="6"/>
      <c r="B22" s="60" t="s">
        <v>779</v>
      </c>
      <c r="C22" s="95" t="s">
        <v>288</v>
      </c>
      <c r="D22" s="96"/>
      <c r="E22" s="97"/>
      <c r="F22" s="98">
        <f>Input!P210</f>
        <v>0</v>
      </c>
      <c r="G22" s="6"/>
      <c r="H22" s="18"/>
      <c r="I22" s="6"/>
      <c r="J22" s="89"/>
      <c r="K22" s="6"/>
      <c r="L22" s="5"/>
    </row>
    <row r="23" spans="1:12" x14ac:dyDescent="0.35">
      <c r="A23" s="6"/>
      <c r="B23" s="60" t="s">
        <v>780</v>
      </c>
      <c r="C23" s="99" t="s">
        <v>781</v>
      </c>
      <c r="D23" s="100"/>
      <c r="E23" s="100"/>
      <c r="F23" s="75">
        <f>Input!P215</f>
        <v>0</v>
      </c>
      <c r="G23" s="6"/>
      <c r="H23" s="6"/>
      <c r="I23" s="6"/>
      <c r="J23" s="6"/>
      <c r="K23" s="6"/>
      <c r="L23" s="5"/>
    </row>
    <row r="24" spans="1:12" ht="7.4" customHeight="1" x14ac:dyDescent="0.35">
      <c r="A24" s="6"/>
      <c r="B24" s="60"/>
      <c r="C24" s="6"/>
      <c r="D24" s="6"/>
      <c r="E24" s="6"/>
      <c r="F24" s="6"/>
      <c r="G24" s="6"/>
      <c r="H24" s="18"/>
      <c r="I24" s="6"/>
      <c r="J24" s="6"/>
      <c r="K24" s="6"/>
      <c r="L24" s="5"/>
    </row>
    <row r="25" spans="1:12" x14ac:dyDescent="0.35">
      <c r="A25" s="6"/>
      <c r="B25" s="60"/>
      <c r="C25" s="88" t="s">
        <v>782</v>
      </c>
      <c r="D25" s="6"/>
      <c r="E25" s="6"/>
      <c r="F25" s="6"/>
      <c r="G25" s="6"/>
      <c r="H25" s="18"/>
      <c r="I25" s="6"/>
      <c r="J25" s="6"/>
      <c r="K25" s="6"/>
      <c r="L25" s="5"/>
    </row>
    <row r="26" spans="1:12" ht="7.4" customHeight="1" x14ac:dyDescent="0.35">
      <c r="A26" s="6"/>
      <c r="B26" s="60"/>
      <c r="C26" s="90"/>
      <c r="D26" s="90"/>
      <c r="E26" s="89"/>
      <c r="F26" s="89"/>
      <c r="G26" s="6"/>
      <c r="H26" s="6"/>
      <c r="I26" s="6"/>
      <c r="J26" s="6"/>
      <c r="K26" s="6"/>
      <c r="L26" s="5"/>
    </row>
    <row r="27" spans="1:12" x14ac:dyDescent="0.35">
      <c r="A27" s="6"/>
      <c r="B27" s="60" t="s">
        <v>783</v>
      </c>
      <c r="C27" s="91" t="s">
        <v>294</v>
      </c>
      <c r="D27" s="92"/>
      <c r="E27" s="93"/>
      <c r="F27" s="94">
        <f>Input!P219</f>
        <v>0</v>
      </c>
      <c r="G27" s="76"/>
      <c r="H27" s="77" t="s">
        <v>784</v>
      </c>
      <c r="I27" s="67"/>
      <c r="J27" s="78">
        <f>SUM(F27:F35)</f>
        <v>0</v>
      </c>
      <c r="K27" s="6"/>
      <c r="L27" s="5"/>
    </row>
    <row r="28" spans="1:12" x14ac:dyDescent="0.35">
      <c r="A28" s="6"/>
      <c r="B28" s="60" t="s">
        <v>785</v>
      </c>
      <c r="C28" s="95" t="s">
        <v>268</v>
      </c>
      <c r="D28" s="96"/>
      <c r="E28" s="97"/>
      <c r="F28" s="104">
        <f>Input!P228</f>
        <v>0</v>
      </c>
      <c r="G28" s="6"/>
      <c r="H28" s="18"/>
      <c r="I28" s="6"/>
      <c r="J28" s="89"/>
      <c r="K28" s="6"/>
      <c r="L28" s="5"/>
    </row>
    <row r="29" spans="1:12" x14ac:dyDescent="0.35">
      <c r="A29" s="6"/>
      <c r="B29" s="60" t="s">
        <v>786</v>
      </c>
      <c r="C29" s="101" t="s">
        <v>270</v>
      </c>
      <c r="D29" s="102"/>
      <c r="E29" s="103"/>
      <c r="F29" s="104">
        <f>Input!P230</f>
        <v>0</v>
      </c>
      <c r="G29" s="6"/>
      <c r="H29" s="6"/>
      <c r="I29" s="6"/>
      <c r="J29" s="6"/>
      <c r="K29" s="6"/>
      <c r="L29" s="5"/>
    </row>
    <row r="30" spans="1:12" x14ac:dyDescent="0.35">
      <c r="A30" s="6"/>
      <c r="B30" s="60" t="s">
        <v>787</v>
      </c>
      <c r="C30" s="101" t="s">
        <v>275</v>
      </c>
      <c r="D30" s="102"/>
      <c r="E30" s="103"/>
      <c r="F30" s="104">
        <f>Input!P235</f>
        <v>0</v>
      </c>
      <c r="G30" s="6"/>
      <c r="H30" s="6"/>
      <c r="I30" s="6"/>
      <c r="J30" s="6"/>
      <c r="K30" s="6"/>
      <c r="L30" s="5"/>
    </row>
    <row r="31" spans="1:12" x14ac:dyDescent="0.35">
      <c r="A31" s="6"/>
      <c r="B31" s="60" t="s">
        <v>788</v>
      </c>
      <c r="C31" s="101" t="s">
        <v>299</v>
      </c>
      <c r="D31" s="102"/>
      <c r="E31" s="103"/>
      <c r="F31" s="104">
        <f>Input!P239</f>
        <v>0</v>
      </c>
      <c r="G31" s="6"/>
      <c r="H31" s="6"/>
      <c r="I31" s="6"/>
      <c r="J31" s="6"/>
      <c r="K31" s="6"/>
      <c r="L31" s="5"/>
    </row>
    <row r="32" spans="1:12" x14ac:dyDescent="0.35">
      <c r="A32" s="6"/>
      <c r="B32" s="60" t="s">
        <v>789</v>
      </c>
      <c r="C32" s="101" t="s">
        <v>278</v>
      </c>
      <c r="D32" s="102"/>
      <c r="E32" s="103"/>
      <c r="F32" s="104">
        <f>Input!P241</f>
        <v>0</v>
      </c>
      <c r="G32" s="6"/>
      <c r="H32" s="6"/>
      <c r="I32" s="6"/>
      <c r="J32" s="6"/>
      <c r="K32" s="6"/>
      <c r="L32" s="5"/>
    </row>
    <row r="33" spans="1:12" x14ac:dyDescent="0.35">
      <c r="A33" s="6"/>
      <c r="B33" s="60" t="s">
        <v>790</v>
      </c>
      <c r="C33" s="101" t="s">
        <v>302</v>
      </c>
      <c r="D33" s="102"/>
      <c r="E33" s="103"/>
      <c r="F33" s="104">
        <f>Input!P245</f>
        <v>0</v>
      </c>
      <c r="G33" s="6"/>
      <c r="H33" s="6"/>
      <c r="I33" s="6"/>
      <c r="J33" s="6"/>
      <c r="K33" s="6"/>
      <c r="L33" s="5"/>
    </row>
    <row r="34" spans="1:12" x14ac:dyDescent="0.35">
      <c r="A34" s="6"/>
      <c r="B34" s="60" t="s">
        <v>791</v>
      </c>
      <c r="C34" s="101" t="s">
        <v>288</v>
      </c>
      <c r="D34" s="102"/>
      <c r="E34" s="103"/>
      <c r="F34" s="104">
        <f>Input!P258</f>
        <v>0</v>
      </c>
      <c r="G34" s="6"/>
      <c r="H34" s="6"/>
      <c r="I34" s="6"/>
      <c r="J34" s="6"/>
      <c r="K34" s="6"/>
      <c r="L34" s="5"/>
    </row>
    <row r="35" spans="1:12" x14ac:dyDescent="0.35">
      <c r="A35" s="6"/>
      <c r="B35" s="60" t="s">
        <v>793</v>
      </c>
      <c r="C35" s="105" t="s">
        <v>792</v>
      </c>
      <c r="D35" s="74"/>
      <c r="E35" s="100"/>
      <c r="F35" s="75">
        <f>Input!P264</f>
        <v>0</v>
      </c>
      <c r="G35" s="6"/>
      <c r="H35" s="6"/>
      <c r="I35" s="6"/>
      <c r="J35" s="6"/>
      <c r="K35" s="6"/>
      <c r="L35" s="5"/>
    </row>
    <row r="36" spans="1:12" ht="7.4" customHeight="1" x14ac:dyDescent="0.35">
      <c r="A36" s="6"/>
      <c r="B36" s="6"/>
      <c r="C36" s="6"/>
      <c r="D36" s="90"/>
      <c r="E36" s="89"/>
      <c r="F36" s="89"/>
      <c r="G36" s="6"/>
      <c r="H36" s="6"/>
      <c r="I36" s="6"/>
      <c r="J36" s="6"/>
      <c r="K36" s="6"/>
      <c r="L36" s="5"/>
    </row>
    <row r="37" spans="1:12" ht="18.5" thickBot="1" x14ac:dyDescent="0.45">
      <c r="A37" s="6"/>
      <c r="B37" s="60" t="s">
        <v>797</v>
      </c>
      <c r="C37" s="106" t="s">
        <v>794</v>
      </c>
      <c r="D37" s="63"/>
      <c r="E37" s="63"/>
      <c r="F37" s="63"/>
      <c r="G37" s="63"/>
      <c r="H37" s="63"/>
      <c r="I37" s="63"/>
      <c r="J37" s="107">
        <f>SUM(J15,J27)</f>
        <v>0</v>
      </c>
      <c r="K37" s="108" t="str">
        <f>IF(AND(J37-J78&lt;1,J37-J78&gt;-1),"G","R")</f>
        <v>G</v>
      </c>
      <c r="L37" s="5"/>
    </row>
    <row r="38" spans="1:12" ht="7.4" customHeight="1" thickTop="1" x14ac:dyDescent="0.35">
      <c r="A38" s="6"/>
      <c r="B38" s="6"/>
      <c r="C38" s="6"/>
      <c r="D38" s="6"/>
      <c r="E38" s="6"/>
      <c r="F38" s="6"/>
      <c r="G38" s="6"/>
      <c r="H38" s="6"/>
      <c r="I38" s="6"/>
      <c r="J38" s="6"/>
      <c r="K38" s="6"/>
      <c r="L38" s="5"/>
    </row>
    <row r="39" spans="1:12" ht="7.4" customHeight="1" x14ac:dyDescent="0.35">
      <c r="A39" s="80"/>
      <c r="B39" s="80"/>
      <c r="C39" s="80"/>
      <c r="D39" s="80"/>
      <c r="E39" s="80"/>
      <c r="F39" s="80"/>
      <c r="G39" s="80"/>
      <c r="H39" s="80"/>
      <c r="I39" s="80"/>
      <c r="J39" s="80"/>
      <c r="K39" s="80"/>
      <c r="L39" s="5"/>
    </row>
    <row r="40" spans="1:12" ht="7.4" customHeight="1" x14ac:dyDescent="0.35">
      <c r="A40" s="6"/>
      <c r="B40" s="6"/>
      <c r="C40" s="6"/>
      <c r="D40" s="6"/>
      <c r="E40" s="6"/>
      <c r="F40" s="6"/>
      <c r="G40" s="6"/>
      <c r="H40" s="6"/>
      <c r="I40" s="6"/>
      <c r="J40" s="6"/>
      <c r="K40" s="6"/>
      <c r="L40" s="5"/>
    </row>
    <row r="41" spans="1:12" ht="18" x14ac:dyDescent="0.4">
      <c r="A41" s="6"/>
      <c r="B41" s="6"/>
      <c r="C41" s="64" t="s">
        <v>795</v>
      </c>
      <c r="D41" s="6"/>
      <c r="E41" s="6"/>
      <c r="F41" s="6"/>
      <c r="G41" s="6"/>
      <c r="H41" s="6"/>
      <c r="I41" s="6"/>
      <c r="J41" s="6"/>
      <c r="K41" s="6"/>
      <c r="L41" s="5"/>
    </row>
    <row r="42" spans="1:12" ht="7.4" customHeight="1" x14ac:dyDescent="0.35">
      <c r="A42" s="6"/>
      <c r="B42" s="6"/>
      <c r="C42" s="6"/>
      <c r="D42" s="6"/>
      <c r="E42" s="6"/>
      <c r="F42" s="6"/>
      <c r="G42" s="6"/>
      <c r="H42" s="6"/>
      <c r="I42" s="6"/>
      <c r="J42" s="6"/>
      <c r="K42" s="6"/>
      <c r="L42" s="5"/>
    </row>
    <row r="43" spans="1:12" x14ac:dyDescent="0.35">
      <c r="A43" s="6"/>
      <c r="B43" s="6"/>
      <c r="C43" s="88" t="s">
        <v>796</v>
      </c>
      <c r="D43" s="6"/>
      <c r="E43" s="6"/>
      <c r="F43" s="6"/>
      <c r="G43" s="6"/>
      <c r="H43" s="6"/>
      <c r="I43" s="6"/>
      <c r="J43" s="6"/>
      <c r="K43" s="6"/>
      <c r="L43" s="5"/>
    </row>
    <row r="44" spans="1:12" ht="7.4" customHeight="1" x14ac:dyDescent="0.35">
      <c r="A44" s="6"/>
      <c r="B44" s="6"/>
      <c r="C44" s="6"/>
      <c r="D44" s="6"/>
      <c r="E44" s="6"/>
      <c r="F44" s="6"/>
      <c r="G44" s="6"/>
      <c r="H44" s="6"/>
      <c r="I44" s="6"/>
      <c r="J44" s="6"/>
      <c r="K44" s="6"/>
      <c r="L44" s="5"/>
    </row>
    <row r="45" spans="1:12" x14ac:dyDescent="0.35">
      <c r="A45" s="6"/>
      <c r="B45" s="60" t="s">
        <v>799</v>
      </c>
      <c r="C45" s="109" t="s">
        <v>341</v>
      </c>
      <c r="D45" s="92"/>
      <c r="E45" s="93"/>
      <c r="F45" s="94">
        <f>Input!P320</f>
        <v>0</v>
      </c>
      <c r="G45" s="76"/>
      <c r="H45" s="77" t="s">
        <v>798</v>
      </c>
      <c r="I45" s="67"/>
      <c r="J45" s="78">
        <f>SUM(F45:F53)</f>
        <v>0</v>
      </c>
      <c r="K45" s="6"/>
      <c r="L45" s="5"/>
    </row>
    <row r="46" spans="1:12" x14ac:dyDescent="0.35">
      <c r="A46" s="6"/>
      <c r="B46" s="60" t="s">
        <v>800</v>
      </c>
      <c r="C46" s="110" t="s">
        <v>343</v>
      </c>
      <c r="D46" s="102"/>
      <c r="E46" s="103"/>
      <c r="F46" s="104">
        <f>Input!P321</f>
        <v>0</v>
      </c>
      <c r="G46" s="6"/>
      <c r="H46" s="6"/>
      <c r="I46" s="6"/>
      <c r="J46" s="6"/>
      <c r="K46" s="6"/>
      <c r="L46" s="5"/>
    </row>
    <row r="47" spans="1:12" x14ac:dyDescent="0.35">
      <c r="A47" s="6"/>
      <c r="B47" s="60" t="s">
        <v>801</v>
      </c>
      <c r="C47" s="110" t="s">
        <v>345</v>
      </c>
      <c r="D47" s="102"/>
      <c r="E47" s="103"/>
      <c r="F47" s="104">
        <f>Input!P322</f>
        <v>0</v>
      </c>
      <c r="G47" s="6"/>
      <c r="H47" s="6"/>
      <c r="I47" s="6"/>
      <c r="J47" s="6"/>
      <c r="K47" s="6"/>
      <c r="L47" s="5"/>
    </row>
    <row r="48" spans="1:12" x14ac:dyDescent="0.35">
      <c r="A48" s="6"/>
      <c r="B48" s="60" t="s">
        <v>802</v>
      </c>
      <c r="C48" s="110" t="s">
        <v>347</v>
      </c>
      <c r="D48" s="102"/>
      <c r="E48" s="103"/>
      <c r="F48" s="104">
        <f>Input!P324</f>
        <v>0</v>
      </c>
      <c r="G48" s="6"/>
      <c r="H48" s="6"/>
      <c r="I48" s="6"/>
      <c r="J48" s="6"/>
      <c r="K48" s="6"/>
      <c r="L48" s="5"/>
    </row>
    <row r="49" spans="1:12" x14ac:dyDescent="0.35">
      <c r="A49" s="6"/>
      <c r="B49" s="60" t="s">
        <v>806</v>
      </c>
      <c r="C49" s="110" t="s">
        <v>350</v>
      </c>
      <c r="D49" s="102"/>
      <c r="E49" s="103"/>
      <c r="F49" s="104">
        <f>Input!P328</f>
        <v>0</v>
      </c>
      <c r="G49" s="6"/>
      <c r="H49" s="6"/>
      <c r="I49" s="6"/>
      <c r="J49" s="6"/>
      <c r="K49" s="6"/>
      <c r="L49" s="5"/>
    </row>
    <row r="50" spans="1:12" x14ac:dyDescent="0.35">
      <c r="A50" s="6"/>
      <c r="B50" s="60" t="s">
        <v>6168</v>
      </c>
      <c r="C50" s="111" t="s">
        <v>803</v>
      </c>
      <c r="D50" s="112"/>
      <c r="E50" s="113">
        <f>Input!P329</f>
        <v>0</v>
      </c>
      <c r="F50" s="114"/>
      <c r="G50" s="6"/>
      <c r="H50" s="6"/>
      <c r="I50" s="6"/>
      <c r="J50" s="6"/>
      <c r="K50" s="6"/>
      <c r="L50" s="5"/>
    </row>
    <row r="51" spans="1:12" x14ac:dyDescent="0.35">
      <c r="A51" s="6"/>
      <c r="B51" s="60" t="s">
        <v>6169</v>
      </c>
      <c r="C51" s="111" t="s">
        <v>804</v>
      </c>
      <c r="D51" s="112"/>
      <c r="E51" s="113">
        <f>Input!P330</f>
        <v>0</v>
      </c>
      <c r="F51" s="114"/>
      <c r="G51" s="6"/>
      <c r="H51" s="6"/>
      <c r="I51" s="6"/>
      <c r="J51" s="6"/>
      <c r="K51" s="6"/>
      <c r="L51" s="5"/>
    </row>
    <row r="52" spans="1:12" x14ac:dyDescent="0.35">
      <c r="A52" s="6"/>
      <c r="B52" s="60" t="s">
        <v>6170</v>
      </c>
      <c r="C52" s="111" t="s">
        <v>805</v>
      </c>
      <c r="D52" s="112"/>
      <c r="E52" s="113">
        <f>Input!P334</f>
        <v>0</v>
      </c>
      <c r="F52" s="114"/>
      <c r="G52" s="6"/>
      <c r="H52" s="6"/>
      <c r="I52" s="6"/>
      <c r="J52" s="6"/>
      <c r="K52" s="115"/>
      <c r="L52" s="5"/>
    </row>
    <row r="53" spans="1:12" x14ac:dyDescent="0.35">
      <c r="A53" s="6"/>
      <c r="B53" s="60" t="s">
        <v>808</v>
      </c>
      <c r="C53" s="105" t="s">
        <v>807</v>
      </c>
      <c r="D53" s="74"/>
      <c r="E53" s="100"/>
      <c r="F53" s="75">
        <f>Input!P336</f>
        <v>0</v>
      </c>
      <c r="G53" s="6"/>
      <c r="H53" s="6"/>
      <c r="I53" s="6"/>
      <c r="J53" s="6"/>
      <c r="K53" s="6"/>
      <c r="L53" s="5"/>
    </row>
    <row r="54" spans="1:12" ht="7.4" customHeight="1" x14ac:dyDescent="0.35">
      <c r="A54" s="6"/>
      <c r="B54" s="6"/>
      <c r="C54" s="6"/>
      <c r="D54" s="6"/>
      <c r="E54" s="6"/>
      <c r="F54" s="6"/>
      <c r="G54" s="6"/>
      <c r="H54" s="6"/>
      <c r="I54" s="6"/>
      <c r="J54" s="6"/>
      <c r="K54" s="6"/>
      <c r="L54" s="5"/>
    </row>
    <row r="55" spans="1:12" x14ac:dyDescent="0.35">
      <c r="A55" s="6"/>
      <c r="B55" s="60" t="s">
        <v>809</v>
      </c>
      <c r="C55" s="67" t="s">
        <v>359</v>
      </c>
      <c r="D55" s="67"/>
      <c r="E55" s="67"/>
      <c r="F55" s="67"/>
      <c r="G55" s="67"/>
      <c r="H55" s="67"/>
      <c r="I55" s="67"/>
      <c r="J55" s="78">
        <f>Input!P341</f>
        <v>0</v>
      </c>
      <c r="K55" s="6"/>
      <c r="L55" s="5"/>
    </row>
    <row r="56" spans="1:12" ht="7.4" customHeight="1" x14ac:dyDescent="0.35">
      <c r="A56" s="6"/>
      <c r="B56" s="6"/>
      <c r="C56" s="6"/>
      <c r="D56" s="6"/>
      <c r="E56" s="6"/>
      <c r="F56" s="6"/>
      <c r="G56" s="6"/>
      <c r="H56" s="6"/>
      <c r="I56" s="6"/>
      <c r="J56" s="89"/>
      <c r="K56" s="6"/>
      <c r="L56" s="5"/>
    </row>
    <row r="57" spans="1:12" ht="7.4" customHeight="1" x14ac:dyDescent="0.35">
      <c r="A57" s="80"/>
      <c r="B57" s="80"/>
      <c r="C57" s="80"/>
      <c r="D57" s="80"/>
      <c r="E57" s="80"/>
      <c r="F57" s="80"/>
      <c r="G57" s="80"/>
      <c r="H57" s="80"/>
      <c r="I57" s="80"/>
      <c r="J57" s="80"/>
      <c r="K57" s="80"/>
      <c r="L57" s="5"/>
    </row>
    <row r="58" spans="1:12" ht="7.4" customHeight="1" x14ac:dyDescent="0.35">
      <c r="A58" s="6"/>
      <c r="B58" s="6"/>
      <c r="C58" s="6"/>
      <c r="D58" s="6"/>
      <c r="E58" s="6"/>
      <c r="F58" s="6"/>
      <c r="G58" s="6"/>
      <c r="H58" s="6"/>
      <c r="I58" s="6"/>
      <c r="J58" s="6"/>
      <c r="K58" s="6"/>
      <c r="L58" s="5"/>
    </row>
    <row r="59" spans="1:12" ht="18" x14ac:dyDescent="0.4">
      <c r="A59" s="6"/>
      <c r="B59" s="6"/>
      <c r="C59" s="64" t="s">
        <v>311</v>
      </c>
      <c r="D59" s="6"/>
      <c r="E59" s="6"/>
      <c r="F59" s="6"/>
      <c r="G59" s="6"/>
      <c r="H59" s="6"/>
      <c r="I59" s="6"/>
      <c r="J59" s="6"/>
      <c r="K59" s="6"/>
      <c r="L59" s="5"/>
    </row>
    <row r="60" spans="1:12" ht="7.4" customHeight="1" x14ac:dyDescent="0.35">
      <c r="A60" s="6"/>
      <c r="B60" s="6"/>
      <c r="C60" s="6"/>
      <c r="D60" s="6"/>
      <c r="E60" s="6"/>
      <c r="F60" s="6"/>
      <c r="G60" s="6"/>
      <c r="H60" s="6"/>
      <c r="I60" s="6"/>
      <c r="J60" s="6"/>
      <c r="K60" s="6"/>
      <c r="L60" s="5"/>
    </row>
    <row r="61" spans="1:12" x14ac:dyDescent="0.35">
      <c r="A61" s="6"/>
      <c r="B61" s="6"/>
      <c r="C61" s="88" t="s">
        <v>769</v>
      </c>
      <c r="D61" s="6"/>
      <c r="E61" s="6"/>
      <c r="F61" s="6"/>
      <c r="G61" s="6"/>
      <c r="H61" s="6"/>
      <c r="I61" s="6"/>
      <c r="J61" s="6"/>
      <c r="K61" s="6"/>
      <c r="L61" s="5"/>
    </row>
    <row r="62" spans="1:12" ht="7.4" customHeight="1" x14ac:dyDescent="0.35">
      <c r="A62" s="6"/>
      <c r="B62" s="6"/>
      <c r="C62" s="6"/>
      <c r="D62" s="6"/>
      <c r="E62" s="6"/>
      <c r="F62" s="6"/>
      <c r="G62" s="6"/>
      <c r="H62" s="6"/>
      <c r="I62" s="6"/>
      <c r="J62" s="6"/>
      <c r="K62" s="6"/>
      <c r="L62" s="5"/>
    </row>
    <row r="63" spans="1:12" x14ac:dyDescent="0.35">
      <c r="A63" s="6"/>
      <c r="B63" s="60" t="s">
        <v>812</v>
      </c>
      <c r="C63" s="91" t="s">
        <v>810</v>
      </c>
      <c r="D63" s="92"/>
      <c r="E63" s="92"/>
      <c r="F63" s="94">
        <f>Input!P271</f>
        <v>0</v>
      </c>
      <c r="G63" s="76"/>
      <c r="H63" s="77" t="s">
        <v>811</v>
      </c>
      <c r="I63" s="67"/>
      <c r="J63" s="78">
        <f>SUM(F63:F66)</f>
        <v>0</v>
      </c>
      <c r="K63" s="6"/>
      <c r="L63" s="5"/>
    </row>
    <row r="64" spans="1:12" x14ac:dyDescent="0.35">
      <c r="A64" s="6"/>
      <c r="B64" s="60" t="s">
        <v>813</v>
      </c>
      <c r="C64" s="101" t="s">
        <v>317</v>
      </c>
      <c r="D64" s="102"/>
      <c r="E64" s="102"/>
      <c r="F64" s="104">
        <f>Input!P275</f>
        <v>0</v>
      </c>
      <c r="G64" s="6"/>
      <c r="H64" s="6"/>
      <c r="I64" s="6"/>
      <c r="J64" s="6"/>
      <c r="K64" s="6"/>
      <c r="L64" s="5"/>
    </row>
    <row r="65" spans="1:12" x14ac:dyDescent="0.35">
      <c r="A65" s="6"/>
      <c r="B65" s="60" t="s">
        <v>815</v>
      </c>
      <c r="C65" s="101" t="s">
        <v>814</v>
      </c>
      <c r="D65" s="102"/>
      <c r="E65" s="102"/>
      <c r="F65" s="104">
        <f>Input!P277</f>
        <v>0</v>
      </c>
      <c r="G65" s="6"/>
      <c r="H65" s="6"/>
      <c r="I65" s="6"/>
      <c r="J65" s="6"/>
      <c r="K65" s="6"/>
      <c r="L65" s="5"/>
    </row>
    <row r="66" spans="1:12" x14ac:dyDescent="0.35">
      <c r="A66" s="6"/>
      <c r="B66" s="60" t="s">
        <v>817</v>
      </c>
      <c r="C66" s="73" t="s">
        <v>816</v>
      </c>
      <c r="D66" s="74"/>
      <c r="E66" s="74"/>
      <c r="F66" s="75">
        <f>Input!P281</f>
        <v>0</v>
      </c>
      <c r="G66" s="6"/>
      <c r="H66" s="6"/>
      <c r="I66" s="6"/>
      <c r="J66" s="6"/>
      <c r="K66" s="6"/>
      <c r="L66" s="5"/>
    </row>
    <row r="67" spans="1:12" ht="7.4" customHeight="1" x14ac:dyDescent="0.35">
      <c r="A67" s="6"/>
      <c r="B67" s="6"/>
      <c r="C67" s="6"/>
      <c r="D67" s="6"/>
      <c r="E67" s="6"/>
      <c r="F67" s="6"/>
      <c r="G67" s="6"/>
      <c r="H67" s="6"/>
      <c r="I67" s="6"/>
      <c r="J67" s="6"/>
      <c r="K67" s="6"/>
      <c r="L67" s="5"/>
    </row>
    <row r="68" spans="1:12" x14ac:dyDescent="0.35">
      <c r="A68" s="6"/>
      <c r="B68" s="6"/>
      <c r="C68" s="88" t="s">
        <v>782</v>
      </c>
      <c r="D68" s="6"/>
      <c r="E68" s="6"/>
      <c r="F68" s="6"/>
      <c r="G68" s="6"/>
      <c r="H68" s="6"/>
      <c r="I68" s="6"/>
      <c r="J68" s="6"/>
      <c r="K68" s="6"/>
      <c r="L68" s="5"/>
    </row>
    <row r="69" spans="1:12" ht="7.4" customHeight="1" x14ac:dyDescent="0.35">
      <c r="A69" s="6"/>
      <c r="B69" s="6"/>
      <c r="C69" s="6"/>
      <c r="D69" s="6"/>
      <c r="E69" s="6"/>
      <c r="F69" s="6"/>
      <c r="G69" s="6"/>
      <c r="H69" s="6"/>
      <c r="I69" s="6"/>
      <c r="J69" s="6"/>
      <c r="K69" s="6"/>
      <c r="L69" s="5"/>
    </row>
    <row r="70" spans="1:12" x14ac:dyDescent="0.35">
      <c r="A70" s="6"/>
      <c r="B70" s="60" t="s">
        <v>819</v>
      </c>
      <c r="C70" s="91" t="s">
        <v>810</v>
      </c>
      <c r="D70" s="92"/>
      <c r="E70" s="92"/>
      <c r="F70" s="94">
        <f>Input!P293</f>
        <v>0</v>
      </c>
      <c r="G70" s="76"/>
      <c r="H70" s="77" t="s">
        <v>818</v>
      </c>
      <c r="I70" s="67"/>
      <c r="J70" s="78">
        <f>SUM(F70:F74)</f>
        <v>0</v>
      </c>
      <c r="K70" s="6"/>
      <c r="L70" s="5"/>
    </row>
    <row r="71" spans="1:12" x14ac:dyDescent="0.35">
      <c r="A71" s="6"/>
      <c r="B71" s="60" t="s">
        <v>820</v>
      </c>
      <c r="C71" s="101" t="s">
        <v>317</v>
      </c>
      <c r="D71" s="102"/>
      <c r="E71" s="102"/>
      <c r="F71" s="104">
        <f>Input!P297</f>
        <v>0</v>
      </c>
      <c r="G71" s="6"/>
      <c r="H71" s="6"/>
      <c r="I71" s="6"/>
      <c r="J71" s="6"/>
      <c r="K71" s="6"/>
      <c r="L71" s="5"/>
    </row>
    <row r="72" spans="1:12" x14ac:dyDescent="0.35">
      <c r="A72" s="6"/>
      <c r="B72" s="60" t="s">
        <v>821</v>
      </c>
      <c r="C72" s="101" t="s">
        <v>814</v>
      </c>
      <c r="D72" s="102"/>
      <c r="E72" s="102"/>
      <c r="F72" s="104">
        <f>Input!P299</f>
        <v>0</v>
      </c>
      <c r="G72" s="6"/>
      <c r="H72" s="6"/>
      <c r="I72" s="6"/>
      <c r="J72" s="6"/>
      <c r="K72" s="6"/>
      <c r="L72" s="5"/>
    </row>
    <row r="73" spans="1:12" x14ac:dyDescent="0.35">
      <c r="A73" s="6"/>
      <c r="B73" s="60" t="s">
        <v>822</v>
      </c>
      <c r="C73" s="101" t="s">
        <v>816</v>
      </c>
      <c r="D73" s="102"/>
      <c r="E73" s="102"/>
      <c r="F73" s="104">
        <f>Input!P303</f>
        <v>0</v>
      </c>
      <c r="G73" s="6"/>
      <c r="H73" s="6"/>
      <c r="I73" s="6"/>
      <c r="J73" s="6"/>
      <c r="K73" s="6"/>
      <c r="L73" s="5"/>
    </row>
    <row r="74" spans="1:12" x14ac:dyDescent="0.35">
      <c r="A74" s="6"/>
      <c r="B74" s="60" t="s">
        <v>823</v>
      </c>
      <c r="C74" s="73" t="s">
        <v>337</v>
      </c>
      <c r="D74" s="74"/>
      <c r="E74" s="74"/>
      <c r="F74" s="75">
        <f>Input!P315</f>
        <v>0</v>
      </c>
      <c r="G74" s="6"/>
      <c r="H74" s="6"/>
      <c r="I74" s="6"/>
      <c r="J74" s="6"/>
      <c r="K74" s="6"/>
      <c r="L74" s="5"/>
    </row>
    <row r="75" spans="1:12" ht="7.4" customHeight="1" x14ac:dyDescent="0.35">
      <c r="A75" s="6"/>
      <c r="B75" s="6"/>
      <c r="C75" s="6"/>
      <c r="D75" s="6"/>
      <c r="E75" s="6"/>
      <c r="F75" s="6"/>
      <c r="G75" s="6"/>
      <c r="H75" s="6"/>
      <c r="I75" s="6"/>
      <c r="J75" s="6"/>
      <c r="K75" s="6"/>
      <c r="L75" s="5"/>
    </row>
    <row r="76" spans="1:12" ht="18.5" thickBot="1" x14ac:dyDescent="0.45">
      <c r="A76" s="6"/>
      <c r="B76" s="60" t="s">
        <v>825</v>
      </c>
      <c r="C76" s="106" t="s">
        <v>824</v>
      </c>
      <c r="D76" s="63"/>
      <c r="E76" s="63"/>
      <c r="F76" s="63"/>
      <c r="G76" s="63"/>
      <c r="H76" s="63"/>
      <c r="I76" s="63"/>
      <c r="J76" s="107">
        <f>SUM(J63,J70)</f>
        <v>0</v>
      </c>
      <c r="K76" s="6"/>
      <c r="L76" s="5"/>
    </row>
    <row r="77" spans="1:12" ht="7.4" customHeight="1" thickTop="1" x14ac:dyDescent="0.35">
      <c r="A77" s="6"/>
      <c r="B77" s="6"/>
      <c r="C77" s="6"/>
      <c r="D77" s="6"/>
      <c r="E77" s="6"/>
      <c r="F77" s="6"/>
      <c r="G77" s="6"/>
      <c r="H77" s="6"/>
      <c r="I77" s="6"/>
      <c r="J77" s="6"/>
      <c r="K77" s="6"/>
      <c r="L77" s="5"/>
    </row>
    <row r="78" spans="1:12" ht="18.5" thickBot="1" x14ac:dyDescent="0.45">
      <c r="A78" s="6"/>
      <c r="B78" s="60" t="s">
        <v>6171</v>
      </c>
      <c r="C78" s="106" t="s">
        <v>826</v>
      </c>
      <c r="D78" s="63"/>
      <c r="E78" s="63"/>
      <c r="F78" s="63"/>
      <c r="G78" s="63"/>
      <c r="H78" s="63"/>
      <c r="I78" s="63"/>
      <c r="J78" s="107">
        <f>SUM(J76,J45,J55)</f>
        <v>0</v>
      </c>
      <c r="K78" s="108" t="str">
        <f>K37</f>
        <v>G</v>
      </c>
      <c r="L78" s="5"/>
    </row>
    <row r="79" spans="1:12" ht="7.4" customHeight="1" thickTop="1" x14ac:dyDescent="0.35">
      <c r="A79" s="6"/>
      <c r="B79" s="6"/>
      <c r="C79" s="6"/>
      <c r="D79" s="6"/>
      <c r="E79" s="6"/>
      <c r="F79" s="6"/>
      <c r="G79" s="6"/>
      <c r="H79" s="6"/>
      <c r="I79" s="6"/>
      <c r="J79" s="6"/>
      <c r="K79" s="6"/>
      <c r="L79" s="5"/>
    </row>
    <row r="80" spans="1:12" ht="7.4" customHeight="1" x14ac:dyDescent="0.35">
      <c r="A80" s="4"/>
      <c r="B80" s="4"/>
      <c r="C80" s="4"/>
      <c r="D80" s="4"/>
      <c r="E80" s="4"/>
      <c r="F80" s="4"/>
      <c r="G80" s="4"/>
      <c r="H80" s="4"/>
      <c r="I80" s="4"/>
      <c r="J80" s="4"/>
      <c r="K80" s="4"/>
      <c r="L80" s="5"/>
    </row>
    <row r="81" ht="7.4" hidden="1" customHeight="1" x14ac:dyDescent="0.35"/>
  </sheetData>
  <sheetProtection algorithmName="SHA-512" hashValue="AseiG5NuGFdfF/FFir/4j2WQVcdjQRxgbP4CtbOYm9Bhd3JdVp50Y1Y9cCpsfTkzdMXInYKuHKYgzO7wNS2Z7A==" saltValue="MpgGFGTwPrJIABWgWLxu1w==" spinCount="100000" sheet="1" objects="1" scenarios="1"/>
  <mergeCells count="2">
    <mergeCell ref="E7:G7"/>
    <mergeCell ref="A2:B3"/>
  </mergeCells>
  <phoneticPr fontId="41" type="noConversion"/>
  <conditionalFormatting sqref="K1:K1048576">
    <cfRule type="cellIs" dxfId="107" priority="3" operator="equal">
      <formula>"R"</formula>
    </cfRule>
    <cfRule type="cellIs" dxfId="106" priority="4" operator="equal">
      <formula>"G"</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0D8-DA98-40AA-AB68-94ABCB480A51}">
  <sheetPr codeName="Sheet10"/>
  <dimension ref="A1:I90"/>
  <sheetViews>
    <sheetView workbookViewId="0"/>
  </sheetViews>
  <sheetFormatPr defaultRowHeight="14.5" x14ac:dyDescent="0.35"/>
  <cols>
    <col min="6" max="6" width="11.7265625" customWidth="1"/>
    <col min="7" max="7" width="43.54296875" customWidth="1"/>
  </cols>
  <sheetData>
    <row r="1" spans="1:8"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827</v>
      </c>
      <c r="F1" t="s">
        <v>770</v>
      </c>
      <c r="G1" t="s">
        <v>264</v>
      </c>
      <c r="H1" s="254">
        <f>'Balance Sheet'!F15</f>
        <v>0</v>
      </c>
    </row>
    <row r="2" spans="1:8"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827</v>
      </c>
      <c r="F2" t="s">
        <v>828</v>
      </c>
      <c r="G2" t="s">
        <v>771</v>
      </c>
      <c r="H2" s="254">
        <f>'Balance Sheet'!J15</f>
        <v>0</v>
      </c>
    </row>
    <row r="3" spans="1:8"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827</v>
      </c>
      <c r="F3" t="s">
        <v>772</v>
      </c>
      <c r="G3" t="s">
        <v>773</v>
      </c>
      <c r="H3" s="254">
        <f>'Balance Sheet'!F16</f>
        <v>0</v>
      </c>
    </row>
    <row r="4" spans="1:8"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827</v>
      </c>
      <c r="F4" t="s">
        <v>774</v>
      </c>
      <c r="G4" t="s">
        <v>268</v>
      </c>
      <c r="H4" s="254">
        <f>'Balance Sheet'!F17</f>
        <v>0</v>
      </c>
    </row>
    <row r="5" spans="1:8"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827</v>
      </c>
      <c r="F5" t="s">
        <v>775</v>
      </c>
      <c r="G5" t="s">
        <v>270</v>
      </c>
      <c r="H5" s="254">
        <f>'Balance Sheet'!F18</f>
        <v>0</v>
      </c>
    </row>
    <row r="6" spans="1:8"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827</v>
      </c>
      <c r="F6" t="s">
        <v>776</v>
      </c>
      <c r="G6" t="s">
        <v>275</v>
      </c>
      <c r="H6" s="254">
        <f>'Balance Sheet'!F19</f>
        <v>0</v>
      </c>
    </row>
    <row r="7" spans="1:8"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827</v>
      </c>
      <c r="F7" t="s">
        <v>777</v>
      </c>
      <c r="G7" t="s">
        <v>278</v>
      </c>
      <c r="H7" s="254">
        <f>'Balance Sheet'!F20</f>
        <v>0</v>
      </c>
    </row>
    <row r="8" spans="1:8"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827</v>
      </c>
      <c r="F8" t="s">
        <v>778</v>
      </c>
      <c r="G8" t="s">
        <v>281</v>
      </c>
      <c r="H8" s="254">
        <f>'Balance Sheet'!F21</f>
        <v>0</v>
      </c>
    </row>
    <row r="9" spans="1:8"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827</v>
      </c>
      <c r="F9" t="s">
        <v>779</v>
      </c>
      <c r="G9" t="s">
        <v>288</v>
      </c>
      <c r="H9" s="254">
        <f>'Balance Sheet'!F22</f>
        <v>0</v>
      </c>
    </row>
    <row r="10" spans="1:8"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827</v>
      </c>
      <c r="F10" t="s">
        <v>780</v>
      </c>
      <c r="G10" t="s">
        <v>781</v>
      </c>
      <c r="H10" s="254">
        <f>'Balance Sheet'!F23</f>
        <v>0</v>
      </c>
    </row>
    <row r="11" spans="1:8"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827</v>
      </c>
      <c r="F11" t="s">
        <v>783</v>
      </c>
      <c r="G11" t="s">
        <v>294</v>
      </c>
      <c r="H11" s="254">
        <f>'Balance Sheet'!F27</f>
        <v>0</v>
      </c>
    </row>
    <row r="12" spans="1:8"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827</v>
      </c>
      <c r="F12" t="s">
        <v>829</v>
      </c>
      <c r="G12" t="s">
        <v>784</v>
      </c>
      <c r="H12" s="254">
        <f>'Balance Sheet'!J27</f>
        <v>0</v>
      </c>
    </row>
    <row r="13" spans="1:8"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827</v>
      </c>
      <c r="F13" s="410" t="s">
        <v>785</v>
      </c>
      <c r="G13" s="410" t="s">
        <v>268</v>
      </c>
      <c r="H13" s="411">
        <f>'Balance Sheet'!F28</f>
        <v>0</v>
      </c>
    </row>
    <row r="14" spans="1:8"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827</v>
      </c>
      <c r="F14" s="410" t="s">
        <v>786</v>
      </c>
      <c r="G14" t="s">
        <v>270</v>
      </c>
      <c r="H14" s="254">
        <f>'Balance Sheet'!F29</f>
        <v>0</v>
      </c>
    </row>
    <row r="15" spans="1:8"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827</v>
      </c>
      <c r="F15" s="410" t="s">
        <v>787</v>
      </c>
      <c r="G15" t="s">
        <v>275</v>
      </c>
      <c r="H15" s="254">
        <f>'Balance Sheet'!F30</f>
        <v>0</v>
      </c>
    </row>
    <row r="16" spans="1:8"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827</v>
      </c>
      <c r="F16" s="410" t="s">
        <v>788</v>
      </c>
      <c r="G16" t="s">
        <v>299</v>
      </c>
      <c r="H16" s="254">
        <f>'Balance Sheet'!F31</f>
        <v>0</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827</v>
      </c>
      <c r="F17" s="410" t="s">
        <v>789</v>
      </c>
      <c r="G17" t="s">
        <v>278</v>
      </c>
      <c r="H17" s="254">
        <f>'Balance Sheet'!F32</f>
        <v>0</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827</v>
      </c>
      <c r="F18" s="410" t="s">
        <v>790</v>
      </c>
      <c r="G18" t="s">
        <v>302</v>
      </c>
      <c r="H18" s="254">
        <f>'Balance Sheet'!F33</f>
        <v>0</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827</v>
      </c>
      <c r="F19" s="410" t="s">
        <v>791</v>
      </c>
      <c r="G19" t="s">
        <v>288</v>
      </c>
      <c r="H19" s="254">
        <f>'Balance Sheet'!F34</f>
        <v>0</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827</v>
      </c>
      <c r="F20" s="410" t="s">
        <v>793</v>
      </c>
      <c r="G20" t="s">
        <v>792</v>
      </c>
      <c r="H20" s="254">
        <f>'Balance Sheet'!F35</f>
        <v>0</v>
      </c>
      <c r="I20" t="str">
        <f>'Balance Sheet'!K37</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827</v>
      </c>
      <c r="F21" s="410" t="s">
        <v>797</v>
      </c>
      <c r="G21" t="s">
        <v>794</v>
      </c>
      <c r="H21" s="254">
        <f>'Balance Sheet'!J37</f>
        <v>0</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827</v>
      </c>
      <c r="F22" s="410" t="s">
        <v>799</v>
      </c>
      <c r="G22" t="s">
        <v>341</v>
      </c>
      <c r="H22" s="254">
        <f>'Balance Sheet'!F45</f>
        <v>0</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827</v>
      </c>
      <c r="F23" s="410" t="s">
        <v>6172</v>
      </c>
      <c r="G23" t="s">
        <v>798</v>
      </c>
      <c r="H23" s="254">
        <f>'Balance Sheet'!J45</f>
        <v>0</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827</v>
      </c>
      <c r="F24" s="410" t="s">
        <v>800</v>
      </c>
      <c r="G24" t="s">
        <v>343</v>
      </c>
      <c r="H24" s="254">
        <f>'Balance Sheet'!F46</f>
        <v>0</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827</v>
      </c>
      <c r="F25" s="410" t="s">
        <v>801</v>
      </c>
      <c r="G25" t="s">
        <v>345</v>
      </c>
      <c r="H25" s="254">
        <f>'Balance Sheet'!F47</f>
        <v>0</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827</v>
      </c>
      <c r="F26" s="410" t="s">
        <v>802</v>
      </c>
      <c r="G26" t="s">
        <v>347</v>
      </c>
      <c r="H26" s="254">
        <f>'Balance Sheet'!F48</f>
        <v>0</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827</v>
      </c>
      <c r="F27" s="410" t="s">
        <v>806</v>
      </c>
      <c r="G27" t="s">
        <v>350</v>
      </c>
      <c r="H27" s="254">
        <f>'Balance Sheet'!F49</f>
        <v>0</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827</v>
      </c>
      <c r="F28" s="410" t="s">
        <v>6168</v>
      </c>
      <c r="G28" t="s">
        <v>803</v>
      </c>
      <c r="H28" s="254">
        <f>'Balance Sheet'!E50</f>
        <v>0</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827</v>
      </c>
      <c r="F29" s="410" t="s">
        <v>6169</v>
      </c>
      <c r="G29" t="s">
        <v>804</v>
      </c>
      <c r="H29" s="254">
        <f>'Balance Sheet'!E51</f>
        <v>0</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827</v>
      </c>
      <c r="F30" s="410" t="s">
        <v>6170</v>
      </c>
      <c r="G30" t="s">
        <v>805</v>
      </c>
      <c r="H30" s="254">
        <f>'Balance Sheet'!E52</f>
        <v>0</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827</v>
      </c>
      <c r="F31" s="410" t="s">
        <v>808</v>
      </c>
      <c r="G31" t="s">
        <v>807</v>
      </c>
      <c r="H31" s="254">
        <f>'Balance Sheet'!F53</f>
        <v>0</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827</v>
      </c>
      <c r="F32" s="410" t="s">
        <v>809</v>
      </c>
      <c r="G32" t="s">
        <v>359</v>
      </c>
      <c r="H32" s="254">
        <f>'Balance Sheet'!J55</f>
        <v>0</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827</v>
      </c>
      <c r="F33" s="410" t="s">
        <v>812</v>
      </c>
      <c r="G33" t="s">
        <v>810</v>
      </c>
      <c r="H33" s="254">
        <f>'Balance Sheet'!F63</f>
        <v>0</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827</v>
      </c>
      <c r="F34" s="410" t="s">
        <v>6173</v>
      </c>
      <c r="G34" t="s">
        <v>811</v>
      </c>
      <c r="H34" s="254">
        <f>'Balance Sheet'!J63</f>
        <v>0</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827</v>
      </c>
      <c r="F35" s="410" t="s">
        <v>813</v>
      </c>
      <c r="G35" t="s">
        <v>317</v>
      </c>
      <c r="H35" s="254">
        <f>'Balance Sheet'!F64</f>
        <v>0</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827</v>
      </c>
      <c r="F36" s="410" t="s">
        <v>815</v>
      </c>
      <c r="G36" t="s">
        <v>814</v>
      </c>
      <c r="H36" s="254">
        <f>'Balance Sheet'!F65</f>
        <v>0</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827</v>
      </c>
      <c r="F37" s="410" t="s">
        <v>817</v>
      </c>
      <c r="G37" t="s">
        <v>816</v>
      </c>
      <c r="H37" s="254">
        <f>'Balance Sheet'!F66</f>
        <v>0</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827</v>
      </c>
      <c r="F38" s="410" t="s">
        <v>819</v>
      </c>
      <c r="G38" t="s">
        <v>810</v>
      </c>
      <c r="H38" s="254">
        <f>'Balance Sheet'!F70</f>
        <v>0</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827</v>
      </c>
      <c r="F39" s="410" t="s">
        <v>6174</v>
      </c>
      <c r="G39" t="s">
        <v>818</v>
      </c>
      <c r="H39" s="254">
        <f>'Balance Sheet'!J70</f>
        <v>0</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827</v>
      </c>
      <c r="F40" s="410" t="s">
        <v>820</v>
      </c>
      <c r="G40" t="s">
        <v>317</v>
      </c>
      <c r="H40" s="254">
        <f>'Balance Sheet'!F71</f>
        <v>0</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827</v>
      </c>
      <c r="F41" s="410" t="s">
        <v>821</v>
      </c>
      <c r="G41" t="s">
        <v>814</v>
      </c>
      <c r="H41" s="254">
        <f>'Balance Sheet'!F72</f>
        <v>0</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827</v>
      </c>
      <c r="F42" s="410" t="s">
        <v>822</v>
      </c>
      <c r="G42" t="s">
        <v>816</v>
      </c>
      <c r="H42" s="254">
        <f>'Balance Sheet'!F73</f>
        <v>0</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827</v>
      </c>
      <c r="F43" s="410" t="s">
        <v>823</v>
      </c>
      <c r="G43" t="s">
        <v>337</v>
      </c>
      <c r="H43" s="254">
        <f>'Balance Sheet'!F74</f>
        <v>0</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827</v>
      </c>
      <c r="F44" s="410" t="s">
        <v>825</v>
      </c>
      <c r="G44" t="s">
        <v>824</v>
      </c>
      <c r="H44" s="254">
        <f>'Balance Sheet'!J76</f>
        <v>0</v>
      </c>
      <c r="I44" t="str">
        <f>'Balance Sheet'!K78</f>
        <v>G</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827</v>
      </c>
      <c r="F45" s="410" t="s">
        <v>6171</v>
      </c>
      <c r="G45" t="s">
        <v>826</v>
      </c>
      <c r="H45" s="254">
        <f>'Balance Sheet'!J78</f>
        <v>0</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827</v>
      </c>
      <c r="F46" t="s">
        <v>4529</v>
      </c>
      <c r="G46" t="str">
        <f>_xlfn.CONCAT(G1, " - Euro")</f>
        <v>Property, plant and equipment - Euro</v>
      </c>
      <c r="H46" s="254">
        <f>H1*CoverSheet!$C$35</f>
        <v>0</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827</v>
      </c>
      <c r="F47" t="s">
        <v>4530</v>
      </c>
      <c r="G47" t="str">
        <f t="shared" ref="G47:G90" si="0">_xlfn.CONCAT(G2, " - Euro")</f>
        <v>Total Non-Current Assets - Euro</v>
      </c>
      <c r="H47" s="254">
        <f>H2*CoverSheet!$C$35</f>
        <v>0</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827</v>
      </c>
      <c r="F48" t="s">
        <v>4531</v>
      </c>
      <c r="G48" t="str">
        <f t="shared" si="0"/>
        <v>Intangible Assets - Euro</v>
      </c>
      <c r="H48" s="254">
        <f>H3*CoverSheet!$C$35</f>
        <v>0</v>
      </c>
    </row>
    <row r="49" spans="1:8"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827</v>
      </c>
      <c r="F49" t="s">
        <v>4532</v>
      </c>
      <c r="G49" t="str">
        <f t="shared" si="0"/>
        <v>Right-of-use Assets - Euro</v>
      </c>
      <c r="H49" s="254">
        <f>H4*CoverSheet!$C$35</f>
        <v>0</v>
      </c>
    </row>
    <row r="50" spans="1:8"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827</v>
      </c>
      <c r="F50" t="s">
        <v>4533</v>
      </c>
      <c r="G50" t="str">
        <f t="shared" si="0"/>
        <v>Financial Assets - Euro</v>
      </c>
      <c r="H50" s="254">
        <f>H5*CoverSheet!$C$35</f>
        <v>0</v>
      </c>
    </row>
    <row r="51" spans="1:8"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827</v>
      </c>
      <c r="F51" t="s">
        <v>4534</v>
      </c>
      <c r="G51" t="str">
        <f t="shared" si="0"/>
        <v>Investments - Euro</v>
      </c>
      <c r="H51" s="254">
        <f>H6*CoverSheet!$C$35</f>
        <v>0</v>
      </c>
    </row>
    <row r="52" spans="1:8"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827</v>
      </c>
      <c r="F52" t="s">
        <v>4535</v>
      </c>
      <c r="G52" t="str">
        <f t="shared" si="0"/>
        <v>Loans Receivables - Euro</v>
      </c>
      <c r="H52" s="254">
        <f>H7*CoverSheet!$C$35</f>
        <v>0</v>
      </c>
    </row>
    <row r="53" spans="1:8"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827</v>
      </c>
      <c r="F53" t="s">
        <v>4536</v>
      </c>
      <c r="G53" t="str">
        <f t="shared" si="0"/>
        <v>Trade and Other Receivables - Euro</v>
      </c>
      <c r="H53" s="254">
        <f>H8*CoverSheet!$C$35</f>
        <v>0</v>
      </c>
    </row>
    <row r="54" spans="1:8"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827</v>
      </c>
      <c r="F54" t="s">
        <v>4537</v>
      </c>
      <c r="G54" t="str">
        <f t="shared" si="0"/>
        <v>Cash and Cash Equivalents - Euro</v>
      </c>
      <c r="H54" s="254">
        <f>H9*CoverSheet!$C$35</f>
        <v>0</v>
      </c>
    </row>
    <row r="55" spans="1:8"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827</v>
      </c>
      <c r="F55" t="s">
        <v>4538</v>
      </c>
      <c r="G55" t="str">
        <f t="shared" si="0"/>
        <v>Other Non Current Assets - Euro</v>
      </c>
      <c r="H55" s="254">
        <f>H10*CoverSheet!$C$35</f>
        <v>0</v>
      </c>
    </row>
    <row r="56" spans="1:8"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827</v>
      </c>
      <c r="F56" t="s">
        <v>4539</v>
      </c>
      <c r="G56" t="str">
        <f t="shared" si="0"/>
        <v>Inventory of Crypto Assets held for sale  - Euro</v>
      </c>
      <c r="H56" s="254">
        <f>H11*CoverSheet!$C$35</f>
        <v>0</v>
      </c>
    </row>
    <row r="57" spans="1:8"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827</v>
      </c>
      <c r="F57" t="s">
        <v>4540</v>
      </c>
      <c r="G57" t="str">
        <f t="shared" si="0"/>
        <v>Total Current Assets - Euro</v>
      </c>
      <c r="H57" s="254">
        <f>H12*CoverSheet!$C$35</f>
        <v>0</v>
      </c>
    </row>
    <row r="58" spans="1:8"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827</v>
      </c>
      <c r="F58" s="410" t="s">
        <v>4541</v>
      </c>
      <c r="G58" s="410" t="str">
        <f t="shared" si="0"/>
        <v>Right-of-use Assets - Euro</v>
      </c>
      <c r="H58" s="411">
        <f>H13*CoverSheet!$C$35</f>
        <v>0</v>
      </c>
    </row>
    <row r="59" spans="1:8"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827</v>
      </c>
      <c r="F59" s="410" t="s">
        <v>4542</v>
      </c>
      <c r="G59" t="str">
        <f t="shared" si="0"/>
        <v>Financial Assets - Euro</v>
      </c>
      <c r="H59" s="254">
        <f>H14*CoverSheet!$C$35</f>
        <v>0</v>
      </c>
    </row>
    <row r="60" spans="1:8"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827</v>
      </c>
      <c r="F60" s="410" t="s">
        <v>4543</v>
      </c>
      <c r="G60" t="str">
        <f t="shared" si="0"/>
        <v>Investments - Euro</v>
      </c>
      <c r="H60" s="254">
        <f>H15*CoverSheet!$C$35</f>
        <v>0</v>
      </c>
    </row>
    <row r="61" spans="1:8"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827</v>
      </c>
      <c r="F61" s="410" t="s">
        <v>4544</v>
      </c>
      <c r="G61" t="str">
        <f t="shared" si="0"/>
        <v>Non-current assets classified as held for sale  - Euro</v>
      </c>
      <c r="H61" s="254">
        <f>H16*CoverSheet!$C$35</f>
        <v>0</v>
      </c>
    </row>
    <row r="62" spans="1:8"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827</v>
      </c>
      <c r="F62" s="410" t="s">
        <v>4545</v>
      </c>
      <c r="G62" t="str">
        <f t="shared" si="0"/>
        <v>Loans Receivables - Euro</v>
      </c>
      <c r="H62" s="254">
        <f>H17*CoverSheet!$C$35</f>
        <v>0</v>
      </c>
    </row>
    <row r="63" spans="1:8"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827</v>
      </c>
      <c r="F63" s="410" t="s">
        <v>4546</v>
      </c>
      <c r="G63" t="str">
        <f t="shared" si="0"/>
        <v>Trade and other Receivables - Euro</v>
      </c>
      <c r="H63" s="254">
        <f>H18*CoverSheet!$C$35</f>
        <v>0</v>
      </c>
    </row>
    <row r="64" spans="1:8"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827</v>
      </c>
      <c r="F64" s="410" t="s">
        <v>4547</v>
      </c>
      <c r="G64" t="str">
        <f t="shared" si="0"/>
        <v>Cash and Cash Equivalents - Euro</v>
      </c>
      <c r="H64" s="254">
        <f>H19*CoverSheet!$C$35</f>
        <v>0</v>
      </c>
    </row>
    <row r="65" spans="1:8"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827</v>
      </c>
      <c r="F65" s="410" t="s">
        <v>4548</v>
      </c>
      <c r="G65" t="str">
        <f t="shared" si="0"/>
        <v>Other Current Assets - Euro</v>
      </c>
      <c r="H65" s="254">
        <f>H20*CoverSheet!$C$35</f>
        <v>0</v>
      </c>
    </row>
    <row r="66" spans="1:8"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827</v>
      </c>
      <c r="F66" s="410" t="s">
        <v>4549</v>
      </c>
      <c r="G66" t="str">
        <f t="shared" si="0"/>
        <v>Total Assets - Euro</v>
      </c>
      <c r="H66" s="254">
        <f>H21*CoverSheet!$C$35</f>
        <v>0</v>
      </c>
    </row>
    <row r="67" spans="1:8"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827</v>
      </c>
      <c r="F67" s="410" t="s">
        <v>4550</v>
      </c>
      <c r="G67" t="str">
        <f t="shared" si="0"/>
        <v>Called up ordinary share capital - Euro</v>
      </c>
      <c r="H67" s="254">
        <f>H22*CoverSheet!$C$35</f>
        <v>0</v>
      </c>
    </row>
    <row r="68" spans="1:8"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827</v>
      </c>
      <c r="F68" s="410" t="s">
        <v>6175</v>
      </c>
      <c r="G68" t="str">
        <f t="shared" si="0"/>
        <v>Total Equity and Other Reserves - Euro</v>
      </c>
      <c r="H68" s="254">
        <f>H23*CoverSheet!$C$35</f>
        <v>0</v>
      </c>
    </row>
    <row r="69" spans="1:8"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827</v>
      </c>
      <c r="F69" s="410" t="s">
        <v>4551</v>
      </c>
      <c r="G69" t="str">
        <f t="shared" si="0"/>
        <v>Preference share capital - Euro</v>
      </c>
      <c r="H69" s="254">
        <f>H24*CoverSheet!$C$35</f>
        <v>0</v>
      </c>
    </row>
    <row r="70" spans="1:8"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827</v>
      </c>
      <c r="F70" s="410" t="s">
        <v>4552</v>
      </c>
      <c r="G70" t="str">
        <f t="shared" si="0"/>
        <v>Perpetual Non-Cumulative Preference Shares - Euro</v>
      </c>
      <c r="H70" s="254">
        <f>H25*CoverSheet!$C$35</f>
        <v>0</v>
      </c>
    </row>
    <row r="71" spans="1:8"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827</v>
      </c>
      <c r="F71" s="410" t="s">
        <v>4553</v>
      </c>
      <c r="G71" t="str">
        <f t="shared" si="0"/>
        <v>Share Premium Account - Euro</v>
      </c>
      <c r="H71" s="254">
        <f>H26*CoverSheet!$C$35</f>
        <v>0</v>
      </c>
    </row>
    <row r="72" spans="1:8"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827</v>
      </c>
      <c r="F72" s="410" t="s">
        <v>4554</v>
      </c>
      <c r="G72" t="str">
        <f t="shared" si="0"/>
        <v>Revenue Reserves: - Euro</v>
      </c>
      <c r="H72" s="254">
        <f>H27*CoverSheet!$C$35</f>
        <v>0</v>
      </c>
    </row>
    <row r="73" spans="1:8"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827</v>
      </c>
      <c r="F73" s="410" t="s">
        <v>6176</v>
      </c>
      <c r="G73" t="str">
        <f t="shared" si="0"/>
        <v>(i) As per the latest audited accounts  - Euro</v>
      </c>
      <c r="H73" s="254">
        <f>H28*CoverSheet!$C$35</f>
        <v>0</v>
      </c>
    </row>
    <row r="74" spans="1:8"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827</v>
      </c>
      <c r="F74" s="410" t="s">
        <v>6177</v>
      </c>
      <c r="G74" t="str">
        <f t="shared" si="0"/>
        <v>(ii) Movemement in Revenue Reserves - Euro</v>
      </c>
      <c r="H74" s="254">
        <f>H29*CoverSheet!$C$35</f>
        <v>0</v>
      </c>
    </row>
    <row r="75" spans="1:8"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827</v>
      </c>
      <c r="F75" s="410" t="s">
        <v>6178</v>
      </c>
      <c r="G75" t="str">
        <f t="shared" si="0"/>
        <v>(iii) Interim profits/ (loss) and other comprehensive income - Euro</v>
      </c>
      <c r="H75" s="254">
        <f>H30*CoverSheet!$C$35</f>
        <v>0</v>
      </c>
    </row>
    <row r="76" spans="1:8"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827</v>
      </c>
      <c r="F76" s="410" t="s">
        <v>4555</v>
      </c>
      <c r="G76" t="str">
        <f t="shared" si="0"/>
        <v>Other Reserves - Euro</v>
      </c>
      <c r="H76" s="254">
        <f>H31*CoverSheet!$C$35</f>
        <v>0</v>
      </c>
    </row>
    <row r="77" spans="1:8"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827</v>
      </c>
      <c r="F77" s="410" t="s">
        <v>4556</v>
      </c>
      <c r="G77" t="str">
        <f t="shared" si="0"/>
        <v>Minority Interest - Euro</v>
      </c>
      <c r="H77" s="254">
        <f>H32*CoverSheet!$C$35</f>
        <v>0</v>
      </c>
    </row>
    <row r="78" spans="1:8"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827</v>
      </c>
      <c r="F78" s="410" t="s">
        <v>4557</v>
      </c>
      <c r="G78" t="str">
        <f t="shared" si="0"/>
        <v>Financial Liabilities - Euro</v>
      </c>
      <c r="H78" s="254">
        <f>H33*CoverSheet!$C$35</f>
        <v>0</v>
      </c>
    </row>
    <row r="79" spans="1:8"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827</v>
      </c>
      <c r="F79" s="410" t="s">
        <v>6179</v>
      </c>
      <c r="G79" t="str">
        <f t="shared" si="0"/>
        <v>Total Non-Current Liabilities - Euro</v>
      </c>
      <c r="H79" s="254">
        <f>H34*CoverSheet!$C$35</f>
        <v>0</v>
      </c>
    </row>
    <row r="80" spans="1:8"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827</v>
      </c>
      <c r="F80" s="410" t="s">
        <v>4558</v>
      </c>
      <c r="G80" t="str">
        <f t="shared" si="0"/>
        <v>Lease Liability - Euro</v>
      </c>
      <c r="H80" s="254">
        <f>H35*CoverSheet!$C$35</f>
        <v>0</v>
      </c>
    </row>
    <row r="81" spans="1:8"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827</v>
      </c>
      <c r="F81" s="410" t="s">
        <v>4559</v>
      </c>
      <c r="G81" t="str">
        <f t="shared" si="0"/>
        <v>Loans Payables - Euro</v>
      </c>
      <c r="H81" s="254">
        <f>H36*CoverSheet!$C$35</f>
        <v>0</v>
      </c>
    </row>
    <row r="82" spans="1:8"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827</v>
      </c>
      <c r="F82" s="410" t="s">
        <v>4560</v>
      </c>
      <c r="G82" t="str">
        <f t="shared" si="0"/>
        <v>Trade and Other Payables - Euro</v>
      </c>
      <c r="H82" s="254">
        <f>H37*CoverSheet!$C$35</f>
        <v>0</v>
      </c>
    </row>
    <row r="83" spans="1:8"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827</v>
      </c>
      <c r="F83" s="410" t="s">
        <v>4561</v>
      </c>
      <c r="G83" t="str">
        <f t="shared" si="0"/>
        <v>Financial Liabilities - Euro</v>
      </c>
      <c r="H83" s="254">
        <f>H38*CoverSheet!$C$35</f>
        <v>0</v>
      </c>
    </row>
    <row r="84" spans="1:8"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827</v>
      </c>
      <c r="F84" s="410" t="s">
        <v>6180</v>
      </c>
      <c r="G84" t="str">
        <f t="shared" si="0"/>
        <v>Total Current Liabilities - Euro</v>
      </c>
      <c r="H84" s="254">
        <f>H39*CoverSheet!$C$35</f>
        <v>0</v>
      </c>
    </row>
    <row r="85" spans="1:8"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827</v>
      </c>
      <c r="F85" s="410" t="s">
        <v>4562</v>
      </c>
      <c r="G85" t="str">
        <f t="shared" si="0"/>
        <v>Lease Liability - Euro</v>
      </c>
      <c r="H85" s="254">
        <f>H40*CoverSheet!$C$35</f>
        <v>0</v>
      </c>
    </row>
    <row r="86" spans="1:8"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827</v>
      </c>
      <c r="F86" s="410" t="s">
        <v>4563</v>
      </c>
      <c r="G86" t="str">
        <f t="shared" si="0"/>
        <v>Loans Payables - Euro</v>
      </c>
      <c r="H86" s="254">
        <f>H41*CoverSheet!$C$35</f>
        <v>0</v>
      </c>
    </row>
    <row r="87" spans="1:8"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827</v>
      </c>
      <c r="F87" s="410" t="s">
        <v>4564</v>
      </c>
      <c r="G87" t="str">
        <f t="shared" si="0"/>
        <v>Trade and Other Payables - Euro</v>
      </c>
      <c r="H87" s="254">
        <f>H42*CoverSheet!$C$35</f>
        <v>0</v>
      </c>
    </row>
    <row r="88" spans="1:8"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827</v>
      </c>
      <c r="F88" s="410" t="s">
        <v>4565</v>
      </c>
      <c r="G88" t="str">
        <f t="shared" si="0"/>
        <v>Provisions - Euro</v>
      </c>
      <c r="H88" s="254">
        <f>H43*CoverSheet!$C$35</f>
        <v>0</v>
      </c>
    </row>
    <row r="89" spans="1:8"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827</v>
      </c>
      <c r="F89" s="410" t="s">
        <v>4566</v>
      </c>
      <c r="G89" t="str">
        <f t="shared" si="0"/>
        <v>Total Liabilities - Euro</v>
      </c>
      <c r="H89" s="254">
        <f>H44*CoverSheet!$C$35</f>
        <v>0</v>
      </c>
    </row>
    <row r="90" spans="1:8"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827</v>
      </c>
      <c r="F90" s="410" t="s">
        <v>6181</v>
      </c>
      <c r="G90" t="str">
        <f t="shared" si="0"/>
        <v>Total Equity and Liabilities - Euro</v>
      </c>
      <c r="H90" s="254">
        <f>H45*CoverSheet!$C$35</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734C-8A17-48B4-8C8C-86CECADA65D1}">
  <sheetPr codeName="Sheet11">
    <tabColor rgb="FF002060"/>
  </sheetPr>
  <dimension ref="A1:S89"/>
  <sheetViews>
    <sheetView zoomScale="92" zoomScaleNormal="70" workbookViewId="0"/>
  </sheetViews>
  <sheetFormatPr defaultColWidth="0" defaultRowHeight="14.5" zeroHeight="1" x14ac:dyDescent="0.35"/>
  <cols>
    <col min="1" max="1" width="2" style="270" customWidth="1"/>
    <col min="2" max="2" width="11.26953125" style="270" bestFit="1" customWidth="1"/>
    <col min="3" max="7" width="8.54296875" style="270" customWidth="1"/>
    <col min="8" max="8" width="2.453125" style="270" customWidth="1"/>
    <col min="9" max="11" width="8.54296875" style="270" customWidth="1"/>
    <col min="12" max="12" width="17.54296875" style="270" customWidth="1"/>
    <col min="13" max="14" width="8.54296875" style="270" customWidth="1"/>
    <col min="15" max="15" width="12.81640625" style="270" customWidth="1"/>
    <col min="16" max="16" width="10.453125" style="270" customWidth="1"/>
    <col min="17" max="17" width="26.453125" style="270" customWidth="1"/>
    <col min="18" max="19" width="1.453125" style="270" customWidth="1"/>
    <col min="20" max="16384" width="8.7265625" style="270" hidden="1"/>
  </cols>
  <sheetData>
    <row r="1" spans="1:19" ht="7.4" customHeight="1" x14ac:dyDescent="0.35">
      <c r="A1" s="8"/>
      <c r="B1" s="118"/>
      <c r="C1" s="56"/>
      <c r="D1" s="56"/>
      <c r="E1" s="56"/>
      <c r="F1" s="56"/>
      <c r="G1" s="56"/>
      <c r="H1" s="56"/>
      <c r="I1" s="56"/>
      <c r="J1" s="56"/>
      <c r="K1" s="26"/>
      <c r="L1" s="119"/>
      <c r="M1" s="56"/>
      <c r="N1" s="56"/>
      <c r="O1" s="56"/>
      <c r="P1" s="56"/>
      <c r="Q1" s="162"/>
      <c r="R1" s="56"/>
      <c r="S1" s="5"/>
    </row>
    <row r="2" spans="1:19" ht="15.65" customHeight="1" x14ac:dyDescent="0.35">
      <c r="A2" s="8"/>
      <c r="B2" s="429" t="e" vm="4">
        <v>#VALUE!</v>
      </c>
      <c r="C2" s="429"/>
      <c r="D2" s="457" t="s">
        <v>2499</v>
      </c>
      <c r="E2" s="457"/>
      <c r="F2" s="457"/>
      <c r="G2" s="457"/>
      <c r="H2" s="457"/>
      <c r="I2" s="457"/>
      <c r="J2" s="457"/>
      <c r="K2" s="457"/>
      <c r="L2" s="457"/>
      <c r="M2" s="457"/>
      <c r="N2" s="457"/>
      <c r="O2" s="457"/>
      <c r="P2" s="457"/>
      <c r="Q2" s="162"/>
      <c r="R2" s="56"/>
      <c r="S2" s="5"/>
    </row>
    <row r="3" spans="1:19" ht="18" customHeight="1" x14ac:dyDescent="0.35">
      <c r="A3" s="56"/>
      <c r="B3" s="429"/>
      <c r="C3" s="429"/>
      <c r="D3" s="457"/>
      <c r="E3" s="457"/>
      <c r="F3" s="457"/>
      <c r="G3" s="457"/>
      <c r="H3" s="457"/>
      <c r="I3" s="457"/>
      <c r="J3" s="457"/>
      <c r="K3" s="457"/>
      <c r="L3" s="457"/>
      <c r="M3" s="457"/>
      <c r="N3" s="457"/>
      <c r="O3" s="457"/>
      <c r="P3" s="457"/>
      <c r="Q3" s="162"/>
      <c r="R3" s="56"/>
      <c r="S3" s="5"/>
    </row>
    <row r="4" spans="1:19" ht="15.5" x14ac:dyDescent="0.35">
      <c r="A4" s="56"/>
      <c r="B4" s="118"/>
      <c r="C4" s="56"/>
      <c r="D4" s="56"/>
      <c r="E4" s="56"/>
      <c r="F4" s="56"/>
      <c r="G4" s="56"/>
      <c r="H4" s="56"/>
      <c r="I4" s="56"/>
      <c r="J4" s="56"/>
      <c r="K4" s="56"/>
      <c r="L4" s="116"/>
      <c r="M4" s="56"/>
      <c r="N4" s="56"/>
      <c r="O4" s="56"/>
      <c r="P4" s="56"/>
      <c r="Q4" s="153" t="str">
        <f>CoverSheet!G7</f>
        <v>v:25-01-a</v>
      </c>
      <c r="R4" s="58"/>
      <c r="S4" s="5"/>
    </row>
    <row r="5" spans="1:19" ht="7.4" customHeight="1" x14ac:dyDescent="0.35">
      <c r="A5" s="6"/>
      <c r="B5" s="124"/>
      <c r="C5" s="6"/>
      <c r="D5" s="6"/>
      <c r="E5" s="6"/>
      <c r="F5" s="6"/>
      <c r="G5" s="6"/>
      <c r="H5" s="6"/>
      <c r="I5" s="6"/>
      <c r="J5" s="6"/>
      <c r="K5" s="6"/>
      <c r="L5" s="21"/>
      <c r="M5" s="6"/>
      <c r="N5" s="6"/>
      <c r="O5" s="6"/>
      <c r="P5" s="6"/>
      <c r="Q5" s="163"/>
      <c r="R5" s="6"/>
      <c r="S5" s="5"/>
    </row>
    <row r="6" spans="1:19" x14ac:dyDescent="0.35">
      <c r="A6" s="6"/>
      <c r="B6" s="124"/>
      <c r="C6" s="6"/>
      <c r="D6" s="59" t="s">
        <v>41</v>
      </c>
      <c r="E6" s="60">
        <f>CoverSheet!$C$11</f>
        <v>0</v>
      </c>
      <c r="F6" s="6"/>
      <c r="G6" s="6"/>
      <c r="H6" s="6"/>
      <c r="I6" s="6"/>
      <c r="J6" s="6"/>
      <c r="K6" s="6"/>
      <c r="L6" s="21"/>
      <c r="M6" s="6"/>
      <c r="N6" s="6"/>
      <c r="O6" s="6"/>
      <c r="P6" s="6"/>
      <c r="Q6" s="163"/>
      <c r="R6" s="6"/>
      <c r="S6" s="5"/>
    </row>
    <row r="7" spans="1:19" x14ac:dyDescent="0.35">
      <c r="A7" s="6"/>
      <c r="B7" s="124"/>
      <c r="C7" s="6"/>
      <c r="D7" s="59" t="s">
        <v>42</v>
      </c>
      <c r="E7" s="60" t="str">
        <f>IF(OR(CoverSheet!$C$28=0,CoverSheet!$C$29=0),"",(TEXT(CoverSheet!$C$28,"DD/MM/YYYY")&amp;" - "&amp;(TEXT(CoverSheet!$C$29,"dd/mm/yyyy"))))</f>
        <v xml:space="preserve"> - </v>
      </c>
      <c r="F7" s="6"/>
      <c r="G7" s="6"/>
      <c r="H7" s="6"/>
      <c r="I7" s="6"/>
      <c r="J7" s="6"/>
      <c r="K7" s="6"/>
      <c r="L7" s="10" t="s">
        <v>43</v>
      </c>
      <c r="M7" s="10"/>
      <c r="N7" s="10"/>
      <c r="O7" s="61" t="str">
        <f>CoverSheet!C31</f>
        <v/>
      </c>
      <c r="P7" s="6"/>
      <c r="Q7" s="163"/>
      <c r="R7" s="6"/>
      <c r="S7" s="5"/>
    </row>
    <row r="8" spans="1:19" x14ac:dyDescent="0.35">
      <c r="A8" s="6"/>
      <c r="B8" s="124"/>
      <c r="C8" s="6"/>
      <c r="D8" s="59"/>
      <c r="E8" s="6"/>
      <c r="F8" s="6"/>
      <c r="G8" s="6"/>
      <c r="H8" s="6"/>
      <c r="I8" s="6"/>
      <c r="J8" s="6"/>
      <c r="K8" s="6"/>
      <c r="L8" s="117"/>
      <c r="M8" s="6"/>
      <c r="N8" s="6"/>
      <c r="O8" s="6"/>
      <c r="P8" s="6"/>
      <c r="Q8" s="186">
        <f>CoverSheet!D33</f>
        <v>0</v>
      </c>
      <c r="R8" s="6"/>
      <c r="S8" s="5"/>
    </row>
    <row r="9" spans="1:19" ht="7.4" customHeight="1" thickBot="1" x14ac:dyDescent="0.4">
      <c r="A9" s="63"/>
      <c r="B9" s="138"/>
      <c r="C9" s="63"/>
      <c r="D9" s="63"/>
      <c r="E9" s="63"/>
      <c r="F9" s="63"/>
      <c r="G9" s="63"/>
      <c r="H9" s="63"/>
      <c r="I9" s="63"/>
      <c r="J9" s="63"/>
      <c r="K9" s="63"/>
      <c r="L9" s="139"/>
      <c r="M9" s="63"/>
      <c r="N9" s="63"/>
      <c r="O9" s="63"/>
      <c r="P9" s="63"/>
      <c r="Q9" s="164"/>
      <c r="R9" s="63"/>
      <c r="S9" s="5"/>
    </row>
    <row r="10" spans="1:19" ht="7.4" customHeight="1" thickTop="1" x14ac:dyDescent="0.35">
      <c r="A10" s="6"/>
      <c r="B10" s="124"/>
      <c r="C10" s="6"/>
      <c r="D10" s="6"/>
      <c r="E10" s="6"/>
      <c r="F10" s="6"/>
      <c r="G10" s="6"/>
      <c r="H10" s="6"/>
      <c r="I10" s="6"/>
      <c r="J10" s="6"/>
      <c r="K10" s="6"/>
      <c r="L10" s="21"/>
      <c r="M10" s="6"/>
      <c r="N10" s="6"/>
      <c r="O10" s="6"/>
      <c r="P10" s="6"/>
      <c r="Q10" s="163"/>
      <c r="R10" s="20"/>
      <c r="S10" s="5"/>
    </row>
    <row r="11" spans="1:19" ht="23.5" thickBot="1" x14ac:dyDescent="0.55000000000000004">
      <c r="A11" s="6"/>
      <c r="B11" s="84"/>
      <c r="C11" s="165" t="s">
        <v>3672</v>
      </c>
      <c r="D11" s="166"/>
      <c r="E11" s="166"/>
      <c r="F11" s="166"/>
      <c r="G11" s="166"/>
      <c r="H11" s="166"/>
      <c r="I11" s="166"/>
      <c r="J11" s="166"/>
      <c r="K11" s="166"/>
      <c r="L11" s="166"/>
      <c r="M11" s="166"/>
      <c r="N11" s="166"/>
      <c r="O11" s="166"/>
      <c r="P11" s="166"/>
      <c r="Q11" s="249">
        <f>SUM(Q12,Q74)</f>
        <v>0</v>
      </c>
      <c r="R11" s="6"/>
      <c r="S11" s="5"/>
    </row>
    <row r="12" spans="1:19" ht="18.5" thickBot="1" x14ac:dyDescent="0.45">
      <c r="A12" s="6"/>
      <c r="B12" s="6" t="s">
        <v>3521</v>
      </c>
      <c r="C12" s="467" t="s">
        <v>2501</v>
      </c>
      <c r="D12" s="467"/>
      <c r="E12" s="467"/>
      <c r="F12" s="467"/>
      <c r="G12" s="467"/>
      <c r="H12" s="467"/>
      <c r="I12" s="467"/>
      <c r="J12" s="467"/>
      <c r="K12" s="467"/>
      <c r="L12" s="467"/>
      <c r="M12" s="467"/>
      <c r="N12" s="467"/>
      <c r="O12" s="467"/>
      <c r="P12" s="106"/>
      <c r="Q12" s="167">
        <f>Q14+Q21+Q27+Q29+Q31+Q38+Q42+Q47+Q49+Q51+Q56+Q58+Q60+Q62+Q64+Q66</f>
        <v>0</v>
      </c>
      <c r="R12" s="168"/>
      <c r="S12" s="5"/>
    </row>
    <row r="13" spans="1:19" ht="7.4" customHeight="1" thickTop="1" x14ac:dyDescent="0.35">
      <c r="A13" s="6"/>
      <c r="B13" s="124"/>
      <c r="C13" s="6"/>
      <c r="D13" s="6"/>
      <c r="E13" s="6"/>
      <c r="F13" s="6"/>
      <c r="G13" s="6"/>
      <c r="H13" s="6"/>
      <c r="I13" s="6"/>
      <c r="J13" s="194"/>
      <c r="K13" s="6"/>
      <c r="L13" s="21"/>
      <c r="M13" s="6"/>
      <c r="N13" s="6"/>
      <c r="O13" s="6"/>
      <c r="P13" s="6"/>
      <c r="Q13" s="169"/>
      <c r="R13" s="170"/>
      <c r="S13" s="5"/>
    </row>
    <row r="14" spans="1:19" ht="14.5" customHeight="1" x14ac:dyDescent="0.35">
      <c r="A14" s="6"/>
      <c r="B14" s="124" t="s">
        <v>3522</v>
      </c>
      <c r="C14" s="331" t="s">
        <v>2502</v>
      </c>
      <c r="D14" s="206"/>
      <c r="E14" s="206"/>
      <c r="F14" s="206"/>
      <c r="G14" s="206"/>
      <c r="H14" s="206"/>
      <c r="I14" s="206"/>
      <c r="J14" s="332"/>
      <c r="K14" s="206"/>
      <c r="L14" s="206"/>
      <c r="M14" s="206"/>
      <c r="N14" s="206"/>
      <c r="O14" s="206"/>
      <c r="P14" s="206"/>
      <c r="Q14" s="171">
        <f>SUM(Q15,Q17,Q18,Q19)-Q16</f>
        <v>0</v>
      </c>
      <c r="R14" s="170"/>
      <c r="S14" s="5"/>
    </row>
    <row r="15" spans="1:19" x14ac:dyDescent="0.35">
      <c r="A15" s="6"/>
      <c r="B15" s="6" t="s">
        <v>3523</v>
      </c>
      <c r="C15" s="458" t="s">
        <v>2503</v>
      </c>
      <c r="D15" s="458"/>
      <c r="E15" s="458"/>
      <c r="F15" s="458"/>
      <c r="G15" s="458"/>
      <c r="H15" s="458"/>
      <c r="I15" s="458"/>
      <c r="J15" s="458"/>
      <c r="K15" s="458"/>
      <c r="L15" s="458"/>
      <c r="M15" s="458"/>
      <c r="N15" s="458"/>
      <c r="O15" s="458"/>
      <c r="P15" s="458"/>
      <c r="Q15" s="173">
        <f>Input!P320</f>
        <v>0</v>
      </c>
      <c r="R15" s="170"/>
      <c r="S15" s="5"/>
    </row>
    <row r="16" spans="1:19" x14ac:dyDescent="0.35">
      <c r="A16" s="6"/>
      <c r="B16" s="6" t="s">
        <v>3524</v>
      </c>
      <c r="C16" s="466" t="s">
        <v>2504</v>
      </c>
      <c r="D16" s="466"/>
      <c r="E16" s="466"/>
      <c r="F16" s="466"/>
      <c r="G16" s="466"/>
      <c r="H16" s="466"/>
      <c r="I16" s="466"/>
      <c r="J16" s="466"/>
      <c r="K16" s="466"/>
      <c r="L16" s="466"/>
      <c r="M16" s="466"/>
      <c r="N16" s="466"/>
      <c r="O16" s="466"/>
      <c r="P16" s="466"/>
      <c r="Q16" s="174"/>
      <c r="R16" s="170" t="str">
        <f>IF(OR(ISBLANK(Q16),Q16=0),"G","Y")</f>
        <v>G</v>
      </c>
      <c r="S16" s="5"/>
    </row>
    <row r="17" spans="1:19" x14ac:dyDescent="0.35">
      <c r="A17" s="6"/>
      <c r="B17" s="6" t="s">
        <v>3525</v>
      </c>
      <c r="C17" s="466" t="s">
        <v>2505</v>
      </c>
      <c r="D17" s="466"/>
      <c r="E17" s="466"/>
      <c r="F17" s="466"/>
      <c r="G17" s="466"/>
      <c r="H17" s="466"/>
      <c r="I17" s="466"/>
      <c r="J17" s="466"/>
      <c r="K17" s="466"/>
      <c r="L17" s="466"/>
      <c r="M17" s="466"/>
      <c r="N17" s="466"/>
      <c r="O17" s="466"/>
      <c r="P17" s="466"/>
      <c r="Q17" s="175">
        <f>Input!P325</f>
        <v>0</v>
      </c>
      <c r="R17" s="170"/>
      <c r="S17" s="5"/>
    </row>
    <row r="18" spans="1:19" x14ac:dyDescent="0.35">
      <c r="A18" s="6"/>
      <c r="B18" s="6" t="s">
        <v>3526</v>
      </c>
      <c r="C18" s="466" t="s">
        <v>2506</v>
      </c>
      <c r="D18" s="466"/>
      <c r="E18" s="466"/>
      <c r="F18" s="466"/>
      <c r="G18" s="466"/>
      <c r="H18" s="466"/>
      <c r="I18" s="466"/>
      <c r="J18" s="466"/>
      <c r="K18" s="466"/>
      <c r="L18" s="466"/>
      <c r="M18" s="466"/>
      <c r="N18" s="466"/>
      <c r="O18" s="466"/>
      <c r="P18" s="466"/>
      <c r="Q18" s="175">
        <f>-Input!P350+Input!P322</f>
        <v>0</v>
      </c>
      <c r="R18" s="170"/>
      <c r="S18" s="5"/>
    </row>
    <row r="19" spans="1:19" x14ac:dyDescent="0.35">
      <c r="A19" s="6"/>
      <c r="B19" s="6"/>
      <c r="C19" s="458" t="s">
        <v>2507</v>
      </c>
      <c r="D19" s="458"/>
      <c r="E19" s="458"/>
      <c r="F19" s="458"/>
      <c r="G19" s="458"/>
      <c r="H19" s="458"/>
      <c r="I19" s="458"/>
      <c r="J19" s="458"/>
      <c r="K19" s="458"/>
      <c r="L19" s="458"/>
      <c r="M19" s="458"/>
      <c r="N19" s="458"/>
      <c r="O19" s="458"/>
      <c r="P19" s="458"/>
      <c r="Q19" s="176"/>
      <c r="R19" s="170" t="str">
        <f>IF(OR(ISBLANK(Q19),Q19=0),"G","Y")</f>
        <v>G</v>
      </c>
      <c r="S19" s="5"/>
    </row>
    <row r="20" spans="1:19" ht="7.4" customHeight="1" x14ac:dyDescent="0.35">
      <c r="A20" s="6"/>
      <c r="B20" s="124"/>
      <c r="C20" s="6"/>
      <c r="D20" s="6"/>
      <c r="E20" s="6"/>
      <c r="F20" s="6"/>
      <c r="G20" s="6"/>
      <c r="H20" s="6"/>
      <c r="I20" s="6"/>
      <c r="J20" s="194"/>
      <c r="K20" s="6"/>
      <c r="L20" s="21"/>
      <c r="M20" s="6"/>
      <c r="N20" s="6"/>
      <c r="O20" s="6"/>
      <c r="P20" s="6"/>
      <c r="Q20" s="172"/>
      <c r="R20" s="170"/>
      <c r="S20" s="5"/>
    </row>
    <row r="21" spans="1:19" x14ac:dyDescent="0.35">
      <c r="A21" s="6"/>
      <c r="B21" s="6" t="s">
        <v>3527</v>
      </c>
      <c r="C21" s="331" t="s">
        <v>2508</v>
      </c>
      <c r="D21" s="206"/>
      <c r="E21" s="206"/>
      <c r="F21" s="206"/>
      <c r="G21" s="206"/>
      <c r="H21" s="206"/>
      <c r="I21" s="206"/>
      <c r="J21" s="332"/>
      <c r="K21" s="206"/>
      <c r="L21" s="206"/>
      <c r="M21" s="206"/>
      <c r="N21" s="206"/>
      <c r="O21" s="206"/>
      <c r="P21" s="206"/>
      <c r="Q21" s="171">
        <f>SUM(Q22:Q23)</f>
        <v>0</v>
      </c>
      <c r="R21" s="170"/>
      <c r="S21" s="5"/>
    </row>
    <row r="22" spans="1:19" x14ac:dyDescent="0.35">
      <c r="A22" s="6"/>
      <c r="B22" s="6" t="s">
        <v>3528</v>
      </c>
      <c r="C22" s="177" t="s">
        <v>2509</v>
      </c>
      <c r="D22" s="199"/>
      <c r="E22" s="199"/>
      <c r="F22" s="199"/>
      <c r="G22" s="199"/>
      <c r="H22" s="199"/>
      <c r="I22" s="199"/>
      <c r="J22" s="333"/>
      <c r="K22" s="199"/>
      <c r="L22" s="199"/>
      <c r="M22" s="199"/>
      <c r="N22" s="199"/>
      <c r="O22" s="199"/>
      <c r="P22" s="199"/>
      <c r="Q22" s="173">
        <f>Input!P329</f>
        <v>0</v>
      </c>
      <c r="R22" s="170"/>
      <c r="S22" s="5"/>
    </row>
    <row r="23" spans="1:19" x14ac:dyDescent="0.35">
      <c r="A23" s="6"/>
      <c r="B23" s="6" t="s">
        <v>3529</v>
      </c>
      <c r="C23" s="177" t="s">
        <v>2510</v>
      </c>
      <c r="D23" s="199"/>
      <c r="E23" s="199"/>
      <c r="F23" s="199"/>
      <c r="G23" s="199"/>
      <c r="H23" s="199"/>
      <c r="I23" s="199"/>
      <c r="J23" s="333"/>
      <c r="K23" s="199"/>
      <c r="L23" s="199"/>
      <c r="M23" s="199"/>
      <c r="N23" s="199"/>
      <c r="O23" s="199"/>
      <c r="P23" s="334"/>
      <c r="Q23" s="178">
        <f>SUM(Q24:Q25)</f>
        <v>0</v>
      </c>
      <c r="R23" s="170"/>
      <c r="S23" s="5"/>
    </row>
    <row r="24" spans="1:19" x14ac:dyDescent="0.35">
      <c r="A24" s="6"/>
      <c r="B24" s="6" t="s">
        <v>3530</v>
      </c>
      <c r="C24" s="335" t="s">
        <v>2511</v>
      </c>
      <c r="D24" s="6"/>
      <c r="E24" s="6"/>
      <c r="F24" s="6"/>
      <c r="G24" s="6"/>
      <c r="H24" s="6"/>
      <c r="I24" s="6"/>
      <c r="J24" s="194"/>
      <c r="K24" s="6"/>
      <c r="L24" s="6"/>
      <c r="M24" s="6"/>
      <c r="N24" s="6"/>
      <c r="O24" s="10"/>
      <c r="P24" s="6"/>
      <c r="Q24" s="172">
        <f>SUM(Input!P331:P334)</f>
        <v>0</v>
      </c>
      <c r="R24" s="170"/>
      <c r="S24" s="5"/>
    </row>
    <row r="25" spans="1:19" x14ac:dyDescent="0.35">
      <c r="A25" s="6"/>
      <c r="B25" s="6" t="s">
        <v>3531</v>
      </c>
      <c r="C25" s="335" t="s">
        <v>2512</v>
      </c>
      <c r="D25" s="6"/>
      <c r="E25" s="6"/>
      <c r="F25" s="6"/>
      <c r="G25" s="6"/>
      <c r="H25" s="6"/>
      <c r="I25" s="6"/>
      <c r="J25" s="194"/>
      <c r="K25" s="6"/>
      <c r="L25" s="6"/>
      <c r="M25" s="6"/>
      <c r="N25" s="6"/>
      <c r="O25" s="6"/>
      <c r="P25" s="6"/>
      <c r="Q25" s="172">
        <f>IF(CoverSheet!C9="Audited Annual Return",0,IF(AND(Input!P330&gt;=0,Input!P334&gt;=0),(-(Input!P330+Input!P334)+Input!P354),IF(AND(Input!P330&lt;0,Input!P334&lt;0),0,IF(AND(Input!P330&gt;=0,Input!P334&lt;0),(-Input!P330+Input!P354),(-Input!P334+Input!P354)))))-Input!P159</f>
        <v>0</v>
      </c>
      <c r="R25" s="170"/>
      <c r="S25" s="5"/>
    </row>
    <row r="26" spans="1:19" ht="7.4" customHeight="1" x14ac:dyDescent="0.35">
      <c r="A26" s="6"/>
      <c r="B26" s="6"/>
      <c r="C26" s="6"/>
      <c r="D26" s="6"/>
      <c r="E26" s="6"/>
      <c r="F26" s="6"/>
      <c r="G26" s="6"/>
      <c r="H26" s="6"/>
      <c r="I26" s="6"/>
      <c r="J26" s="194"/>
      <c r="K26" s="6"/>
      <c r="L26" s="6"/>
      <c r="M26" s="6"/>
      <c r="N26" s="6"/>
      <c r="O26" s="6"/>
      <c r="P26" s="6"/>
      <c r="Q26" s="172"/>
      <c r="R26" s="170"/>
      <c r="S26" s="5"/>
    </row>
    <row r="27" spans="1:19" x14ac:dyDescent="0.35">
      <c r="A27" s="6"/>
      <c r="B27" s="6" t="s">
        <v>3532</v>
      </c>
      <c r="C27" s="331" t="s">
        <v>2513</v>
      </c>
      <c r="D27" s="206"/>
      <c r="E27" s="206"/>
      <c r="F27" s="206"/>
      <c r="G27" s="206"/>
      <c r="H27" s="206"/>
      <c r="I27" s="206"/>
      <c r="J27" s="332"/>
      <c r="K27" s="206"/>
      <c r="L27" s="206"/>
      <c r="M27" s="206"/>
      <c r="N27" s="206"/>
      <c r="O27" s="206"/>
      <c r="P27" s="206"/>
      <c r="Q27" s="171">
        <f>Input!P336-Input!P339</f>
        <v>0</v>
      </c>
      <c r="R27" s="170"/>
      <c r="S27" s="5"/>
    </row>
    <row r="28" spans="1:19" ht="7.4" customHeight="1" x14ac:dyDescent="0.35">
      <c r="A28" s="6"/>
      <c r="B28" s="124"/>
      <c r="C28" s="6"/>
      <c r="D28" s="6"/>
      <c r="E28" s="6"/>
      <c r="F28" s="6"/>
      <c r="G28" s="6"/>
      <c r="H28" s="6"/>
      <c r="I28" s="6"/>
      <c r="J28" s="194"/>
      <c r="K28" s="6"/>
      <c r="L28" s="21"/>
      <c r="M28" s="6"/>
      <c r="N28" s="6"/>
      <c r="O28" s="6"/>
      <c r="P28" s="6"/>
      <c r="Q28" s="172"/>
      <c r="R28" s="170"/>
      <c r="S28" s="5"/>
    </row>
    <row r="29" spans="1:19" x14ac:dyDescent="0.35">
      <c r="A29" s="6"/>
      <c r="B29" s="6" t="s">
        <v>3533</v>
      </c>
      <c r="C29" s="331" t="s">
        <v>2514</v>
      </c>
      <c r="D29" s="206"/>
      <c r="E29" s="206"/>
      <c r="F29" s="206"/>
      <c r="G29" s="206"/>
      <c r="H29" s="206"/>
      <c r="I29" s="206"/>
      <c r="J29" s="332"/>
      <c r="K29" s="206"/>
      <c r="L29" s="206"/>
      <c r="M29" s="206"/>
      <c r="N29" s="206"/>
      <c r="O29" s="206"/>
      <c r="P29" s="206"/>
      <c r="Q29" s="171">
        <f>Input!P341</f>
        <v>0</v>
      </c>
      <c r="R29" s="170"/>
      <c r="S29" s="5"/>
    </row>
    <row r="30" spans="1:19" ht="7.4" customHeight="1" x14ac:dyDescent="0.35">
      <c r="A30" s="6"/>
      <c r="B30" s="124"/>
      <c r="C30" s="6"/>
      <c r="D30" s="6"/>
      <c r="E30" s="6"/>
      <c r="F30" s="6"/>
      <c r="G30" s="6"/>
      <c r="H30" s="6"/>
      <c r="I30" s="6"/>
      <c r="J30" s="194"/>
      <c r="K30" s="6"/>
      <c r="L30" s="21"/>
      <c r="M30" s="6"/>
      <c r="N30" s="6"/>
      <c r="O30" s="6"/>
      <c r="P30" s="6"/>
      <c r="Q30" s="172"/>
      <c r="R30" s="170"/>
      <c r="S30" s="5"/>
    </row>
    <row r="31" spans="1:19" x14ac:dyDescent="0.35">
      <c r="A31" s="6"/>
      <c r="B31" s="6" t="s">
        <v>3534</v>
      </c>
      <c r="C31" s="331" t="s">
        <v>2515</v>
      </c>
      <c r="D31" s="206"/>
      <c r="E31" s="206"/>
      <c r="F31" s="206"/>
      <c r="G31" s="206"/>
      <c r="H31" s="206"/>
      <c r="I31" s="206"/>
      <c r="J31" s="332"/>
      <c r="K31" s="206"/>
      <c r="L31" s="206"/>
      <c r="M31" s="206"/>
      <c r="N31" s="206"/>
      <c r="O31" s="206"/>
      <c r="P31" s="206"/>
      <c r="Q31" s="171">
        <f>SUM(Q32:Q36)</f>
        <v>0</v>
      </c>
      <c r="R31" s="170"/>
      <c r="S31" s="5"/>
    </row>
    <row r="32" spans="1:19" x14ac:dyDescent="0.35">
      <c r="A32" s="6"/>
      <c r="B32" s="6" t="s">
        <v>3535</v>
      </c>
      <c r="C32" s="199" t="s">
        <v>2516</v>
      </c>
      <c r="D32" s="199"/>
      <c r="E32" s="199"/>
      <c r="F32" s="199"/>
      <c r="G32" s="199"/>
      <c r="H32" s="199"/>
      <c r="I32" s="199"/>
      <c r="J32" s="333"/>
      <c r="K32" s="199"/>
      <c r="L32" s="199"/>
      <c r="M32" s="199"/>
      <c r="N32" s="199"/>
      <c r="O32" s="199"/>
      <c r="P32" s="199"/>
      <c r="Q32" s="176"/>
      <c r="R32" s="170" t="str">
        <f>IF(OR(ISBLANK(Q32),Q32=0),"G","Y")</f>
        <v>G</v>
      </c>
      <c r="S32" s="5"/>
    </row>
    <row r="33" spans="1:19" x14ac:dyDescent="0.35">
      <c r="A33" s="6"/>
      <c r="B33" s="6" t="s">
        <v>3536</v>
      </c>
      <c r="C33" s="199" t="s">
        <v>2517</v>
      </c>
      <c r="D33" s="199"/>
      <c r="E33" s="199"/>
      <c r="F33" s="199"/>
      <c r="G33" s="199"/>
      <c r="H33" s="199"/>
      <c r="I33" s="199"/>
      <c r="J33" s="333"/>
      <c r="K33" s="199"/>
      <c r="L33" s="199"/>
      <c r="M33" s="199"/>
      <c r="N33" s="199"/>
      <c r="O33" s="199"/>
      <c r="P33" s="199"/>
      <c r="Q33" s="176"/>
      <c r="R33" s="170" t="str">
        <f>IF(OR(ISBLANK(Q33),Q33=0),"G","Y")</f>
        <v>G</v>
      </c>
      <c r="S33" s="5"/>
    </row>
    <row r="34" spans="1:19" x14ac:dyDescent="0.35">
      <c r="A34" s="6"/>
      <c r="B34" s="6" t="s">
        <v>3537</v>
      </c>
      <c r="C34" s="199" t="s">
        <v>2518</v>
      </c>
      <c r="D34" s="199"/>
      <c r="E34" s="199"/>
      <c r="F34" s="199"/>
      <c r="G34" s="199"/>
      <c r="H34" s="199"/>
      <c r="I34" s="199"/>
      <c r="J34" s="333"/>
      <c r="K34" s="199"/>
      <c r="L34" s="199"/>
      <c r="M34" s="199"/>
      <c r="N34" s="199"/>
      <c r="O34" s="199"/>
      <c r="P34" s="199"/>
      <c r="Q34" s="176"/>
      <c r="R34" s="170" t="str">
        <f>IF(OR(ISBLANK(Q34),Q34=0),"G","Y")</f>
        <v>G</v>
      </c>
      <c r="S34" s="5"/>
    </row>
    <row r="35" spans="1:19" x14ac:dyDescent="0.35">
      <c r="A35" s="6"/>
      <c r="B35" s="6" t="s">
        <v>3538</v>
      </c>
      <c r="C35" s="199" t="s">
        <v>2519</v>
      </c>
      <c r="D35" s="199"/>
      <c r="E35" s="199"/>
      <c r="F35" s="199"/>
      <c r="G35" s="199"/>
      <c r="H35" s="199"/>
      <c r="I35" s="199"/>
      <c r="J35" s="333"/>
      <c r="K35" s="199"/>
      <c r="L35" s="199"/>
      <c r="M35" s="199"/>
      <c r="N35" s="199"/>
      <c r="O35" s="199"/>
      <c r="P35" s="199"/>
      <c r="Q35" s="176"/>
      <c r="R35" s="170" t="str">
        <f>IF(OR(ISBLANK(Q35),Q35=0),"G","Y")</f>
        <v>G</v>
      </c>
      <c r="S35" s="5"/>
    </row>
    <row r="36" spans="1:19" x14ac:dyDescent="0.35">
      <c r="A36" s="6"/>
      <c r="B36" s="6" t="s">
        <v>3539</v>
      </c>
      <c r="C36" s="199" t="s">
        <v>2520</v>
      </c>
      <c r="D36" s="199"/>
      <c r="E36" s="199"/>
      <c r="F36" s="199"/>
      <c r="G36" s="199"/>
      <c r="H36" s="199"/>
      <c r="I36" s="199"/>
      <c r="J36" s="333"/>
      <c r="K36" s="199"/>
      <c r="L36" s="199"/>
      <c r="M36" s="199"/>
      <c r="N36" s="199"/>
      <c r="O36" s="199"/>
      <c r="P36" s="199"/>
      <c r="Q36" s="176"/>
      <c r="R36" s="170" t="str">
        <f>IF(OR(ISBLANK(Q36),Q36=0),"G","Y")</f>
        <v>G</v>
      </c>
      <c r="S36" s="5"/>
    </row>
    <row r="37" spans="1:19" ht="7.4" customHeight="1" x14ac:dyDescent="0.35">
      <c r="A37" s="6"/>
      <c r="B37" s="124"/>
      <c r="C37" s="6"/>
      <c r="D37" s="6"/>
      <c r="E37" s="6"/>
      <c r="F37" s="6"/>
      <c r="G37" s="6"/>
      <c r="H37" s="6"/>
      <c r="I37" s="6"/>
      <c r="J37" s="194"/>
      <c r="K37" s="6"/>
      <c r="L37" s="21"/>
      <c r="M37" s="6"/>
      <c r="N37" s="6"/>
      <c r="O37" s="6"/>
      <c r="P37" s="6"/>
      <c r="Q37" s="172"/>
      <c r="R37" s="170"/>
      <c r="S37" s="5"/>
    </row>
    <row r="38" spans="1:19" x14ac:dyDescent="0.35">
      <c r="A38" s="6"/>
      <c r="B38" s="6" t="s">
        <v>3540</v>
      </c>
      <c r="C38" s="331" t="s">
        <v>2521</v>
      </c>
      <c r="D38" s="206"/>
      <c r="E38" s="206"/>
      <c r="F38" s="206"/>
      <c r="G38" s="206"/>
      <c r="H38" s="206"/>
      <c r="I38" s="206"/>
      <c r="J38" s="332"/>
      <c r="K38" s="206"/>
      <c r="L38" s="206"/>
      <c r="M38" s="206"/>
      <c r="N38" s="206"/>
      <c r="O38" s="206"/>
      <c r="P38" s="206"/>
      <c r="Q38" s="171">
        <f>SUM(Q39:Q40)</f>
        <v>0</v>
      </c>
      <c r="R38" s="170"/>
      <c r="S38" s="5"/>
    </row>
    <row r="39" spans="1:19" x14ac:dyDescent="0.35">
      <c r="A39" s="6"/>
      <c r="B39" s="6" t="s">
        <v>3541</v>
      </c>
      <c r="C39" s="177" t="s">
        <v>2522</v>
      </c>
      <c r="D39" s="199"/>
      <c r="E39" s="199"/>
      <c r="F39" s="199"/>
      <c r="G39" s="199"/>
      <c r="H39" s="199"/>
      <c r="I39" s="199"/>
      <c r="J39" s="333"/>
      <c r="K39" s="199"/>
      <c r="L39" s="199"/>
      <c r="M39" s="199"/>
      <c r="N39" s="199"/>
      <c r="O39" s="199"/>
      <c r="P39" s="199"/>
      <c r="Q39" s="173">
        <f>-Input!P180</f>
        <v>0</v>
      </c>
      <c r="R39" s="170"/>
      <c r="S39" s="5"/>
    </row>
    <row r="40" spans="1:19" x14ac:dyDescent="0.35">
      <c r="A40" s="6"/>
      <c r="B40" s="6" t="s">
        <v>3542</v>
      </c>
      <c r="C40" s="177" t="s">
        <v>2523</v>
      </c>
      <c r="D40" s="199"/>
      <c r="E40" s="199"/>
      <c r="F40" s="199"/>
      <c r="G40" s="199"/>
      <c r="H40" s="199"/>
      <c r="I40" s="199"/>
      <c r="J40" s="333"/>
      <c r="K40" s="199"/>
      <c r="L40" s="199"/>
      <c r="M40" s="199"/>
      <c r="N40" s="199"/>
      <c r="O40" s="199"/>
      <c r="P40" s="199"/>
      <c r="Q40" s="176"/>
      <c r="R40" s="170" t="str">
        <f>IF(OR(ISBLANK(Q40),Q40=0),"G","Y")</f>
        <v>G</v>
      </c>
      <c r="S40" s="5"/>
    </row>
    <row r="41" spans="1:19" ht="7.4" customHeight="1" x14ac:dyDescent="0.35">
      <c r="A41" s="6"/>
      <c r="B41" s="124"/>
      <c r="C41" s="6"/>
      <c r="D41" s="6"/>
      <c r="E41" s="6"/>
      <c r="F41" s="6"/>
      <c r="G41" s="6"/>
      <c r="H41" s="6"/>
      <c r="I41" s="6"/>
      <c r="J41" s="194"/>
      <c r="K41" s="6"/>
      <c r="L41" s="21"/>
      <c r="M41" s="6"/>
      <c r="N41" s="6"/>
      <c r="O41" s="6"/>
      <c r="P41" s="6"/>
      <c r="Q41" s="172"/>
      <c r="R41" s="170"/>
      <c r="S41" s="5"/>
    </row>
    <row r="42" spans="1:19" x14ac:dyDescent="0.35">
      <c r="A42" s="6"/>
      <c r="B42" s="6" t="s">
        <v>3543</v>
      </c>
      <c r="C42" s="331" t="s">
        <v>2524</v>
      </c>
      <c r="D42" s="206"/>
      <c r="E42" s="206"/>
      <c r="F42" s="206"/>
      <c r="G42" s="206"/>
      <c r="H42" s="206"/>
      <c r="I42" s="206"/>
      <c r="J42" s="332"/>
      <c r="K42" s="206"/>
      <c r="L42" s="206"/>
      <c r="M42" s="206"/>
      <c r="N42" s="206"/>
      <c r="O42" s="206"/>
      <c r="P42" s="206"/>
      <c r="Q42" s="171">
        <f>SUM(Q43:Q45)</f>
        <v>0</v>
      </c>
      <c r="R42" s="170"/>
      <c r="S42" s="5"/>
    </row>
    <row r="43" spans="1:19" ht="30" customHeight="1" x14ac:dyDescent="0.35">
      <c r="A43" s="6"/>
      <c r="B43" s="336" t="s">
        <v>3544</v>
      </c>
      <c r="C43" s="459" t="s">
        <v>4705</v>
      </c>
      <c r="D43" s="459"/>
      <c r="E43" s="459"/>
      <c r="F43" s="459"/>
      <c r="G43" s="459"/>
      <c r="H43" s="459"/>
      <c r="I43" s="459"/>
      <c r="J43" s="459"/>
      <c r="K43" s="459"/>
      <c r="L43" s="459"/>
      <c r="M43" s="459"/>
      <c r="N43" s="459"/>
      <c r="O43" s="459"/>
      <c r="P43" s="459"/>
      <c r="Q43" s="173">
        <f>-Input!P181</f>
        <v>0</v>
      </c>
      <c r="R43" s="170"/>
      <c r="S43" s="5"/>
    </row>
    <row r="44" spans="1:19" x14ac:dyDescent="0.35">
      <c r="A44" s="6"/>
      <c r="B44" s="6" t="s">
        <v>3545</v>
      </c>
      <c r="C44" s="177" t="s">
        <v>2525</v>
      </c>
      <c r="D44" s="199"/>
      <c r="E44" s="199"/>
      <c r="F44" s="199"/>
      <c r="G44" s="199"/>
      <c r="H44" s="199"/>
      <c r="I44" s="199"/>
      <c r="J44" s="333"/>
      <c r="K44" s="199"/>
      <c r="L44" s="199"/>
      <c r="M44" s="199"/>
      <c r="N44" s="199"/>
      <c r="O44" s="199"/>
      <c r="P44" s="337"/>
      <c r="Q44" s="173">
        <f>-Input!P182</f>
        <v>0</v>
      </c>
      <c r="R44" s="170"/>
      <c r="S44" s="5"/>
    </row>
    <row r="45" spans="1:19" x14ac:dyDescent="0.35">
      <c r="A45" s="6"/>
      <c r="B45" s="6" t="s">
        <v>3546</v>
      </c>
      <c r="C45" s="177" t="s">
        <v>2526</v>
      </c>
      <c r="D45" s="199"/>
      <c r="E45" s="199"/>
      <c r="F45" s="199"/>
      <c r="G45" s="199"/>
      <c r="H45" s="199"/>
      <c r="I45" s="199"/>
      <c r="J45" s="333"/>
      <c r="K45" s="199"/>
      <c r="L45" s="199"/>
      <c r="M45" s="199"/>
      <c r="N45" s="199"/>
      <c r="O45" s="199"/>
      <c r="P45" s="199"/>
      <c r="Q45" s="179"/>
      <c r="R45" s="170" t="str">
        <f>IF(OR(ISBLANK(Q45),Q45=0),"G","Y")</f>
        <v>G</v>
      </c>
      <c r="S45" s="5"/>
    </row>
    <row r="46" spans="1:19" ht="7.4" customHeight="1" x14ac:dyDescent="0.35">
      <c r="A46" s="6"/>
      <c r="B46" s="124"/>
      <c r="C46" s="6"/>
      <c r="D46" s="6"/>
      <c r="E46" s="6"/>
      <c r="F46" s="6"/>
      <c r="G46" s="6"/>
      <c r="H46" s="6"/>
      <c r="I46" s="6"/>
      <c r="J46" s="194"/>
      <c r="K46" s="6"/>
      <c r="L46" s="21"/>
      <c r="M46" s="6"/>
      <c r="N46" s="6"/>
      <c r="O46" s="6"/>
      <c r="P46" s="6"/>
      <c r="Q46" s="172"/>
      <c r="R46" s="170"/>
      <c r="S46" s="5"/>
    </row>
    <row r="47" spans="1:19" x14ac:dyDescent="0.35">
      <c r="A47" s="6"/>
      <c r="B47" s="6" t="s">
        <v>3547</v>
      </c>
      <c r="C47" s="460" t="s">
        <v>2527</v>
      </c>
      <c r="D47" s="460"/>
      <c r="E47" s="460"/>
      <c r="F47" s="460"/>
      <c r="G47" s="460"/>
      <c r="H47" s="460"/>
      <c r="I47" s="460"/>
      <c r="J47" s="460"/>
      <c r="K47" s="460"/>
      <c r="L47" s="460"/>
      <c r="M47" s="460"/>
      <c r="N47" s="206"/>
      <c r="O47" s="206"/>
      <c r="P47" s="206"/>
      <c r="Q47" s="179"/>
      <c r="R47" s="170" t="str">
        <f>IF(OR(ISBLANK(Q47),Q47=0),"G","Y")</f>
        <v>G</v>
      </c>
      <c r="S47" s="5"/>
    </row>
    <row r="48" spans="1:19" ht="7.4" customHeight="1" x14ac:dyDescent="0.35">
      <c r="A48" s="6"/>
      <c r="B48" s="124"/>
      <c r="C48" s="6"/>
      <c r="D48" s="6"/>
      <c r="E48" s="6"/>
      <c r="F48" s="6"/>
      <c r="G48" s="6"/>
      <c r="H48" s="6"/>
      <c r="I48" s="6"/>
      <c r="J48" s="194"/>
      <c r="K48" s="6"/>
      <c r="L48" s="21"/>
      <c r="M48" s="6"/>
      <c r="N48" s="6"/>
      <c r="O48" s="6"/>
      <c r="P48" s="6"/>
      <c r="Q48" s="172"/>
      <c r="R48" s="170"/>
      <c r="S48" s="5"/>
    </row>
    <row r="49" spans="1:19" x14ac:dyDescent="0.35">
      <c r="A49" s="6"/>
      <c r="B49" s="6" t="s">
        <v>3548</v>
      </c>
      <c r="C49" s="331" t="s">
        <v>2528</v>
      </c>
      <c r="D49" s="206"/>
      <c r="E49" s="206"/>
      <c r="F49" s="206"/>
      <c r="G49" s="206"/>
      <c r="H49" s="206"/>
      <c r="I49" s="206"/>
      <c r="J49" s="332"/>
      <c r="K49" s="206"/>
      <c r="L49" s="206"/>
      <c r="M49" s="206"/>
      <c r="N49" s="206"/>
      <c r="O49" s="206"/>
      <c r="P49" s="206"/>
      <c r="Q49" s="179"/>
      <c r="R49" s="170" t="str">
        <f>IF(OR(ISBLANK(Q49),Q49=0),"G","Y")</f>
        <v>G</v>
      </c>
      <c r="S49" s="5"/>
    </row>
    <row r="50" spans="1:19" ht="7.4" customHeight="1" x14ac:dyDescent="0.35">
      <c r="A50" s="6"/>
      <c r="B50" s="124"/>
      <c r="C50" s="6"/>
      <c r="D50" s="6"/>
      <c r="E50" s="6"/>
      <c r="F50" s="6"/>
      <c r="G50" s="6"/>
      <c r="H50" s="6"/>
      <c r="I50" s="6"/>
      <c r="J50" s="194"/>
      <c r="K50" s="6"/>
      <c r="L50" s="21"/>
      <c r="M50" s="6"/>
      <c r="N50" s="6"/>
      <c r="O50" s="6"/>
      <c r="P50" s="6"/>
      <c r="Q50" s="172"/>
      <c r="R50" s="170"/>
      <c r="S50" s="5"/>
    </row>
    <row r="51" spans="1:19" x14ac:dyDescent="0.35">
      <c r="A51" s="6"/>
      <c r="B51" s="6" t="s">
        <v>3549</v>
      </c>
      <c r="C51" s="331" t="s">
        <v>2529</v>
      </c>
      <c r="D51" s="206"/>
      <c r="E51" s="206"/>
      <c r="F51" s="206"/>
      <c r="G51" s="206"/>
      <c r="H51" s="206"/>
      <c r="I51" s="206"/>
      <c r="J51" s="332"/>
      <c r="K51" s="206"/>
      <c r="L51" s="206"/>
      <c r="M51" s="206"/>
      <c r="N51" s="206"/>
      <c r="O51" s="206"/>
      <c r="P51" s="206"/>
      <c r="Q51" s="171">
        <f>SUM(Q52:Q54)</f>
        <v>0</v>
      </c>
      <c r="R51" s="170"/>
      <c r="S51" s="5"/>
    </row>
    <row r="52" spans="1:19" x14ac:dyDescent="0.35">
      <c r="A52" s="6"/>
      <c r="B52" s="6" t="s">
        <v>3550</v>
      </c>
      <c r="C52" s="177" t="s">
        <v>2530</v>
      </c>
      <c r="D52" s="199"/>
      <c r="E52" s="199"/>
      <c r="F52" s="199"/>
      <c r="G52" s="199"/>
      <c r="H52" s="199"/>
      <c r="I52" s="199"/>
      <c r="J52" s="333"/>
      <c r="K52" s="199"/>
      <c r="L52" s="199"/>
      <c r="M52" s="199"/>
      <c r="N52" s="199"/>
      <c r="O52" s="199"/>
      <c r="P52" s="199"/>
      <c r="Q52" s="176"/>
      <c r="R52" s="170" t="str">
        <f>IF(OR(ISBLANK(Q52),Q52=0),"G","Y")</f>
        <v>G</v>
      </c>
      <c r="S52" s="5"/>
    </row>
    <row r="53" spans="1:19" x14ac:dyDescent="0.35">
      <c r="A53" s="6"/>
      <c r="B53" s="6" t="s">
        <v>3551</v>
      </c>
      <c r="C53" s="177" t="s">
        <v>2531</v>
      </c>
      <c r="D53" s="199"/>
      <c r="E53" s="199"/>
      <c r="F53" s="199"/>
      <c r="G53" s="199"/>
      <c r="H53" s="199"/>
      <c r="I53" s="199"/>
      <c r="J53" s="333"/>
      <c r="K53" s="199"/>
      <c r="L53" s="199"/>
      <c r="M53" s="199"/>
      <c r="N53" s="199"/>
      <c r="O53" s="199"/>
      <c r="P53" s="199"/>
      <c r="Q53" s="176"/>
      <c r="R53" s="170" t="str">
        <f>IF(OR(ISBLANK(Q53),Q53=0),"G","Y")</f>
        <v>G</v>
      </c>
      <c r="S53" s="5"/>
    </row>
    <row r="54" spans="1:19" x14ac:dyDescent="0.35">
      <c r="A54" s="6"/>
      <c r="B54" s="6" t="s">
        <v>3552</v>
      </c>
      <c r="C54" s="177" t="s">
        <v>2532</v>
      </c>
      <c r="D54" s="199"/>
      <c r="E54" s="199"/>
      <c r="F54" s="199"/>
      <c r="G54" s="199"/>
      <c r="H54" s="199"/>
      <c r="I54" s="199"/>
      <c r="J54" s="333"/>
      <c r="K54" s="199"/>
      <c r="L54" s="199"/>
      <c r="M54" s="199"/>
      <c r="N54" s="199"/>
      <c r="O54" s="199"/>
      <c r="P54" s="199"/>
      <c r="Q54" s="176"/>
      <c r="R54" s="170" t="str">
        <f>IF(OR(ISBLANK(Q54),Q54=0),"G","Y")</f>
        <v>G</v>
      </c>
      <c r="S54" s="5"/>
    </row>
    <row r="55" spans="1:19" ht="7.4" customHeight="1" x14ac:dyDescent="0.35">
      <c r="A55" s="6"/>
      <c r="B55" s="124"/>
      <c r="C55" s="6"/>
      <c r="D55" s="6"/>
      <c r="E55" s="6"/>
      <c r="F55" s="6"/>
      <c r="G55" s="6"/>
      <c r="H55" s="6"/>
      <c r="I55" s="6"/>
      <c r="J55" s="194"/>
      <c r="K55" s="6"/>
      <c r="L55" s="21"/>
      <c r="M55" s="6"/>
      <c r="N55" s="6"/>
      <c r="O55" s="6"/>
      <c r="P55" s="6"/>
      <c r="Q55" s="172"/>
      <c r="R55" s="170"/>
      <c r="S55" s="5"/>
    </row>
    <row r="56" spans="1:19" x14ac:dyDescent="0.35">
      <c r="A56" s="6"/>
      <c r="B56" s="6" t="s">
        <v>3553</v>
      </c>
      <c r="C56" s="331" t="s">
        <v>2533</v>
      </c>
      <c r="D56" s="206"/>
      <c r="E56" s="206"/>
      <c r="F56" s="206"/>
      <c r="G56" s="206"/>
      <c r="H56" s="206"/>
      <c r="I56" s="206"/>
      <c r="J56" s="332"/>
      <c r="K56" s="206"/>
      <c r="L56" s="206"/>
      <c r="M56" s="206"/>
      <c r="N56" s="206"/>
      <c r="O56" s="206"/>
      <c r="P56" s="206"/>
      <c r="Q56" s="179"/>
      <c r="R56" s="170" t="str">
        <f>IF(OR(ISBLANK(Q56),Q56=0),"G","Y")</f>
        <v>G</v>
      </c>
      <c r="S56" s="5"/>
    </row>
    <row r="57" spans="1:19" ht="7.4" customHeight="1" x14ac:dyDescent="0.35">
      <c r="A57" s="6"/>
      <c r="B57" s="124"/>
      <c r="C57" s="6"/>
      <c r="D57" s="6"/>
      <c r="E57" s="6"/>
      <c r="F57" s="6"/>
      <c r="G57" s="6"/>
      <c r="H57" s="6"/>
      <c r="I57" s="6"/>
      <c r="J57" s="194"/>
      <c r="K57" s="6"/>
      <c r="L57" s="21"/>
      <c r="M57" s="6"/>
      <c r="N57" s="6"/>
      <c r="O57" s="6"/>
      <c r="P57" s="6"/>
      <c r="Q57" s="172"/>
      <c r="R57" s="170"/>
      <c r="S57" s="5"/>
    </row>
    <row r="58" spans="1:19" x14ac:dyDescent="0.35">
      <c r="A58" s="6"/>
      <c r="B58" s="6" t="s">
        <v>3554</v>
      </c>
      <c r="C58" s="331" t="s">
        <v>2534</v>
      </c>
      <c r="D58" s="206"/>
      <c r="E58" s="206"/>
      <c r="F58" s="206"/>
      <c r="G58" s="206"/>
      <c r="H58" s="206"/>
      <c r="I58" s="206"/>
      <c r="J58" s="332"/>
      <c r="K58" s="206"/>
      <c r="L58" s="206"/>
      <c r="M58" s="206"/>
      <c r="N58" s="206"/>
      <c r="O58" s="206"/>
      <c r="P58" s="206"/>
      <c r="Q58" s="179"/>
      <c r="R58" s="170" t="str">
        <f>IF(OR(ISBLANK(Q58),Q58=0),"G","Y")</f>
        <v>G</v>
      </c>
      <c r="S58" s="5"/>
    </row>
    <row r="59" spans="1:19" ht="7.4" customHeight="1" x14ac:dyDescent="0.35">
      <c r="A59" s="6"/>
      <c r="B59" s="124"/>
      <c r="C59" s="6"/>
      <c r="D59" s="6"/>
      <c r="E59" s="6"/>
      <c r="F59" s="6"/>
      <c r="G59" s="6"/>
      <c r="H59" s="6"/>
      <c r="I59" s="6"/>
      <c r="J59" s="194"/>
      <c r="K59" s="6"/>
      <c r="L59" s="21"/>
      <c r="M59" s="6"/>
      <c r="N59" s="6"/>
      <c r="O59" s="6"/>
      <c r="P59" s="6"/>
      <c r="Q59" s="172"/>
      <c r="R59" s="170"/>
      <c r="S59" s="5"/>
    </row>
    <row r="60" spans="1:19" x14ac:dyDescent="0.35">
      <c r="A60" s="6"/>
      <c r="B60" s="6" t="s">
        <v>3555</v>
      </c>
      <c r="C60" s="331" t="s">
        <v>2535</v>
      </c>
      <c r="D60" s="206"/>
      <c r="E60" s="206"/>
      <c r="F60" s="206"/>
      <c r="G60" s="206"/>
      <c r="H60" s="206"/>
      <c r="I60" s="206"/>
      <c r="J60" s="332"/>
      <c r="K60" s="206"/>
      <c r="L60" s="206"/>
      <c r="M60" s="206"/>
      <c r="N60" s="206"/>
      <c r="O60" s="206"/>
      <c r="P60" s="206"/>
      <c r="Q60" s="179"/>
      <c r="R60" s="170" t="str">
        <f>IF(OR(ISBLANK(Q60),Q60=0),"G","Y")</f>
        <v>G</v>
      </c>
      <c r="S60" s="5"/>
    </row>
    <row r="61" spans="1:19" ht="7.4" customHeight="1" x14ac:dyDescent="0.35">
      <c r="A61" s="6"/>
      <c r="B61" s="124"/>
      <c r="C61" s="6"/>
      <c r="D61" s="6"/>
      <c r="E61" s="6"/>
      <c r="F61" s="6"/>
      <c r="G61" s="6"/>
      <c r="H61" s="6"/>
      <c r="I61" s="6"/>
      <c r="J61" s="194"/>
      <c r="K61" s="6"/>
      <c r="L61" s="21"/>
      <c r="M61" s="6"/>
      <c r="N61" s="6"/>
      <c r="O61" s="6"/>
      <c r="P61" s="6"/>
      <c r="Q61" s="172"/>
      <c r="R61" s="170"/>
      <c r="S61" s="5"/>
    </row>
    <row r="62" spans="1:19" ht="30" customHeight="1" x14ac:dyDescent="0.35">
      <c r="A62" s="6"/>
      <c r="B62" s="6" t="s">
        <v>3556</v>
      </c>
      <c r="C62" s="461" t="s">
        <v>2536</v>
      </c>
      <c r="D62" s="461"/>
      <c r="E62" s="461"/>
      <c r="F62" s="461"/>
      <c r="G62" s="461"/>
      <c r="H62" s="461"/>
      <c r="I62" s="461"/>
      <c r="J62" s="461"/>
      <c r="K62" s="461"/>
      <c r="L62" s="461"/>
      <c r="M62" s="461"/>
      <c r="N62" s="461"/>
      <c r="O62" s="461"/>
      <c r="P62" s="206"/>
      <c r="Q62" s="179"/>
      <c r="R62" s="170" t="str">
        <f>IF(OR(ISBLANK(Q62),Q62=0),"G","Y")</f>
        <v>G</v>
      </c>
      <c r="S62" s="5"/>
    </row>
    <row r="63" spans="1:19" ht="7.4" customHeight="1" x14ac:dyDescent="0.35">
      <c r="A63" s="6"/>
      <c r="B63" s="124"/>
      <c r="C63" s="6"/>
      <c r="D63" s="6"/>
      <c r="E63" s="6"/>
      <c r="F63" s="6"/>
      <c r="G63" s="6"/>
      <c r="H63" s="6"/>
      <c r="I63" s="6"/>
      <c r="J63" s="194"/>
      <c r="K63" s="6"/>
      <c r="L63" s="21"/>
      <c r="M63" s="6"/>
      <c r="N63" s="6"/>
      <c r="O63" s="6"/>
      <c r="P63" s="6"/>
      <c r="Q63" s="172"/>
      <c r="R63" s="170"/>
      <c r="S63" s="5"/>
    </row>
    <row r="64" spans="1:19" x14ac:dyDescent="0.35">
      <c r="A64" s="6"/>
      <c r="B64" s="6" t="s">
        <v>3557</v>
      </c>
      <c r="C64" s="331" t="s">
        <v>2537</v>
      </c>
      <c r="D64" s="206"/>
      <c r="E64" s="206"/>
      <c r="F64" s="206"/>
      <c r="G64" s="206"/>
      <c r="H64" s="206"/>
      <c r="I64" s="206"/>
      <c r="J64" s="332"/>
      <c r="K64" s="206"/>
      <c r="L64" s="206"/>
      <c r="M64" s="206"/>
      <c r="N64" s="206"/>
      <c r="O64" s="206"/>
      <c r="P64" s="206"/>
      <c r="Q64" s="179"/>
      <c r="R64" s="170" t="str">
        <f>IF(OR(ISBLANK(Q64),Q64=0),"G","Y")</f>
        <v>G</v>
      </c>
      <c r="S64" s="5"/>
    </row>
    <row r="65" spans="1:19" ht="7.4" customHeight="1" x14ac:dyDescent="0.35">
      <c r="A65" s="6"/>
      <c r="B65" s="124"/>
      <c r="C65" s="6"/>
      <c r="D65" s="6"/>
      <c r="E65" s="6"/>
      <c r="F65" s="6"/>
      <c r="G65" s="6"/>
      <c r="H65" s="6"/>
      <c r="I65" s="6"/>
      <c r="J65" s="194"/>
      <c r="K65" s="6"/>
      <c r="L65" s="21"/>
      <c r="M65" s="6"/>
      <c r="N65" s="6"/>
      <c r="O65" s="6"/>
      <c r="P65" s="6"/>
      <c r="Q65" s="172"/>
      <c r="R65" s="170"/>
      <c r="S65" s="5"/>
    </row>
    <row r="66" spans="1:19" x14ac:dyDescent="0.35">
      <c r="A66" s="6"/>
      <c r="B66" s="6" t="s">
        <v>3558</v>
      </c>
      <c r="C66" s="331" t="s">
        <v>2538</v>
      </c>
      <c r="D66" s="206"/>
      <c r="E66" s="206"/>
      <c r="F66" s="206"/>
      <c r="G66" s="206"/>
      <c r="H66" s="206"/>
      <c r="I66" s="206"/>
      <c r="J66" s="332"/>
      <c r="K66" s="206"/>
      <c r="L66" s="206"/>
      <c r="M66" s="206"/>
      <c r="N66" s="206"/>
      <c r="O66" s="206"/>
      <c r="P66" s="206"/>
      <c r="Q66" s="179"/>
      <c r="R66" s="170" t="str">
        <f>IF(OR(ISBLANK(Q66),Q66=0),"G","Y")</f>
        <v>G</v>
      </c>
      <c r="S66" s="5"/>
    </row>
    <row r="67" spans="1:19" ht="7.4" customHeight="1" x14ac:dyDescent="0.35">
      <c r="A67" s="6"/>
      <c r="B67" s="6"/>
      <c r="C67" s="6"/>
      <c r="D67" s="6"/>
      <c r="E67" s="6"/>
      <c r="F67" s="6"/>
      <c r="G67" s="6"/>
      <c r="H67" s="6"/>
      <c r="I67" s="6"/>
      <c r="J67" s="6"/>
      <c r="K67" s="6"/>
      <c r="L67" s="6"/>
      <c r="M67" s="6"/>
      <c r="N67" s="6"/>
      <c r="O67" s="6"/>
      <c r="P67" s="6"/>
      <c r="Q67" s="163"/>
      <c r="R67" s="6"/>
      <c r="S67" s="5"/>
    </row>
    <row r="68" spans="1:19" ht="7.4" customHeight="1" x14ac:dyDescent="0.35">
      <c r="A68" s="80"/>
      <c r="B68" s="80"/>
      <c r="C68" s="80"/>
      <c r="D68" s="80"/>
      <c r="E68" s="80"/>
      <c r="F68" s="80"/>
      <c r="G68" s="80"/>
      <c r="H68" s="80"/>
      <c r="I68" s="80"/>
      <c r="J68" s="80"/>
      <c r="K68" s="80"/>
      <c r="L68" s="80"/>
      <c r="M68" s="80"/>
      <c r="N68" s="80"/>
      <c r="O68" s="80"/>
      <c r="P68" s="80"/>
      <c r="Q68" s="80"/>
      <c r="R68" s="80"/>
      <c r="S68" s="5"/>
    </row>
    <row r="69" spans="1:19" ht="7.4" customHeight="1" x14ac:dyDescent="0.35">
      <c r="A69" s="6"/>
      <c r="B69" s="6"/>
      <c r="C69" s="6"/>
      <c r="D69" s="6"/>
      <c r="E69" s="6"/>
      <c r="F69" s="6"/>
      <c r="G69" s="6"/>
      <c r="H69" s="6"/>
      <c r="I69" s="6"/>
      <c r="J69" s="6"/>
      <c r="K69" s="6"/>
      <c r="L69" s="6"/>
      <c r="M69" s="6"/>
      <c r="N69" s="6"/>
      <c r="O69" s="6"/>
      <c r="P69" s="6"/>
      <c r="Q69" s="163"/>
      <c r="R69" s="6"/>
      <c r="S69" s="5"/>
    </row>
    <row r="70" spans="1:19" ht="23.5" thickBot="1" x14ac:dyDescent="0.55000000000000004">
      <c r="A70" s="6"/>
      <c r="B70" s="84"/>
      <c r="C70" s="165" t="s">
        <v>2539</v>
      </c>
      <c r="D70" s="166"/>
      <c r="E70" s="166"/>
      <c r="F70" s="166"/>
      <c r="G70" s="166"/>
      <c r="H70" s="166"/>
      <c r="I70" s="166"/>
      <c r="J70" s="166"/>
      <c r="K70" s="166"/>
      <c r="L70" s="166"/>
      <c r="M70" s="166"/>
      <c r="N70" s="166"/>
      <c r="O70" s="166"/>
      <c r="P70" s="166"/>
      <c r="Q70" s="166"/>
      <c r="R70" s="6"/>
      <c r="S70" s="5"/>
    </row>
    <row r="71" spans="1:19" ht="7.4" customHeight="1" x14ac:dyDescent="0.35">
      <c r="A71" s="6"/>
      <c r="B71" s="6"/>
      <c r="C71" s="180"/>
      <c r="D71" s="181"/>
      <c r="E71" s="181"/>
      <c r="F71" s="181"/>
      <c r="G71" s="181"/>
      <c r="H71" s="181"/>
      <c r="I71" s="181"/>
      <c r="J71" s="6"/>
      <c r="K71" s="6"/>
      <c r="L71" s="6"/>
      <c r="M71" s="182"/>
      <c r="N71" s="6"/>
      <c r="O71" s="6"/>
      <c r="P71" s="6"/>
      <c r="Q71" s="6"/>
      <c r="R71" s="6"/>
      <c r="S71" s="5"/>
    </row>
    <row r="72" spans="1:19" x14ac:dyDescent="0.35">
      <c r="A72" s="6"/>
      <c r="B72" s="6" t="s">
        <v>3559</v>
      </c>
      <c r="C72" s="6" t="s">
        <v>2540</v>
      </c>
      <c r="D72" s="6"/>
      <c r="E72" s="6"/>
      <c r="F72" s="6"/>
      <c r="G72" s="183"/>
      <c r="H72" s="6"/>
      <c r="I72" s="6"/>
      <c r="J72" s="6"/>
      <c r="K72" s="6"/>
      <c r="L72" s="6"/>
      <c r="M72" s="6"/>
      <c r="N72" s="6"/>
      <c r="O72" s="6"/>
      <c r="P72" s="6"/>
      <c r="Q72" s="147"/>
      <c r="R72" s="6" t="str">
        <f>IF(ISBLANK(Q72),"R","G")</f>
        <v>R</v>
      </c>
      <c r="S72" s="5"/>
    </row>
    <row r="73" spans="1:19" ht="7.4" customHeight="1" x14ac:dyDescent="0.35">
      <c r="A73" s="6"/>
      <c r="B73" s="6"/>
      <c r="C73" s="10"/>
      <c r="D73" s="6"/>
      <c r="E73" s="6"/>
      <c r="F73" s="59"/>
      <c r="G73" s="117"/>
      <c r="H73" s="6"/>
      <c r="I73" s="6"/>
      <c r="J73" s="6"/>
      <c r="K73" s="6"/>
      <c r="L73" s="6"/>
      <c r="M73" s="6"/>
      <c r="N73" s="117"/>
      <c r="O73" s="6"/>
      <c r="P73" s="6"/>
      <c r="Q73" s="6"/>
      <c r="R73" s="6"/>
      <c r="S73" s="5"/>
    </row>
    <row r="74" spans="1:19" x14ac:dyDescent="0.35">
      <c r="A74" s="6"/>
      <c r="B74" s="6" t="s">
        <v>3560</v>
      </c>
      <c r="C74" s="6" t="s">
        <v>4706</v>
      </c>
      <c r="D74" s="6"/>
      <c r="E74" s="6"/>
      <c r="F74" s="6"/>
      <c r="G74" s="6"/>
      <c r="H74" s="6"/>
      <c r="I74" s="6"/>
      <c r="J74" s="6"/>
      <c r="K74" s="6"/>
      <c r="L74" s="6"/>
      <c r="M74" s="6"/>
      <c r="N74" s="6"/>
      <c r="O74" s="274"/>
      <c r="P74" s="59" t="s">
        <v>856</v>
      </c>
      <c r="Q74" s="338">
        <f>SUM(Q79:Q87)</f>
        <v>0</v>
      </c>
      <c r="R74" s="6" t="str">
        <f>IF(OR(AND(Q72="yes",COUNTA(C79:F87)=0),COUNTA(C79:P87)&lt;&gt;4*COUNTA(C79:F87)),"R",IF(AND(Q72&lt;&gt;"yes",COUNTA(C79:P87)&gt;0),"Y","G"))</f>
        <v>G</v>
      </c>
      <c r="S74" s="5"/>
    </row>
    <row r="75" spans="1:19" ht="7.4" customHeight="1" x14ac:dyDescent="0.35">
      <c r="A75" s="6"/>
      <c r="B75" s="6"/>
      <c r="C75" s="6"/>
      <c r="D75" s="6"/>
      <c r="E75" s="6"/>
      <c r="F75" s="6"/>
      <c r="G75" s="6"/>
      <c r="H75" s="6"/>
      <c r="I75" s="6"/>
      <c r="J75" s="6"/>
      <c r="K75" s="6"/>
      <c r="L75" s="6"/>
      <c r="M75" s="6"/>
      <c r="N75" s="6"/>
      <c r="O75" s="274"/>
      <c r="P75" s="59"/>
      <c r="Q75" s="184"/>
      <c r="R75" s="6"/>
      <c r="S75" s="5"/>
    </row>
    <row r="76" spans="1:19" x14ac:dyDescent="0.35">
      <c r="A76" s="6"/>
      <c r="B76" s="6"/>
      <c r="C76" s="6" t="s">
        <v>4707</v>
      </c>
      <c r="D76" s="6"/>
      <c r="E76" s="6"/>
      <c r="F76" s="59"/>
      <c r="G76" s="59"/>
      <c r="H76" s="6"/>
      <c r="I76" s="6"/>
      <c r="J76" s="6"/>
      <c r="K76" s="6"/>
      <c r="L76" s="6"/>
      <c r="M76" s="6"/>
      <c r="N76" s="10"/>
      <c r="O76" s="274"/>
      <c r="P76" s="20"/>
      <c r="Q76" s="20"/>
      <c r="R76" s="6"/>
      <c r="S76" s="5"/>
    </row>
    <row r="77" spans="1:19" ht="7.4" customHeight="1" x14ac:dyDescent="0.35">
      <c r="A77" s="6"/>
      <c r="B77" s="6"/>
      <c r="C77" s="187"/>
      <c r="D77" s="6"/>
      <c r="E77" s="6"/>
      <c r="F77" s="59"/>
      <c r="G77" s="59"/>
      <c r="H77" s="6"/>
      <c r="I77" s="6"/>
      <c r="J77" s="6"/>
      <c r="K77" s="6"/>
      <c r="L77" s="6"/>
      <c r="M77" s="6"/>
      <c r="N77" s="10"/>
      <c r="O77" s="274"/>
      <c r="P77" s="20"/>
      <c r="Q77" s="20"/>
      <c r="R77" s="6"/>
      <c r="S77" s="5"/>
    </row>
    <row r="78" spans="1:19" x14ac:dyDescent="0.35">
      <c r="A78" s="6"/>
      <c r="B78" s="6"/>
      <c r="C78" s="462" t="s">
        <v>2541</v>
      </c>
      <c r="D78" s="462"/>
      <c r="E78" s="462"/>
      <c r="F78" s="462"/>
      <c r="G78" s="453" t="s">
        <v>1249</v>
      </c>
      <c r="H78" s="453"/>
      <c r="I78" s="453"/>
      <c r="J78" s="453"/>
      <c r="K78" s="463" t="s">
        <v>2542</v>
      </c>
      <c r="L78" s="463"/>
      <c r="M78" s="464"/>
      <c r="N78" s="464"/>
      <c r="O78" s="465" t="s">
        <v>1429</v>
      </c>
      <c r="P78" s="465"/>
      <c r="Q78" s="339" t="s">
        <v>2543</v>
      </c>
      <c r="R78" s="6"/>
      <c r="S78" s="5"/>
    </row>
    <row r="79" spans="1:19" x14ac:dyDescent="0.35">
      <c r="A79" s="6"/>
      <c r="B79" s="6" t="s">
        <v>3561</v>
      </c>
      <c r="C79" s="454"/>
      <c r="D79" s="454"/>
      <c r="E79" s="454"/>
      <c r="F79" s="455"/>
      <c r="G79" s="456"/>
      <c r="H79" s="454"/>
      <c r="I79" s="454"/>
      <c r="J79" s="455"/>
      <c r="K79" s="456"/>
      <c r="L79" s="454"/>
      <c r="M79" s="454"/>
      <c r="N79" s="455"/>
      <c r="O79" s="433"/>
      <c r="P79" s="435"/>
      <c r="Q79" s="338">
        <f>O79*CoverSheet!$C$35</f>
        <v>0</v>
      </c>
      <c r="S79" s="5"/>
    </row>
    <row r="80" spans="1:19" x14ac:dyDescent="0.35">
      <c r="A80" s="6"/>
      <c r="B80" s="6"/>
      <c r="C80" s="454"/>
      <c r="D80" s="454"/>
      <c r="E80" s="454"/>
      <c r="F80" s="455"/>
      <c r="G80" s="456"/>
      <c r="H80" s="454"/>
      <c r="I80" s="454"/>
      <c r="J80" s="455"/>
      <c r="K80" s="456"/>
      <c r="L80" s="454"/>
      <c r="M80" s="454"/>
      <c r="N80" s="455"/>
      <c r="O80" s="433"/>
      <c r="P80" s="435"/>
      <c r="Q80" s="338">
        <f>O80*CoverSheet!$C$35</f>
        <v>0</v>
      </c>
      <c r="R80" s="20"/>
      <c r="S80" s="5"/>
    </row>
    <row r="81" spans="1:19" x14ac:dyDescent="0.35">
      <c r="A81" s="6"/>
      <c r="B81" s="6"/>
      <c r="C81" s="454"/>
      <c r="D81" s="454"/>
      <c r="E81" s="454"/>
      <c r="F81" s="455"/>
      <c r="G81" s="456"/>
      <c r="H81" s="454"/>
      <c r="I81" s="454"/>
      <c r="J81" s="455"/>
      <c r="K81" s="456"/>
      <c r="L81" s="454"/>
      <c r="M81" s="454"/>
      <c r="N81" s="455"/>
      <c r="O81" s="433"/>
      <c r="P81" s="435"/>
      <c r="Q81" s="338">
        <f>O81*CoverSheet!$C$35</f>
        <v>0</v>
      </c>
      <c r="R81" s="20"/>
      <c r="S81" s="5"/>
    </row>
    <row r="82" spans="1:19" x14ac:dyDescent="0.35">
      <c r="A82" s="6"/>
      <c r="B82" s="6"/>
      <c r="C82" s="454"/>
      <c r="D82" s="454"/>
      <c r="E82" s="454"/>
      <c r="F82" s="455"/>
      <c r="G82" s="456"/>
      <c r="H82" s="454"/>
      <c r="I82" s="454"/>
      <c r="J82" s="455"/>
      <c r="K82" s="456"/>
      <c r="L82" s="454"/>
      <c r="M82" s="454"/>
      <c r="N82" s="455"/>
      <c r="O82" s="433"/>
      <c r="P82" s="435"/>
      <c r="Q82" s="338">
        <f>O82*CoverSheet!$C$35</f>
        <v>0</v>
      </c>
      <c r="R82" s="20"/>
      <c r="S82" s="5"/>
    </row>
    <row r="83" spans="1:19" x14ac:dyDescent="0.35">
      <c r="A83" s="6"/>
      <c r="B83" s="6"/>
      <c r="C83" s="454"/>
      <c r="D83" s="454"/>
      <c r="E83" s="454"/>
      <c r="F83" s="455"/>
      <c r="G83" s="456"/>
      <c r="H83" s="454"/>
      <c r="I83" s="454"/>
      <c r="J83" s="455"/>
      <c r="K83" s="456"/>
      <c r="L83" s="454"/>
      <c r="M83" s="454"/>
      <c r="N83" s="455"/>
      <c r="O83" s="433"/>
      <c r="P83" s="435"/>
      <c r="Q83" s="338">
        <f>O83*CoverSheet!$C$35</f>
        <v>0</v>
      </c>
      <c r="R83" s="20"/>
      <c r="S83" s="5"/>
    </row>
    <row r="84" spans="1:19" x14ac:dyDescent="0.35">
      <c r="A84" s="6"/>
      <c r="B84" s="6"/>
      <c r="C84" s="454"/>
      <c r="D84" s="454"/>
      <c r="E84" s="454"/>
      <c r="F84" s="455"/>
      <c r="G84" s="456"/>
      <c r="H84" s="454"/>
      <c r="I84" s="454"/>
      <c r="J84" s="455"/>
      <c r="K84" s="456"/>
      <c r="L84" s="454"/>
      <c r="M84" s="454"/>
      <c r="N84" s="455"/>
      <c r="O84" s="433"/>
      <c r="P84" s="435"/>
      <c r="Q84" s="338">
        <f>O84*CoverSheet!$C$35</f>
        <v>0</v>
      </c>
      <c r="R84" s="20"/>
      <c r="S84" s="5"/>
    </row>
    <row r="85" spans="1:19" x14ac:dyDescent="0.35">
      <c r="A85" s="6"/>
      <c r="B85" s="6"/>
      <c r="C85" s="454"/>
      <c r="D85" s="454"/>
      <c r="E85" s="454"/>
      <c r="F85" s="455"/>
      <c r="G85" s="456"/>
      <c r="H85" s="454"/>
      <c r="I85" s="454"/>
      <c r="J85" s="455"/>
      <c r="K85" s="456"/>
      <c r="L85" s="454"/>
      <c r="M85" s="454"/>
      <c r="N85" s="455"/>
      <c r="O85" s="433"/>
      <c r="P85" s="435"/>
      <c r="Q85" s="338">
        <f>O85*CoverSheet!$C$35</f>
        <v>0</v>
      </c>
      <c r="R85" s="20"/>
      <c r="S85" s="5"/>
    </row>
    <row r="86" spans="1:19" x14ac:dyDescent="0.35">
      <c r="A86" s="6"/>
      <c r="B86" s="6"/>
      <c r="C86" s="454"/>
      <c r="D86" s="454"/>
      <c r="E86" s="454"/>
      <c r="F86" s="455"/>
      <c r="G86" s="456"/>
      <c r="H86" s="454"/>
      <c r="I86" s="454"/>
      <c r="J86" s="455"/>
      <c r="K86" s="456"/>
      <c r="L86" s="454"/>
      <c r="M86" s="454"/>
      <c r="N86" s="455"/>
      <c r="O86" s="433"/>
      <c r="P86" s="435"/>
      <c r="Q86" s="338">
        <f>O86*CoverSheet!$C$35</f>
        <v>0</v>
      </c>
      <c r="R86" s="20"/>
      <c r="S86" s="5"/>
    </row>
    <row r="87" spans="1:19" x14ac:dyDescent="0.35">
      <c r="A87" s="6"/>
      <c r="B87" s="6"/>
      <c r="C87" s="454"/>
      <c r="D87" s="454"/>
      <c r="E87" s="454"/>
      <c r="F87" s="455"/>
      <c r="G87" s="456"/>
      <c r="H87" s="454"/>
      <c r="I87" s="454"/>
      <c r="J87" s="455"/>
      <c r="K87" s="456"/>
      <c r="L87" s="454"/>
      <c r="M87" s="454"/>
      <c r="N87" s="455"/>
      <c r="O87" s="433"/>
      <c r="P87" s="435"/>
      <c r="Q87" s="338">
        <f>O87*CoverSheet!$C$35</f>
        <v>0</v>
      </c>
      <c r="R87" s="20"/>
      <c r="S87" s="5"/>
    </row>
    <row r="88" spans="1:19" ht="7.4" customHeight="1" x14ac:dyDescent="0.35">
      <c r="A88" s="6"/>
      <c r="B88" s="124"/>
      <c r="C88" s="6"/>
      <c r="D88" s="6"/>
      <c r="E88" s="6"/>
      <c r="F88" s="6"/>
      <c r="G88" s="6"/>
      <c r="H88" s="6"/>
      <c r="I88" s="6"/>
      <c r="J88" s="194"/>
      <c r="K88" s="6"/>
      <c r="L88" s="21"/>
      <c r="M88" s="6"/>
      <c r="N88" s="6"/>
      <c r="O88" s="6"/>
      <c r="P88" s="6"/>
      <c r="Q88" s="163"/>
      <c r="R88" s="170"/>
      <c r="S88" s="5"/>
    </row>
    <row r="89" spans="1:19" ht="7.4" customHeight="1" x14ac:dyDescent="0.35">
      <c r="A89" s="24"/>
      <c r="B89" s="24"/>
      <c r="C89" s="24"/>
      <c r="D89" s="24"/>
      <c r="E89" s="24"/>
      <c r="F89" s="24"/>
      <c r="G89" s="24"/>
      <c r="H89" s="24"/>
      <c r="I89" s="24"/>
      <c r="J89" s="24"/>
      <c r="K89" s="24"/>
      <c r="L89" s="23"/>
      <c r="M89" s="24"/>
      <c r="N89" s="24"/>
      <c r="O89" s="24"/>
      <c r="P89" s="24"/>
      <c r="Q89" s="185"/>
      <c r="R89" s="24"/>
      <c r="S89" s="5"/>
    </row>
  </sheetData>
  <sheetProtection algorithmName="SHA-512" hashValue="d4Bu4JhsMZqR1Ny279QG1vKX32i2jRjpi6Lw8HXWyXVrbihHg0tPp5zpf4+HmjMN91u/dXUkGulF+QTtbZNiTw==" saltValue="fAK+OhT50fG/ETK/ClIx4A==" spinCount="100000" sheet="1" objects="1" scenarios="1"/>
  <mergeCells count="51">
    <mergeCell ref="C15:P15"/>
    <mergeCell ref="C16:P16"/>
    <mergeCell ref="C17:P17"/>
    <mergeCell ref="C18:P18"/>
    <mergeCell ref="C12:O12"/>
    <mergeCell ref="C19:P19"/>
    <mergeCell ref="C43:P43"/>
    <mergeCell ref="C47:M47"/>
    <mergeCell ref="C62:O62"/>
    <mergeCell ref="C78:F78"/>
    <mergeCell ref="G78:J78"/>
    <mergeCell ref="K78:N78"/>
    <mergeCell ref="O78:P78"/>
    <mergeCell ref="C79:F79"/>
    <mergeCell ref="G79:J79"/>
    <mergeCell ref="K79:N79"/>
    <mergeCell ref="O79:P79"/>
    <mergeCell ref="C80:F80"/>
    <mergeCell ref="G80:J80"/>
    <mergeCell ref="K80:N80"/>
    <mergeCell ref="O80:P80"/>
    <mergeCell ref="C81:F81"/>
    <mergeCell ref="G81:J81"/>
    <mergeCell ref="K81:N81"/>
    <mergeCell ref="O81:P81"/>
    <mergeCell ref="C82:F82"/>
    <mergeCell ref="G82:J82"/>
    <mergeCell ref="K82:N82"/>
    <mergeCell ref="O82:P82"/>
    <mergeCell ref="K83:N83"/>
    <mergeCell ref="O83:P83"/>
    <mergeCell ref="C84:F84"/>
    <mergeCell ref="G84:J84"/>
    <mergeCell ref="K84:N84"/>
    <mergeCell ref="O84:P84"/>
    <mergeCell ref="C87:F87"/>
    <mergeCell ref="G87:J87"/>
    <mergeCell ref="K87:N87"/>
    <mergeCell ref="O87:P87"/>
    <mergeCell ref="B2:C3"/>
    <mergeCell ref="D2:P3"/>
    <mergeCell ref="C85:F85"/>
    <mergeCell ref="G85:J85"/>
    <mergeCell ref="K85:N85"/>
    <mergeCell ref="O85:P85"/>
    <mergeCell ref="C86:F86"/>
    <mergeCell ref="G86:J86"/>
    <mergeCell ref="K86:N86"/>
    <mergeCell ref="O86:P86"/>
    <mergeCell ref="C83:F83"/>
    <mergeCell ref="G83:J83"/>
  </mergeCells>
  <conditionalFormatting sqref="B74:Q87">
    <cfRule type="expression" dxfId="105" priority="1">
      <formula>$Q$72&lt;&gt;"yes"</formula>
    </cfRule>
  </conditionalFormatting>
  <conditionalFormatting sqref="R1:R1048576">
    <cfRule type="cellIs" dxfId="104" priority="9" operator="equal">
      <formula>"R"</formula>
    </cfRule>
    <cfRule type="cellIs" dxfId="103" priority="10" operator="equal">
      <formula>"Y"</formula>
    </cfRule>
    <cfRule type="cellIs" dxfId="102" priority="11" operator="equal">
      <formula>"G"</formula>
    </cfRule>
  </conditionalFormatting>
  <dataValidations count="11">
    <dataValidation allowBlank="1" showInputMessage="1" showErrorMessage="1" prompt="Profits which are subject to risk weighting." sqref="C47" xr:uid="{ECBB1659-662E-4B05-AD50-A3D1EC11CDCF}"/>
    <dataValidation type="decimal" allowBlank="1" showInputMessage="1" showErrorMessage="1" sqref="Q55 Q59 Q63" xr:uid="{0696D53D-515B-4C63-AD26-CF831B9F5176}">
      <formula1>-99999999.9999</formula1>
      <formula2>0</formula2>
    </dataValidation>
    <dataValidation type="decimal" operator="greaterThanOrEqual" allowBlank="1" showInputMessage="1" showErrorMessage="1" prompt="Deductions are to be inputted as a negative number." sqref="Q66" xr:uid="{12A36E68-1169-4771-9501-3BE4E881CA7A}">
      <formula1>-99999999.9999</formula1>
    </dataValidation>
    <dataValidation type="decimal" allowBlank="1" showInputMessage="1" showErrorMessage="1" sqref="Q16" xr:uid="{22AD6339-34E7-4654-A139-A981532DB006}">
      <formula1>-999999999999999000000</formula1>
      <formula2>9.99999999999999E+29</formula2>
    </dataValidation>
    <dataValidation type="decimal" operator="greaterThanOrEqual" allowBlank="1" showInputMessage="1" showErrorMessage="1" error="Value inputted should be negative." sqref="Q33:Q35" xr:uid="{60023B6E-95C3-43A7-912F-E13EBB786C49}">
      <formula1>-99999999.9999</formula1>
    </dataValidation>
    <dataValidation type="decimal" operator="lessThanOrEqual" allowBlank="1" showInputMessage="1" showErrorMessage="1" prompt="Kindly input a negative number." sqref="Q19" xr:uid="{DA015201-FF4D-4E50-B18D-1D40180087F2}">
      <formula1>0</formula1>
    </dataValidation>
    <dataValidation type="decimal" operator="lessThanOrEqual" allowBlank="1" showInputMessage="1" showErrorMessage="1" error="Value inputted should be negative." prompt="Kindly input a negative number." sqref="Q36 Q47 Q49 Q52:Q54 Q56 Q58 Q60 Q62 Q64 Q32 Q45" xr:uid="{7CA08379-9A53-4F67-ABC1-180062F01DEA}">
      <formula1>0</formula1>
    </dataValidation>
    <dataValidation type="decimal" operator="greaterThanOrEqual" allowBlank="1" showInputMessage="1" showErrorMessage="1" error="Value inputted should be negative." sqref="Q40" xr:uid="{61AD9817-0C0C-4D10-8A19-F5ADBD369457}">
      <formula1>0</formula1>
    </dataValidation>
    <dataValidation type="list" allowBlank="1" showInputMessage="1" showErrorMessage="1" sqref="Q72" xr:uid="{4144A0B7-356E-4A83-9E4C-C8D821E92E76}">
      <formula1>YesNo</formula1>
    </dataValidation>
    <dataValidation type="list" allowBlank="1" showInputMessage="1" showErrorMessage="1" sqref="G79:J87" xr:uid="{3DF30EB6-0E62-43E3-B6B7-FD8ABA4CBA2E}">
      <formula1>Countries</formula1>
    </dataValidation>
    <dataValidation type="decimal" allowBlank="1" showInputMessage="1" showErrorMessage="1" sqref="O79:P87" xr:uid="{06446765-AEC9-4F3D-BDAF-7CF29DB96211}">
      <formula1>-9.99999999999999E+32</formula1>
      <formula2>9.99999999999999E+26</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FC89-72F8-4786-9039-2AE402D077D4}">
  <sheetPr codeName="Sheet12"/>
  <dimension ref="A1:I126"/>
  <sheetViews>
    <sheetView workbookViewId="0">
      <selection activeCell="G1" sqref="G1"/>
    </sheetView>
  </sheetViews>
  <sheetFormatPr defaultRowHeight="14.5" x14ac:dyDescent="0.35"/>
  <cols>
    <col min="6" max="6" width="18"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6130</v>
      </c>
      <c r="F1" t="s">
        <v>3521</v>
      </c>
      <c r="G1" t="s">
        <v>2501</v>
      </c>
      <c r="H1">
        <f>PRSafeguards!Q12</f>
        <v>0</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6130</v>
      </c>
      <c r="F2" t="s">
        <v>3522</v>
      </c>
      <c r="G2" t="s">
        <v>2502</v>
      </c>
      <c r="H2" s="254">
        <f>PRSafeguards!Q14</f>
        <v>0</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6130</v>
      </c>
      <c r="F3" t="s">
        <v>3523</v>
      </c>
      <c r="G3" t="s">
        <v>2503</v>
      </c>
      <c r="H3" s="254">
        <f>PRSafeguards!Q15</f>
        <v>0</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6130</v>
      </c>
      <c r="F4" t="s">
        <v>3524</v>
      </c>
      <c r="G4" t="s">
        <v>2504</v>
      </c>
      <c r="H4" s="254">
        <f>PRSafeguards!Q16</f>
        <v>0</v>
      </c>
      <c r="I4" t="str">
        <f>PRSafeguards!R16</f>
        <v>G</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6130</v>
      </c>
      <c r="F5" t="s">
        <v>3525</v>
      </c>
      <c r="G5" t="s">
        <v>2505</v>
      </c>
      <c r="H5" s="254">
        <f>PRSafeguards!Q17</f>
        <v>0</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6130</v>
      </c>
      <c r="F6" s="267" t="s">
        <v>3562</v>
      </c>
      <c r="G6" t="s">
        <v>2506</v>
      </c>
      <c r="H6" s="254">
        <f>PRSafeguards!Q18</f>
        <v>0</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6130</v>
      </c>
      <c r="F7" s="267" t="s">
        <v>3563</v>
      </c>
      <c r="G7" t="s">
        <v>2507</v>
      </c>
      <c r="H7" s="254">
        <f>PRSafeguards!Q19</f>
        <v>0</v>
      </c>
      <c r="I7" t="str">
        <f>PRSafeguards!R19</f>
        <v>G</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6130</v>
      </c>
      <c r="F8" t="s">
        <v>3527</v>
      </c>
      <c r="G8" t="s">
        <v>2508</v>
      </c>
      <c r="H8" s="254">
        <f>PRSafeguards!Q21</f>
        <v>0</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6130</v>
      </c>
      <c r="F9" t="s">
        <v>3528</v>
      </c>
      <c r="G9" t="s">
        <v>2509</v>
      </c>
      <c r="H9" s="254">
        <f>PRSafeguards!Q22</f>
        <v>0</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6130</v>
      </c>
      <c r="F10" t="s">
        <v>3529</v>
      </c>
      <c r="G10" t="s">
        <v>2510</v>
      </c>
      <c r="H10" s="254">
        <f>PRSafeguards!Q23</f>
        <v>0</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6130</v>
      </c>
      <c r="F11" t="s">
        <v>3530</v>
      </c>
      <c r="G11" t="s">
        <v>2511</v>
      </c>
      <c r="H11" s="254">
        <f>PRSafeguards!Q24</f>
        <v>0</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6130</v>
      </c>
      <c r="F12" t="s">
        <v>3531</v>
      </c>
      <c r="G12" t="s">
        <v>2512</v>
      </c>
      <c r="H12" s="254">
        <f>PRSafeguards!Q25</f>
        <v>0</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6130</v>
      </c>
      <c r="F13" t="s">
        <v>3532</v>
      </c>
      <c r="G13" t="s">
        <v>2513</v>
      </c>
      <c r="H13" s="254">
        <f>PRSafeguards!Q27</f>
        <v>0</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6130</v>
      </c>
      <c r="F14" t="s">
        <v>3533</v>
      </c>
      <c r="G14" t="s">
        <v>2514</v>
      </c>
      <c r="H14" s="254">
        <f>PRSafeguards!Q29</f>
        <v>0</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6130</v>
      </c>
      <c r="F15" t="s">
        <v>3534</v>
      </c>
      <c r="G15" t="s">
        <v>2515</v>
      </c>
      <c r="H15" s="254">
        <f>PRSafeguards!Q31</f>
        <v>0</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6130</v>
      </c>
      <c r="F16" t="s">
        <v>3535</v>
      </c>
      <c r="G16" t="s">
        <v>2516</v>
      </c>
      <c r="H16" s="254">
        <f>PRSafeguards!Q32</f>
        <v>0</v>
      </c>
      <c r="I16" t="str">
        <f>PRSafeguards!R32</f>
        <v>G</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6130</v>
      </c>
      <c r="F17" t="s">
        <v>3536</v>
      </c>
      <c r="G17" t="s">
        <v>2517</v>
      </c>
      <c r="H17" s="254">
        <f>PRSafeguards!Q33</f>
        <v>0</v>
      </c>
      <c r="I17" t="str">
        <f>PRSafeguards!R33</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6130</v>
      </c>
      <c r="F18" t="s">
        <v>3537</v>
      </c>
      <c r="G18" t="s">
        <v>2518</v>
      </c>
      <c r="H18" s="254">
        <f>PRSafeguards!Q34</f>
        <v>0</v>
      </c>
      <c r="I18" t="str">
        <f>PRSafeguards!R34</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6130</v>
      </c>
      <c r="F19" t="s">
        <v>3538</v>
      </c>
      <c r="G19" t="s">
        <v>2519</v>
      </c>
      <c r="H19" s="254">
        <f>PRSafeguards!Q35</f>
        <v>0</v>
      </c>
      <c r="I19" t="str">
        <f>PRSafeguards!R35</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6130</v>
      </c>
      <c r="F20" t="s">
        <v>3539</v>
      </c>
      <c r="G20" t="s">
        <v>2520</v>
      </c>
      <c r="H20" s="254">
        <f>PRSafeguards!Q36</f>
        <v>0</v>
      </c>
      <c r="I20" t="str">
        <f>PRSafeguards!R36</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6130</v>
      </c>
      <c r="F21" t="s">
        <v>3540</v>
      </c>
      <c r="G21" t="s">
        <v>2521</v>
      </c>
      <c r="H21" s="254">
        <f>PRSafeguards!Q38</f>
        <v>0</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6130</v>
      </c>
      <c r="F22" t="s">
        <v>3541</v>
      </c>
      <c r="G22" t="s">
        <v>2522</v>
      </c>
      <c r="H22" s="254">
        <f>PRSafeguards!Q39</f>
        <v>0</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6130</v>
      </c>
      <c r="F23" t="s">
        <v>3542</v>
      </c>
      <c r="G23" t="s">
        <v>2523</v>
      </c>
      <c r="H23" s="254">
        <f>PRSafeguards!Q40</f>
        <v>0</v>
      </c>
      <c r="I23" t="str">
        <f>PRSafeguards!R40</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6130</v>
      </c>
      <c r="F24" t="s">
        <v>3543</v>
      </c>
      <c r="G24" t="s">
        <v>2524</v>
      </c>
      <c r="H24" s="254">
        <f>PRSafeguards!Q42</f>
        <v>0</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6130</v>
      </c>
      <c r="F25" t="s">
        <v>3544</v>
      </c>
      <c r="G25" t="s">
        <v>4705</v>
      </c>
      <c r="H25" s="254">
        <f>PRSafeguards!Q43</f>
        <v>0</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6130</v>
      </c>
      <c r="F26" t="s">
        <v>3545</v>
      </c>
      <c r="G26" t="s">
        <v>2525</v>
      </c>
      <c r="H26" s="254">
        <f>PRSafeguards!Q44</f>
        <v>0</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6130</v>
      </c>
      <c r="F27" t="s">
        <v>3546</v>
      </c>
      <c r="G27" t="s">
        <v>2526</v>
      </c>
      <c r="H27" s="254">
        <f>PRSafeguards!Q45</f>
        <v>0</v>
      </c>
      <c r="I27" t="str">
        <f>PRSafeguards!R45</f>
        <v>G</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6130</v>
      </c>
      <c r="F28" t="s">
        <v>3547</v>
      </c>
      <c r="G28" t="s">
        <v>2527</v>
      </c>
      <c r="H28">
        <f>PRSafeguards!Q47</f>
        <v>0</v>
      </c>
      <c r="I28" t="str">
        <f>PRSafeguards!R47</f>
        <v>G</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6130</v>
      </c>
      <c r="F29" t="s">
        <v>3548</v>
      </c>
      <c r="G29" t="s">
        <v>2528</v>
      </c>
      <c r="H29">
        <f>PRSafeguards!Q49</f>
        <v>0</v>
      </c>
      <c r="I29" t="str">
        <f>PRSafeguards!R49</f>
        <v>G</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6130</v>
      </c>
      <c r="F30" t="s">
        <v>3549</v>
      </c>
      <c r="G30" t="s">
        <v>2529</v>
      </c>
      <c r="H30" s="254">
        <f>PRSafeguards!Q51</f>
        <v>0</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6130</v>
      </c>
      <c r="F31" t="s">
        <v>3550</v>
      </c>
      <c r="G31" t="s">
        <v>2530</v>
      </c>
      <c r="H31" s="254">
        <f>PRSafeguards!Q52</f>
        <v>0</v>
      </c>
      <c r="I31" t="str">
        <f>PRSafeguards!R52</f>
        <v>G</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6130</v>
      </c>
      <c r="F32" t="s">
        <v>3551</v>
      </c>
      <c r="G32" t="s">
        <v>2531</v>
      </c>
      <c r="H32" s="254">
        <f>PRSafeguards!Q53</f>
        <v>0</v>
      </c>
      <c r="I32" t="str">
        <f>PRSafeguards!R53</f>
        <v>G</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6130</v>
      </c>
      <c r="F33" t="s">
        <v>3552</v>
      </c>
      <c r="G33" t="s">
        <v>2532</v>
      </c>
      <c r="H33" s="254">
        <f>PRSafeguards!Q54</f>
        <v>0</v>
      </c>
      <c r="I33" t="str">
        <f>PRSafeguards!R54</f>
        <v>G</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6130</v>
      </c>
      <c r="F34" t="s">
        <v>3553</v>
      </c>
      <c r="G34" t="s">
        <v>2533</v>
      </c>
      <c r="H34">
        <f>PRSafeguards!Q56</f>
        <v>0</v>
      </c>
      <c r="I34" t="str">
        <f>PRSafeguards!R56</f>
        <v>G</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6130</v>
      </c>
      <c r="F35" t="s">
        <v>3554</v>
      </c>
      <c r="G35" t="s">
        <v>2534</v>
      </c>
      <c r="H35">
        <f>PRSafeguards!Q58</f>
        <v>0</v>
      </c>
      <c r="I35" t="str">
        <f>PRSafeguards!R58</f>
        <v>G</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6130</v>
      </c>
      <c r="F36" t="s">
        <v>3555</v>
      </c>
      <c r="G36" t="s">
        <v>2535</v>
      </c>
      <c r="H36">
        <f>PRSafeguards!Q60</f>
        <v>0</v>
      </c>
      <c r="I36" t="str">
        <f>PRSafeguards!R60</f>
        <v>G</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6130</v>
      </c>
      <c r="F37" t="s">
        <v>3556</v>
      </c>
      <c r="G37" t="s">
        <v>2536</v>
      </c>
      <c r="H37">
        <f>PRSafeguards!Q62</f>
        <v>0</v>
      </c>
      <c r="I37" t="str">
        <f>PRSafeguards!R62</f>
        <v>G</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6130</v>
      </c>
      <c r="F38" t="s">
        <v>3557</v>
      </c>
      <c r="G38" t="s">
        <v>2537</v>
      </c>
      <c r="H38">
        <f>PRSafeguards!Q64</f>
        <v>0</v>
      </c>
      <c r="I38" t="str">
        <f>PRSafeguards!R64</f>
        <v>G</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6130</v>
      </c>
      <c r="F39" t="s">
        <v>3558</v>
      </c>
      <c r="G39" t="s">
        <v>2538</v>
      </c>
      <c r="H39">
        <f>PRSafeguards!Q66</f>
        <v>0</v>
      </c>
      <c r="I39" t="str">
        <f>PRSafeguards!R66</f>
        <v>G</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6130</v>
      </c>
      <c r="F40" t="s">
        <v>3559</v>
      </c>
      <c r="G40" t="s">
        <v>2540</v>
      </c>
      <c r="H40" s="252">
        <f>PRSafeguards!Q72</f>
        <v>0</v>
      </c>
      <c r="I40" t="str">
        <f>PRSafeguards!R72</f>
        <v>R</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6130</v>
      </c>
      <c r="F41" t="s">
        <v>3560</v>
      </c>
      <c r="G41" t="s">
        <v>4706</v>
      </c>
      <c r="H41">
        <f>PRSafeguards!Q74</f>
        <v>0</v>
      </c>
      <c r="I41" t="str">
        <f>PRSafeguards!R74</f>
        <v>G</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6130</v>
      </c>
      <c r="F42" t="s">
        <v>3564</v>
      </c>
      <c r="G42" t="s">
        <v>2544</v>
      </c>
      <c r="H42" s="255">
        <f>PRSafeguards!C79</f>
        <v>0</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6130</v>
      </c>
      <c r="F43" t="s">
        <v>3565</v>
      </c>
      <c r="G43" t="s">
        <v>2545</v>
      </c>
      <c r="H43" s="255">
        <f>PRSafeguards!C80</f>
        <v>0</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6130</v>
      </c>
      <c r="F44" t="s">
        <v>3566</v>
      </c>
      <c r="G44" t="s">
        <v>2546</v>
      </c>
      <c r="H44" s="255">
        <f>PRSafeguards!C81</f>
        <v>0</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6130</v>
      </c>
      <c r="F45" t="s">
        <v>3567</v>
      </c>
      <c r="G45" t="s">
        <v>2547</v>
      </c>
      <c r="H45" s="255">
        <f>PRSafeguards!C82</f>
        <v>0</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6130</v>
      </c>
      <c r="F46" t="s">
        <v>3568</v>
      </c>
      <c r="G46" t="s">
        <v>2548</v>
      </c>
      <c r="H46" s="255">
        <f>PRSafeguards!C83</f>
        <v>0</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6130</v>
      </c>
      <c r="F47" t="s">
        <v>3569</v>
      </c>
      <c r="G47" t="s">
        <v>2549</v>
      </c>
      <c r="H47" s="255">
        <f>PRSafeguards!C84</f>
        <v>0</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6130</v>
      </c>
      <c r="F48" t="s">
        <v>3570</v>
      </c>
      <c r="G48" t="s">
        <v>2550</v>
      </c>
      <c r="H48" s="255">
        <f>PRSafeguards!C85</f>
        <v>0</v>
      </c>
    </row>
    <row r="49" spans="1:8"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6130</v>
      </c>
      <c r="F49" t="s">
        <v>3571</v>
      </c>
      <c r="G49" t="s">
        <v>2551</v>
      </c>
      <c r="H49" s="255">
        <f>PRSafeguards!C86</f>
        <v>0</v>
      </c>
    </row>
    <row r="50" spans="1:8"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6130</v>
      </c>
      <c r="F50" t="s">
        <v>3572</v>
      </c>
      <c r="G50" t="s">
        <v>2552</v>
      </c>
      <c r="H50" s="255">
        <f>PRSafeguards!C87</f>
        <v>0</v>
      </c>
    </row>
    <row r="51" spans="1:8"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6130</v>
      </c>
      <c r="F51" t="s">
        <v>3573</v>
      </c>
      <c r="G51" t="s">
        <v>1323</v>
      </c>
      <c r="H51" s="255">
        <f>PRSafeguards!G79</f>
        <v>0</v>
      </c>
    </row>
    <row r="52" spans="1:8"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6130</v>
      </c>
      <c r="F52" t="s">
        <v>3574</v>
      </c>
      <c r="G52" t="s">
        <v>1325</v>
      </c>
      <c r="H52" s="255">
        <f>PRSafeguards!G80</f>
        <v>0</v>
      </c>
    </row>
    <row r="53" spans="1:8"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6130</v>
      </c>
      <c r="F53" t="s">
        <v>3575</v>
      </c>
      <c r="G53" t="s">
        <v>1327</v>
      </c>
      <c r="H53" s="255">
        <f>PRSafeguards!G81</f>
        <v>0</v>
      </c>
    </row>
    <row r="54" spans="1:8"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6130</v>
      </c>
      <c r="F54" t="s">
        <v>3576</v>
      </c>
      <c r="G54" t="s">
        <v>1329</v>
      </c>
      <c r="H54" s="255">
        <f>PRSafeguards!G82</f>
        <v>0</v>
      </c>
    </row>
    <row r="55" spans="1:8"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6130</v>
      </c>
      <c r="F55" t="s">
        <v>3577</v>
      </c>
      <c r="G55" t="s">
        <v>1331</v>
      </c>
      <c r="H55" s="255">
        <f>PRSafeguards!G83</f>
        <v>0</v>
      </c>
    </row>
    <row r="56" spans="1:8"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6130</v>
      </c>
      <c r="F56" t="s">
        <v>3578</v>
      </c>
      <c r="G56" t="s">
        <v>1476</v>
      </c>
      <c r="H56" s="255">
        <f>PRSafeguards!G84</f>
        <v>0</v>
      </c>
    </row>
    <row r="57" spans="1:8"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6130</v>
      </c>
      <c r="F57" t="s">
        <v>3579</v>
      </c>
      <c r="G57" t="s">
        <v>1478</v>
      </c>
      <c r="H57" s="255">
        <f>PRSafeguards!G85</f>
        <v>0</v>
      </c>
    </row>
    <row r="58" spans="1:8"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6130</v>
      </c>
      <c r="F58" t="s">
        <v>3580</v>
      </c>
      <c r="G58" t="s">
        <v>1480</v>
      </c>
      <c r="H58" s="255">
        <f>PRSafeguards!G86</f>
        <v>0</v>
      </c>
    </row>
    <row r="59" spans="1:8"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6130</v>
      </c>
      <c r="F59" t="s">
        <v>3581</v>
      </c>
      <c r="G59" t="s">
        <v>1482</v>
      </c>
      <c r="H59" s="255">
        <f>PRSafeguards!G87</f>
        <v>0</v>
      </c>
    </row>
    <row r="60" spans="1:8"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6130</v>
      </c>
      <c r="F60" t="s">
        <v>3582</v>
      </c>
      <c r="G60" t="s">
        <v>2553</v>
      </c>
      <c r="H60" s="255">
        <f>PRSafeguards!K79</f>
        <v>0</v>
      </c>
    </row>
    <row r="61" spans="1:8"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6130</v>
      </c>
      <c r="F61" t="s">
        <v>3583</v>
      </c>
      <c r="G61" t="s">
        <v>2554</v>
      </c>
      <c r="H61" s="255">
        <f>PRSafeguards!K80</f>
        <v>0</v>
      </c>
    </row>
    <row r="62" spans="1:8"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6130</v>
      </c>
      <c r="F62" t="s">
        <v>3584</v>
      </c>
      <c r="G62" t="s">
        <v>2555</v>
      </c>
      <c r="H62" s="255">
        <f>PRSafeguards!K81</f>
        <v>0</v>
      </c>
    </row>
    <row r="63" spans="1:8"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6130</v>
      </c>
      <c r="F63" t="s">
        <v>3585</v>
      </c>
      <c r="G63" t="s">
        <v>2556</v>
      </c>
      <c r="H63" s="255">
        <f>PRSafeguards!K82</f>
        <v>0</v>
      </c>
    </row>
    <row r="64" spans="1:8"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6130</v>
      </c>
      <c r="F64" t="s">
        <v>3586</v>
      </c>
      <c r="G64" t="s">
        <v>2557</v>
      </c>
      <c r="H64" s="255">
        <f>PRSafeguards!K83</f>
        <v>0</v>
      </c>
    </row>
    <row r="65" spans="1:8"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6130</v>
      </c>
      <c r="F65" t="s">
        <v>3587</v>
      </c>
      <c r="G65" t="s">
        <v>2558</v>
      </c>
      <c r="H65" s="255">
        <f>PRSafeguards!K84</f>
        <v>0</v>
      </c>
    </row>
    <row r="66" spans="1:8"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6130</v>
      </c>
      <c r="F66" t="s">
        <v>3588</v>
      </c>
      <c r="G66" t="s">
        <v>2559</v>
      </c>
      <c r="H66" s="255">
        <f>PRSafeguards!K85</f>
        <v>0</v>
      </c>
    </row>
    <row r="67" spans="1:8"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6130</v>
      </c>
      <c r="F67" t="s">
        <v>3589</v>
      </c>
      <c r="G67" t="s">
        <v>2560</v>
      </c>
      <c r="H67" s="255">
        <f>PRSafeguards!K86</f>
        <v>0</v>
      </c>
    </row>
    <row r="68" spans="1:8"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6130</v>
      </c>
      <c r="F68" t="s">
        <v>3590</v>
      </c>
      <c r="G68" t="s">
        <v>2561</v>
      </c>
      <c r="H68" s="255">
        <f>PRSafeguards!K87</f>
        <v>0</v>
      </c>
    </row>
    <row r="69" spans="1:8"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6130</v>
      </c>
      <c r="F69" t="s">
        <v>3591</v>
      </c>
      <c r="G69" t="s">
        <v>1506</v>
      </c>
      <c r="H69" s="255">
        <f>PRSafeguards!O79</f>
        <v>0</v>
      </c>
    </row>
    <row r="70" spans="1:8"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6130</v>
      </c>
      <c r="F70" t="s">
        <v>3592</v>
      </c>
      <c r="G70" t="s">
        <v>1508</v>
      </c>
      <c r="H70" s="255">
        <f>PRSafeguards!O80</f>
        <v>0</v>
      </c>
    </row>
    <row r="71" spans="1:8"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6130</v>
      </c>
      <c r="F71" t="s">
        <v>3593</v>
      </c>
      <c r="G71" t="s">
        <v>1510</v>
      </c>
      <c r="H71" s="255">
        <f>PRSafeguards!O81</f>
        <v>0</v>
      </c>
    </row>
    <row r="72" spans="1:8"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6130</v>
      </c>
      <c r="F72" t="s">
        <v>3594</v>
      </c>
      <c r="G72" t="s">
        <v>1512</v>
      </c>
      <c r="H72" s="255">
        <f>PRSafeguards!O82</f>
        <v>0</v>
      </c>
    </row>
    <row r="73" spans="1:8"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6130</v>
      </c>
      <c r="F73" t="s">
        <v>3595</v>
      </c>
      <c r="G73" t="s">
        <v>1514</v>
      </c>
      <c r="H73" s="255">
        <f>PRSafeguards!O83</f>
        <v>0</v>
      </c>
    </row>
    <row r="74" spans="1:8"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6130</v>
      </c>
      <c r="F74" t="s">
        <v>3596</v>
      </c>
      <c r="G74" t="s">
        <v>1516</v>
      </c>
      <c r="H74" s="255">
        <f>PRSafeguards!O84</f>
        <v>0</v>
      </c>
    </row>
    <row r="75" spans="1:8"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6130</v>
      </c>
      <c r="F75" t="s">
        <v>3597</v>
      </c>
      <c r="G75" t="s">
        <v>1518</v>
      </c>
      <c r="H75" s="255">
        <f>PRSafeguards!O85</f>
        <v>0</v>
      </c>
    </row>
    <row r="76" spans="1:8"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6130</v>
      </c>
      <c r="F76" t="s">
        <v>3598</v>
      </c>
      <c r="G76" t="s">
        <v>1520</v>
      </c>
      <c r="H76" s="255">
        <f>PRSafeguards!O86</f>
        <v>0</v>
      </c>
    </row>
    <row r="77" spans="1:8"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6130</v>
      </c>
      <c r="F77" t="s">
        <v>3599</v>
      </c>
      <c r="G77" t="s">
        <v>1522</v>
      </c>
      <c r="H77" s="255">
        <f>PRSafeguards!O87</f>
        <v>0</v>
      </c>
    </row>
    <row r="78" spans="1:8"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6130</v>
      </c>
      <c r="F78" t="s">
        <v>3600</v>
      </c>
      <c r="G78" t="s">
        <v>2562</v>
      </c>
      <c r="H78" s="255">
        <f>PRSafeguards!Q79</f>
        <v>0</v>
      </c>
    </row>
    <row r="79" spans="1:8"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6130</v>
      </c>
      <c r="F79" t="s">
        <v>3601</v>
      </c>
      <c r="G79" t="s">
        <v>2563</v>
      </c>
      <c r="H79" s="255">
        <f>PRSafeguards!Q80</f>
        <v>0</v>
      </c>
    </row>
    <row r="80" spans="1:8"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6130</v>
      </c>
      <c r="F80" t="s">
        <v>3602</v>
      </c>
      <c r="G80" t="s">
        <v>2564</v>
      </c>
      <c r="H80" s="255">
        <f>PRSafeguards!Q81</f>
        <v>0</v>
      </c>
    </row>
    <row r="81" spans="1:8"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6130</v>
      </c>
      <c r="F81" t="s">
        <v>3603</v>
      </c>
      <c r="G81" t="s">
        <v>2565</v>
      </c>
      <c r="H81" s="255">
        <f>PRSafeguards!Q82</f>
        <v>0</v>
      </c>
    </row>
    <row r="82" spans="1:8"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6130</v>
      </c>
      <c r="F82" t="s">
        <v>3604</v>
      </c>
      <c r="G82" t="s">
        <v>2566</v>
      </c>
      <c r="H82" s="255">
        <f>PRSafeguards!Q83</f>
        <v>0</v>
      </c>
    </row>
    <row r="83" spans="1:8"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6130</v>
      </c>
      <c r="F83" t="s">
        <v>3605</v>
      </c>
      <c r="G83" t="s">
        <v>2567</v>
      </c>
      <c r="H83" s="255">
        <f>PRSafeguards!Q84</f>
        <v>0</v>
      </c>
    </row>
    <row r="84" spans="1:8"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6130</v>
      </c>
      <c r="F84" t="s">
        <v>3606</v>
      </c>
      <c r="G84" t="s">
        <v>2568</v>
      </c>
      <c r="H84" s="255">
        <f>PRSafeguards!Q85</f>
        <v>0</v>
      </c>
    </row>
    <row r="85" spans="1:8"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6130</v>
      </c>
      <c r="F85" t="s">
        <v>3607</v>
      </c>
      <c r="G85" t="s">
        <v>2569</v>
      </c>
      <c r="H85" s="255">
        <f>PRSafeguards!Q86</f>
        <v>0</v>
      </c>
    </row>
    <row r="86" spans="1:8"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6130</v>
      </c>
      <c r="F86" t="s">
        <v>3608</v>
      </c>
      <c r="G86" t="s">
        <v>2570</v>
      </c>
      <c r="H86" s="255">
        <f>PRSafeguards!Q87</f>
        <v>0</v>
      </c>
    </row>
    <row r="87" spans="1:8"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6130</v>
      </c>
      <c r="F87" t="s">
        <v>4567</v>
      </c>
      <c r="G87" t="s">
        <v>4607</v>
      </c>
      <c r="H87">
        <f>PRSafeguards!Q12*CoverSheet!$C$35</f>
        <v>0</v>
      </c>
    </row>
    <row r="88" spans="1:8"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6130</v>
      </c>
      <c r="F88" t="s">
        <v>4568</v>
      </c>
      <c r="G88" t="s">
        <v>4608</v>
      </c>
      <c r="H88" s="254">
        <f>PRSafeguards!Q14*CoverSheet!$C$35</f>
        <v>0</v>
      </c>
    </row>
    <row r="89" spans="1:8"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6130</v>
      </c>
      <c r="F89" t="s">
        <v>4569</v>
      </c>
      <c r="G89" t="s">
        <v>4609</v>
      </c>
      <c r="H89" s="254">
        <f>PRSafeguards!Q15*CoverSheet!$C$35</f>
        <v>0</v>
      </c>
    </row>
    <row r="90" spans="1:8"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6130</v>
      </c>
      <c r="F90" t="s">
        <v>4570</v>
      </c>
      <c r="G90" t="s">
        <v>4610</v>
      </c>
      <c r="H90" s="254">
        <f>PRSafeguards!Q16*CoverSheet!$C$35</f>
        <v>0</v>
      </c>
    </row>
    <row r="91" spans="1:8"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6130</v>
      </c>
      <c r="F91" t="s">
        <v>4571</v>
      </c>
      <c r="G91" t="s">
        <v>4611</v>
      </c>
      <c r="H91" s="254">
        <f>PRSafeguards!Q17*CoverSheet!$C$35</f>
        <v>0</v>
      </c>
    </row>
    <row r="92" spans="1:8"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6130</v>
      </c>
      <c r="F92" t="s">
        <v>4572</v>
      </c>
      <c r="G92" t="s">
        <v>4612</v>
      </c>
      <c r="H92" s="254">
        <f>PRSafeguards!Q18*CoverSheet!$C$35</f>
        <v>0</v>
      </c>
    </row>
    <row r="93" spans="1:8"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6130</v>
      </c>
      <c r="F93" t="s">
        <v>4573</v>
      </c>
      <c r="G93" t="s">
        <v>4613</v>
      </c>
      <c r="H93" s="254">
        <f>PRSafeguards!Q19*CoverSheet!$C$35</f>
        <v>0</v>
      </c>
    </row>
    <row r="94" spans="1:8"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6130</v>
      </c>
      <c r="F94" t="s">
        <v>4574</v>
      </c>
      <c r="G94" t="s">
        <v>4614</v>
      </c>
      <c r="H94" s="254">
        <f>PRSafeguards!Q21*CoverSheet!$C$35</f>
        <v>0</v>
      </c>
    </row>
    <row r="95" spans="1:8"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6130</v>
      </c>
      <c r="F95" t="s">
        <v>4575</v>
      </c>
      <c r="G95" t="s">
        <v>4615</v>
      </c>
      <c r="H95" s="254">
        <f>PRSafeguards!Q22*CoverSheet!$C$35</f>
        <v>0</v>
      </c>
    </row>
    <row r="96" spans="1:8"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6130</v>
      </c>
      <c r="F96" t="s">
        <v>4576</v>
      </c>
      <c r="G96" t="s">
        <v>4616</v>
      </c>
      <c r="H96" s="254">
        <f>PRSafeguards!Q23*CoverSheet!$C$35</f>
        <v>0</v>
      </c>
    </row>
    <row r="97" spans="1:8"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6130</v>
      </c>
      <c r="F97" t="s">
        <v>4577</v>
      </c>
      <c r="G97" t="s">
        <v>4617</v>
      </c>
      <c r="H97" s="254">
        <f>PRSafeguards!Q24*CoverSheet!$C$35</f>
        <v>0</v>
      </c>
    </row>
    <row r="98" spans="1:8"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6130</v>
      </c>
      <c r="F98" t="s">
        <v>4578</v>
      </c>
      <c r="G98" t="s">
        <v>4618</v>
      </c>
      <c r="H98" s="254">
        <f>PRSafeguards!Q25*CoverSheet!$C$35</f>
        <v>0</v>
      </c>
    </row>
    <row r="99" spans="1:8"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6130</v>
      </c>
      <c r="F99" t="s">
        <v>4579</v>
      </c>
      <c r="G99" t="s">
        <v>4619</v>
      </c>
      <c r="H99" s="254">
        <f>PRSafeguards!Q27*CoverSheet!$C$35</f>
        <v>0</v>
      </c>
    </row>
    <row r="100" spans="1:8"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6130</v>
      </c>
      <c r="F100" t="s">
        <v>4580</v>
      </c>
      <c r="G100" t="s">
        <v>4620</v>
      </c>
      <c r="H100" s="254">
        <f>PRSafeguards!Q29*CoverSheet!$C$35</f>
        <v>0</v>
      </c>
    </row>
    <row r="101" spans="1:8"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6130</v>
      </c>
      <c r="F101" t="s">
        <v>4581</v>
      </c>
      <c r="G101" t="s">
        <v>4621</v>
      </c>
      <c r="H101" s="254">
        <f>PRSafeguards!Q31*CoverSheet!$C$35</f>
        <v>0</v>
      </c>
    </row>
    <row r="102" spans="1:8"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6130</v>
      </c>
      <c r="F102" t="s">
        <v>4582</v>
      </c>
      <c r="G102" t="s">
        <v>4622</v>
      </c>
      <c r="H102" s="254">
        <f>PRSafeguards!Q32*CoverSheet!$C$35</f>
        <v>0</v>
      </c>
    </row>
    <row r="103" spans="1:8"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6130</v>
      </c>
      <c r="F103" t="s">
        <v>4583</v>
      </c>
      <c r="G103" t="s">
        <v>4623</v>
      </c>
      <c r="H103" s="254">
        <f>PRSafeguards!Q33*CoverSheet!$C$35</f>
        <v>0</v>
      </c>
    </row>
    <row r="104" spans="1:8"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6130</v>
      </c>
      <c r="F104" t="s">
        <v>4584</v>
      </c>
      <c r="G104" t="s">
        <v>4624</v>
      </c>
      <c r="H104" s="254">
        <f>PRSafeguards!Q34*CoverSheet!$C$35</f>
        <v>0</v>
      </c>
    </row>
    <row r="105" spans="1:8"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6130</v>
      </c>
      <c r="F105" t="s">
        <v>4585</v>
      </c>
      <c r="G105" t="s">
        <v>4625</v>
      </c>
      <c r="H105" s="254">
        <f>PRSafeguards!Q35*CoverSheet!$C$35</f>
        <v>0</v>
      </c>
    </row>
    <row r="106" spans="1:8"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6130</v>
      </c>
      <c r="F106" t="s">
        <v>4586</v>
      </c>
      <c r="G106" t="s">
        <v>4626</v>
      </c>
      <c r="H106" s="254">
        <f>PRSafeguards!Q36*CoverSheet!$C$35</f>
        <v>0</v>
      </c>
    </row>
    <row r="107" spans="1:8"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6130</v>
      </c>
      <c r="F107" t="s">
        <v>4587</v>
      </c>
      <c r="G107" t="s">
        <v>4627</v>
      </c>
      <c r="H107" s="254">
        <f>PRSafeguards!Q38*CoverSheet!$C$35</f>
        <v>0</v>
      </c>
    </row>
    <row r="108" spans="1:8"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6130</v>
      </c>
      <c r="F108" t="s">
        <v>4588</v>
      </c>
      <c r="G108" t="s">
        <v>4628</v>
      </c>
      <c r="H108" s="254">
        <f>PRSafeguards!Q39*CoverSheet!$C$35</f>
        <v>0</v>
      </c>
    </row>
    <row r="109" spans="1:8"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6130</v>
      </c>
      <c r="F109" t="s">
        <v>4589</v>
      </c>
      <c r="G109" t="s">
        <v>4629</v>
      </c>
      <c r="H109" s="254">
        <f>PRSafeguards!Q40*CoverSheet!$C$35</f>
        <v>0</v>
      </c>
    </row>
    <row r="110" spans="1:8"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6130</v>
      </c>
      <c r="F110" t="s">
        <v>4590</v>
      </c>
      <c r="G110" t="s">
        <v>4630</v>
      </c>
      <c r="H110" s="254">
        <f>PRSafeguards!Q42*CoverSheet!$C$35</f>
        <v>0</v>
      </c>
    </row>
    <row r="111" spans="1:8" x14ac:dyDescent="0.35">
      <c r="A111" t="str">
        <f>IF(CoverSheet!$C$9="Annual Return","AR",IF(CoverSheet!$C$9="Interim Return","IR",IF(CoverSheet!$C$9="Audited Annual Return","AAR","")))</f>
        <v/>
      </c>
      <c r="B111" t="str">
        <f>CoverSheet!$G$7</f>
        <v>v:25-01-a</v>
      </c>
      <c r="C111">
        <f>IF(CoverSheet!$C$31=3,"Q1",IF(CoverSheet!$C$31=6,"Q2",IF(CoverSheet!$C$31=9,"Q3",IF(AND(CoverSheet!$C$31=12,A111="AR"),"Q4",YEAR(CoverSheet!$D$29)))))</f>
        <v>1900</v>
      </c>
      <c r="D111" t="str">
        <f>CoverSheet!$C$15</f>
        <v/>
      </c>
      <c r="E111" t="s">
        <v>6130</v>
      </c>
      <c r="F111" t="s">
        <v>4591</v>
      </c>
      <c r="G111" t="s">
        <v>4708</v>
      </c>
      <c r="H111" s="254">
        <f>PRSafeguards!Q43*CoverSheet!$C$35</f>
        <v>0</v>
      </c>
    </row>
    <row r="112" spans="1:8" x14ac:dyDescent="0.35">
      <c r="A112" t="str">
        <f>IF(CoverSheet!$C$9="Annual Return","AR",IF(CoverSheet!$C$9="Interim Return","IR",IF(CoverSheet!$C$9="Audited Annual Return","AAR","")))</f>
        <v/>
      </c>
      <c r="B112" t="str">
        <f>CoverSheet!$G$7</f>
        <v>v:25-01-a</v>
      </c>
      <c r="C112">
        <f>IF(CoverSheet!$C$31=3,"Q1",IF(CoverSheet!$C$31=6,"Q2",IF(CoverSheet!$C$31=9,"Q3",IF(AND(CoverSheet!$C$31=12,A112="AR"),"Q4",YEAR(CoverSheet!$D$29)))))</f>
        <v>1900</v>
      </c>
      <c r="D112" t="str">
        <f>CoverSheet!$C$15</f>
        <v/>
      </c>
      <c r="E112" t="s">
        <v>6130</v>
      </c>
      <c r="F112" t="s">
        <v>4592</v>
      </c>
      <c r="G112" t="s">
        <v>4631</v>
      </c>
      <c r="H112" s="254">
        <f>PRSafeguards!Q44*CoverSheet!$C$35</f>
        <v>0</v>
      </c>
    </row>
    <row r="113" spans="1:8" x14ac:dyDescent="0.35">
      <c r="A113" t="str">
        <f>IF(CoverSheet!$C$9="Annual Return","AR",IF(CoverSheet!$C$9="Interim Return","IR",IF(CoverSheet!$C$9="Audited Annual Return","AAR","")))</f>
        <v/>
      </c>
      <c r="B113" t="str">
        <f>CoverSheet!$G$7</f>
        <v>v:25-01-a</v>
      </c>
      <c r="C113">
        <f>IF(CoverSheet!$C$31=3,"Q1",IF(CoverSheet!$C$31=6,"Q2",IF(CoverSheet!$C$31=9,"Q3",IF(AND(CoverSheet!$C$31=12,A113="AR"),"Q4",YEAR(CoverSheet!$D$29)))))</f>
        <v>1900</v>
      </c>
      <c r="D113" t="str">
        <f>CoverSheet!$C$15</f>
        <v/>
      </c>
      <c r="E113" t="s">
        <v>6130</v>
      </c>
      <c r="F113" t="s">
        <v>4593</v>
      </c>
      <c r="G113" t="s">
        <v>4632</v>
      </c>
      <c r="H113" s="254">
        <f>PRSafeguards!Q45*CoverSheet!$C$35</f>
        <v>0</v>
      </c>
    </row>
    <row r="114" spans="1:8" x14ac:dyDescent="0.35">
      <c r="A114" t="str">
        <f>IF(CoverSheet!$C$9="Annual Return","AR",IF(CoverSheet!$C$9="Interim Return","IR",IF(CoverSheet!$C$9="Audited Annual Return","AAR","")))</f>
        <v/>
      </c>
      <c r="B114" t="str">
        <f>CoverSheet!$G$7</f>
        <v>v:25-01-a</v>
      </c>
      <c r="C114">
        <f>IF(CoverSheet!$C$31=3,"Q1",IF(CoverSheet!$C$31=6,"Q2",IF(CoverSheet!$C$31=9,"Q3",IF(AND(CoverSheet!$C$31=12,A114="AR"),"Q4",YEAR(CoverSheet!$D$29)))))</f>
        <v>1900</v>
      </c>
      <c r="D114" t="str">
        <f>CoverSheet!$C$15</f>
        <v/>
      </c>
      <c r="E114" t="s">
        <v>6130</v>
      </c>
      <c r="F114" t="s">
        <v>4594</v>
      </c>
      <c r="G114" t="s">
        <v>4633</v>
      </c>
      <c r="H114">
        <f>PRSafeguards!Q47*CoverSheet!$C$35</f>
        <v>0</v>
      </c>
    </row>
    <row r="115" spans="1:8" x14ac:dyDescent="0.35">
      <c r="A115" t="str">
        <f>IF(CoverSheet!$C$9="Annual Return","AR",IF(CoverSheet!$C$9="Interim Return","IR",IF(CoverSheet!$C$9="Audited Annual Return","AAR","")))</f>
        <v/>
      </c>
      <c r="B115" t="str">
        <f>CoverSheet!$G$7</f>
        <v>v:25-01-a</v>
      </c>
      <c r="C115">
        <f>IF(CoverSheet!$C$31=3,"Q1",IF(CoverSheet!$C$31=6,"Q2",IF(CoverSheet!$C$31=9,"Q3",IF(AND(CoverSheet!$C$31=12,A115="AR"),"Q4",YEAR(CoverSheet!$D$29)))))</f>
        <v>1900</v>
      </c>
      <c r="D115" t="str">
        <f>CoverSheet!$C$15</f>
        <v/>
      </c>
      <c r="E115" t="s">
        <v>6130</v>
      </c>
      <c r="F115" t="s">
        <v>4595</v>
      </c>
      <c r="G115" t="s">
        <v>4634</v>
      </c>
      <c r="H115">
        <f>PRSafeguards!Q49*CoverSheet!$C$35</f>
        <v>0</v>
      </c>
    </row>
    <row r="116" spans="1:8" x14ac:dyDescent="0.35">
      <c r="A116" t="str">
        <f>IF(CoverSheet!$C$9="Annual Return","AR",IF(CoverSheet!$C$9="Interim Return","IR",IF(CoverSheet!$C$9="Audited Annual Return","AAR","")))</f>
        <v/>
      </c>
      <c r="B116" t="str">
        <f>CoverSheet!$G$7</f>
        <v>v:25-01-a</v>
      </c>
      <c r="C116">
        <f>IF(CoverSheet!$C$31=3,"Q1",IF(CoverSheet!$C$31=6,"Q2",IF(CoverSheet!$C$31=9,"Q3",IF(AND(CoverSheet!$C$31=12,A116="AR"),"Q4",YEAR(CoverSheet!$D$29)))))</f>
        <v>1900</v>
      </c>
      <c r="D116" t="str">
        <f>CoverSheet!$C$15</f>
        <v/>
      </c>
      <c r="E116" t="s">
        <v>6130</v>
      </c>
      <c r="F116" t="s">
        <v>4596</v>
      </c>
      <c r="G116" t="s">
        <v>4635</v>
      </c>
      <c r="H116" s="254">
        <f>PRSafeguards!Q51*CoverSheet!$C$35</f>
        <v>0</v>
      </c>
    </row>
    <row r="117" spans="1:8" x14ac:dyDescent="0.35">
      <c r="A117" t="str">
        <f>IF(CoverSheet!$C$9="Annual Return","AR",IF(CoverSheet!$C$9="Interim Return","IR",IF(CoverSheet!$C$9="Audited Annual Return","AAR","")))</f>
        <v/>
      </c>
      <c r="B117" t="str">
        <f>CoverSheet!$G$7</f>
        <v>v:25-01-a</v>
      </c>
      <c r="C117">
        <f>IF(CoverSheet!$C$31=3,"Q1",IF(CoverSheet!$C$31=6,"Q2",IF(CoverSheet!$C$31=9,"Q3",IF(AND(CoverSheet!$C$31=12,A117="AR"),"Q4",YEAR(CoverSheet!$D$29)))))</f>
        <v>1900</v>
      </c>
      <c r="D117" t="str">
        <f>CoverSheet!$C$15</f>
        <v/>
      </c>
      <c r="E117" t="s">
        <v>6130</v>
      </c>
      <c r="F117" t="s">
        <v>4597</v>
      </c>
      <c r="G117" t="s">
        <v>4636</v>
      </c>
      <c r="H117" s="254">
        <f>PRSafeguards!Q52*CoverSheet!$C$35</f>
        <v>0</v>
      </c>
    </row>
    <row r="118" spans="1:8" x14ac:dyDescent="0.35">
      <c r="A118" t="str">
        <f>IF(CoverSheet!$C$9="Annual Return","AR",IF(CoverSheet!$C$9="Interim Return","IR",IF(CoverSheet!$C$9="Audited Annual Return","AAR","")))</f>
        <v/>
      </c>
      <c r="B118" t="str">
        <f>CoverSheet!$G$7</f>
        <v>v:25-01-a</v>
      </c>
      <c r="C118">
        <f>IF(CoverSheet!$C$31=3,"Q1",IF(CoverSheet!$C$31=6,"Q2",IF(CoverSheet!$C$31=9,"Q3",IF(AND(CoverSheet!$C$31=12,A118="AR"),"Q4",YEAR(CoverSheet!$D$29)))))</f>
        <v>1900</v>
      </c>
      <c r="D118" t="str">
        <f>CoverSheet!$C$15</f>
        <v/>
      </c>
      <c r="E118" t="s">
        <v>6130</v>
      </c>
      <c r="F118" t="s">
        <v>4598</v>
      </c>
      <c r="G118" t="s">
        <v>4637</v>
      </c>
      <c r="H118" s="254">
        <f>PRSafeguards!Q53*CoverSheet!$C$35</f>
        <v>0</v>
      </c>
    </row>
    <row r="119" spans="1:8" x14ac:dyDescent="0.35">
      <c r="A119" t="str">
        <f>IF(CoverSheet!$C$9="Annual Return","AR",IF(CoverSheet!$C$9="Interim Return","IR",IF(CoverSheet!$C$9="Audited Annual Return","AAR","")))</f>
        <v/>
      </c>
      <c r="B119" t="str">
        <f>CoverSheet!$G$7</f>
        <v>v:25-01-a</v>
      </c>
      <c r="C119">
        <f>IF(CoverSheet!$C$31=3,"Q1",IF(CoverSheet!$C$31=6,"Q2",IF(CoverSheet!$C$31=9,"Q3",IF(AND(CoverSheet!$C$31=12,A119="AR"),"Q4",YEAR(CoverSheet!$D$29)))))</f>
        <v>1900</v>
      </c>
      <c r="D119" t="str">
        <f>CoverSheet!$C$15</f>
        <v/>
      </c>
      <c r="E119" t="s">
        <v>6130</v>
      </c>
      <c r="F119" t="s">
        <v>4599</v>
      </c>
      <c r="G119" t="s">
        <v>4638</v>
      </c>
      <c r="H119" s="254">
        <f>PRSafeguards!Q54*CoverSheet!$C$35</f>
        <v>0</v>
      </c>
    </row>
    <row r="120" spans="1:8" x14ac:dyDescent="0.35">
      <c r="A120" t="str">
        <f>IF(CoverSheet!$C$9="Annual Return","AR",IF(CoverSheet!$C$9="Interim Return","IR",IF(CoverSheet!$C$9="Audited Annual Return","AAR","")))</f>
        <v/>
      </c>
      <c r="B120" t="str">
        <f>CoverSheet!$G$7</f>
        <v>v:25-01-a</v>
      </c>
      <c r="C120">
        <f>IF(CoverSheet!$C$31=3,"Q1",IF(CoverSheet!$C$31=6,"Q2",IF(CoverSheet!$C$31=9,"Q3",IF(AND(CoverSheet!$C$31=12,A120="AR"),"Q4",YEAR(CoverSheet!$D$29)))))</f>
        <v>1900</v>
      </c>
      <c r="D120" t="str">
        <f>CoverSheet!$C$15</f>
        <v/>
      </c>
      <c r="E120" t="s">
        <v>6130</v>
      </c>
      <c r="F120" t="s">
        <v>4600</v>
      </c>
      <c r="G120" t="s">
        <v>4639</v>
      </c>
      <c r="H120">
        <f>PRSafeguards!Q56*CoverSheet!$C$35</f>
        <v>0</v>
      </c>
    </row>
    <row r="121" spans="1:8" x14ac:dyDescent="0.35">
      <c r="A121" t="str">
        <f>IF(CoverSheet!$C$9="Annual Return","AR",IF(CoverSheet!$C$9="Interim Return","IR",IF(CoverSheet!$C$9="Audited Annual Return","AAR","")))</f>
        <v/>
      </c>
      <c r="B121" t="str">
        <f>CoverSheet!$G$7</f>
        <v>v:25-01-a</v>
      </c>
      <c r="C121">
        <f>IF(CoverSheet!$C$31=3,"Q1",IF(CoverSheet!$C$31=6,"Q2",IF(CoverSheet!$C$31=9,"Q3",IF(AND(CoverSheet!$C$31=12,A121="AR"),"Q4",YEAR(CoverSheet!$D$29)))))</f>
        <v>1900</v>
      </c>
      <c r="D121" t="str">
        <f>CoverSheet!$C$15</f>
        <v/>
      </c>
      <c r="E121" t="s">
        <v>6130</v>
      </c>
      <c r="F121" t="s">
        <v>4601</v>
      </c>
      <c r="G121" t="s">
        <v>4640</v>
      </c>
      <c r="H121">
        <f>PRSafeguards!Q58*CoverSheet!$C$35</f>
        <v>0</v>
      </c>
    </row>
    <row r="122" spans="1:8" x14ac:dyDescent="0.35">
      <c r="A122" t="str">
        <f>IF(CoverSheet!$C$9="Annual Return","AR",IF(CoverSheet!$C$9="Interim Return","IR",IF(CoverSheet!$C$9="Audited Annual Return","AAR","")))</f>
        <v/>
      </c>
      <c r="B122" t="str">
        <f>CoverSheet!$G$7</f>
        <v>v:25-01-a</v>
      </c>
      <c r="C122">
        <f>IF(CoverSheet!$C$31=3,"Q1",IF(CoverSheet!$C$31=6,"Q2",IF(CoverSheet!$C$31=9,"Q3",IF(AND(CoverSheet!$C$31=12,A122="AR"),"Q4",YEAR(CoverSheet!$D$29)))))</f>
        <v>1900</v>
      </c>
      <c r="D122" t="str">
        <f>CoverSheet!$C$15</f>
        <v/>
      </c>
      <c r="E122" t="s">
        <v>6130</v>
      </c>
      <c r="F122" t="s">
        <v>4602</v>
      </c>
      <c r="G122" t="s">
        <v>4641</v>
      </c>
      <c r="H122">
        <f>PRSafeguards!Q60*CoverSheet!$C$35</f>
        <v>0</v>
      </c>
    </row>
    <row r="123" spans="1:8" x14ac:dyDescent="0.35">
      <c r="A123" t="str">
        <f>IF(CoverSheet!$C$9="Annual Return","AR",IF(CoverSheet!$C$9="Interim Return","IR",IF(CoverSheet!$C$9="Audited Annual Return","AAR","")))</f>
        <v/>
      </c>
      <c r="B123" t="str">
        <f>CoverSheet!$G$7</f>
        <v>v:25-01-a</v>
      </c>
      <c r="C123">
        <f>IF(CoverSheet!$C$31=3,"Q1",IF(CoverSheet!$C$31=6,"Q2",IF(CoverSheet!$C$31=9,"Q3",IF(AND(CoverSheet!$C$31=12,A123="AR"),"Q4",YEAR(CoverSheet!$D$29)))))</f>
        <v>1900</v>
      </c>
      <c r="D123" t="str">
        <f>CoverSheet!$C$15</f>
        <v/>
      </c>
      <c r="E123" t="s">
        <v>6130</v>
      </c>
      <c r="F123" t="s">
        <v>4603</v>
      </c>
      <c r="G123" t="s">
        <v>4642</v>
      </c>
      <c r="H123">
        <f>PRSafeguards!Q62*CoverSheet!$C$35</f>
        <v>0</v>
      </c>
    </row>
    <row r="124" spans="1:8" x14ac:dyDescent="0.35">
      <c r="A124" t="str">
        <f>IF(CoverSheet!$C$9="Annual Return","AR",IF(CoverSheet!$C$9="Interim Return","IR",IF(CoverSheet!$C$9="Audited Annual Return","AAR","")))</f>
        <v/>
      </c>
      <c r="B124" t="str">
        <f>CoverSheet!$G$7</f>
        <v>v:25-01-a</v>
      </c>
      <c r="C124">
        <f>IF(CoverSheet!$C$31=3,"Q1",IF(CoverSheet!$C$31=6,"Q2",IF(CoverSheet!$C$31=9,"Q3",IF(AND(CoverSheet!$C$31=12,A124="AR"),"Q4",YEAR(CoverSheet!$D$29)))))</f>
        <v>1900</v>
      </c>
      <c r="D124" t="str">
        <f>CoverSheet!$C$15</f>
        <v/>
      </c>
      <c r="E124" t="s">
        <v>6130</v>
      </c>
      <c r="F124" t="s">
        <v>4604</v>
      </c>
      <c r="G124" t="s">
        <v>4643</v>
      </c>
      <c r="H124">
        <f>PRSafeguards!Q64*CoverSheet!$C$35</f>
        <v>0</v>
      </c>
    </row>
    <row r="125" spans="1:8" x14ac:dyDescent="0.35">
      <c r="A125" t="str">
        <f>IF(CoverSheet!$C$9="Annual Return","AR",IF(CoverSheet!$C$9="Interim Return","IR",IF(CoverSheet!$C$9="Audited Annual Return","AAR","")))</f>
        <v/>
      </c>
      <c r="B125" t="str">
        <f>CoverSheet!$G$7</f>
        <v>v:25-01-a</v>
      </c>
      <c r="C125">
        <f>IF(CoverSheet!$C$31=3,"Q1",IF(CoverSheet!$C$31=6,"Q2",IF(CoverSheet!$C$31=9,"Q3",IF(AND(CoverSheet!$C$31=12,A125="AR"),"Q4",YEAR(CoverSheet!$D$29)))))</f>
        <v>1900</v>
      </c>
      <c r="D125" t="str">
        <f>CoverSheet!$C$15</f>
        <v/>
      </c>
      <c r="E125" t="s">
        <v>6130</v>
      </c>
      <c r="F125" t="s">
        <v>4605</v>
      </c>
      <c r="G125" t="s">
        <v>4644</v>
      </c>
      <c r="H125">
        <f>PRSafeguards!Q66*CoverSheet!$C$35</f>
        <v>0</v>
      </c>
    </row>
    <row r="126" spans="1:8" x14ac:dyDescent="0.35">
      <c r="A126" t="str">
        <f>IF(CoverSheet!$C$9="Annual Return","AR",IF(CoverSheet!$C$9="Interim Return","IR",IF(CoverSheet!$C$9="Audited Annual Return","AAR","")))</f>
        <v/>
      </c>
      <c r="B126" t="str">
        <f>CoverSheet!$G$7</f>
        <v>v:25-01-a</v>
      </c>
      <c r="C126">
        <f>IF(CoverSheet!$C$31=3,"Q1",IF(CoverSheet!$C$31=6,"Q2",IF(CoverSheet!$C$31=9,"Q3",IF(AND(CoverSheet!$C$31=12,A126="AR"),"Q4",YEAR(CoverSheet!$D$29)))))</f>
        <v>1900</v>
      </c>
      <c r="D126" t="str">
        <f>CoverSheet!$C$15</f>
        <v/>
      </c>
      <c r="E126" t="s">
        <v>6130</v>
      </c>
      <c r="F126" t="s">
        <v>4606</v>
      </c>
      <c r="G126" t="s">
        <v>4709</v>
      </c>
      <c r="H126">
        <f>PRSafeguards!Q74*CoverSheet!$C$35</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6EBC-B598-4F97-AA15-D4C415B180B6}">
  <sheetPr codeName="Sheet13">
    <tabColor rgb="FF002060"/>
  </sheetPr>
  <dimension ref="A1:S39"/>
  <sheetViews>
    <sheetView zoomScale="90" workbookViewId="0"/>
  </sheetViews>
  <sheetFormatPr defaultColWidth="0" defaultRowHeight="14.5" zeroHeight="1" x14ac:dyDescent="0.35"/>
  <cols>
    <col min="1" max="1" width="1.453125" style="6" customWidth="1"/>
    <col min="2" max="2" width="11.7265625" style="6" customWidth="1"/>
    <col min="3" max="10" width="8.54296875" style="6" customWidth="1"/>
    <col min="11" max="11" width="11.453125" style="6" customWidth="1"/>
    <col min="12" max="12" width="12.54296875" style="6" customWidth="1"/>
    <col min="13" max="13" width="8.54296875" style="6" customWidth="1"/>
    <col min="14" max="14" width="5" style="6" customWidth="1"/>
    <col min="15" max="15" width="15.54296875" style="6" customWidth="1"/>
    <col min="16" max="16" width="23.54296875" style="6" customWidth="1"/>
    <col min="17" max="17" width="20.26953125" style="191" customWidth="1"/>
    <col min="18" max="19" width="1.453125" style="6" customWidth="1"/>
    <col min="20" max="16384" width="8.7265625" style="270" hidden="1"/>
  </cols>
  <sheetData>
    <row r="1" spans="1:19" ht="7.4" customHeight="1" x14ac:dyDescent="0.35">
      <c r="A1" s="8"/>
      <c r="B1" s="118"/>
      <c r="C1" s="56"/>
      <c r="D1" s="56"/>
      <c r="E1" s="56"/>
      <c r="F1" s="56"/>
      <c r="G1" s="56"/>
      <c r="H1" s="56"/>
      <c r="I1" s="56"/>
      <c r="J1" s="56"/>
      <c r="K1" s="26"/>
      <c r="L1" s="119"/>
      <c r="M1" s="56"/>
      <c r="N1" s="56"/>
      <c r="O1" s="56"/>
      <c r="P1" s="56"/>
      <c r="Q1" s="190"/>
      <c r="R1" s="56"/>
      <c r="S1" s="5"/>
    </row>
    <row r="2" spans="1:19" ht="15.65" customHeight="1" x14ac:dyDescent="0.35">
      <c r="A2" s="8"/>
      <c r="B2" s="429" t="e" vm="4">
        <v>#VALUE!</v>
      </c>
      <c r="C2" s="429"/>
      <c r="D2" s="457" t="s">
        <v>2571</v>
      </c>
      <c r="E2" s="457"/>
      <c r="F2" s="457"/>
      <c r="G2" s="457"/>
      <c r="H2" s="457"/>
      <c r="I2" s="457"/>
      <c r="J2" s="457"/>
      <c r="K2" s="457"/>
      <c r="L2" s="457"/>
      <c r="M2" s="457"/>
      <c r="N2" s="457"/>
      <c r="O2" s="457"/>
      <c r="P2" s="457"/>
      <c r="Q2" s="190"/>
      <c r="R2" s="56"/>
      <c r="S2" s="5"/>
    </row>
    <row r="3" spans="1:19" ht="18" customHeight="1" x14ac:dyDescent="0.35">
      <c r="A3" s="56"/>
      <c r="B3" s="429"/>
      <c r="C3" s="429"/>
      <c r="D3" s="457"/>
      <c r="E3" s="457"/>
      <c r="F3" s="457"/>
      <c r="G3" s="457"/>
      <c r="H3" s="457"/>
      <c r="I3" s="457"/>
      <c r="J3" s="457"/>
      <c r="K3" s="457"/>
      <c r="L3" s="457"/>
      <c r="M3" s="457"/>
      <c r="N3" s="457"/>
      <c r="O3" s="457"/>
      <c r="P3" s="457"/>
      <c r="Q3" s="190"/>
      <c r="R3" s="56"/>
      <c r="S3" s="5"/>
    </row>
    <row r="4" spans="1:19" ht="15.5" x14ac:dyDescent="0.35">
      <c r="A4" s="56"/>
      <c r="B4" s="118"/>
      <c r="C4" s="56"/>
      <c r="D4" s="56"/>
      <c r="E4" s="56"/>
      <c r="F4" s="56"/>
      <c r="G4" s="56"/>
      <c r="H4" s="56"/>
      <c r="I4" s="56"/>
      <c r="J4" s="56"/>
      <c r="K4" s="56"/>
      <c r="L4" s="116"/>
      <c r="M4" s="56"/>
      <c r="N4" s="56"/>
      <c r="O4" s="56"/>
      <c r="P4" s="56"/>
      <c r="Q4" s="58" t="str">
        <f>CoverSheet!G7</f>
        <v>v:25-01-a</v>
      </c>
      <c r="R4" s="58"/>
      <c r="S4" s="5"/>
    </row>
    <row r="5" spans="1:19" ht="7.4" customHeight="1" x14ac:dyDescent="0.35">
      <c r="B5" s="124"/>
      <c r="L5" s="21"/>
      <c r="S5" s="5"/>
    </row>
    <row r="6" spans="1:19" x14ac:dyDescent="0.35">
      <c r="B6" s="124"/>
      <c r="D6" s="59" t="s">
        <v>41</v>
      </c>
      <c r="E6" s="60">
        <f>CoverSheet!$C$11</f>
        <v>0</v>
      </c>
      <c r="L6" s="21"/>
      <c r="S6" s="5"/>
    </row>
    <row r="7" spans="1:19" x14ac:dyDescent="0.35">
      <c r="B7" s="124"/>
      <c r="D7" s="59" t="s">
        <v>42</v>
      </c>
      <c r="E7" s="60" t="str">
        <f>IF(OR(CoverSheet!$C$28=0,CoverSheet!$C$29=0),"",(TEXT(CoverSheet!$C$28,"DD/MM/YYYY")&amp;" - "&amp;(TEXT(CoverSheet!$C$29,"dd/mm/yyyy"))))</f>
        <v xml:space="preserve"> - </v>
      </c>
      <c r="L7" s="436" t="s">
        <v>43</v>
      </c>
      <c r="M7" s="436"/>
      <c r="N7" s="436"/>
      <c r="O7" s="436"/>
      <c r="P7" s="61" t="str">
        <f>CoverSheet!C31</f>
        <v/>
      </c>
      <c r="S7" s="5"/>
    </row>
    <row r="8" spans="1:19" ht="7.4" customHeight="1" x14ac:dyDescent="0.35">
      <c r="B8" s="124"/>
      <c r="D8" s="59"/>
      <c r="L8" s="117"/>
      <c r="S8" s="5"/>
    </row>
    <row r="9" spans="1:19" x14ac:dyDescent="0.35">
      <c r="B9" s="124"/>
      <c r="D9" s="470" t="s">
        <v>3833</v>
      </c>
      <c r="E9" s="470"/>
      <c r="F9" s="470"/>
      <c r="G9" s="470"/>
      <c r="H9" s="470"/>
      <c r="I9" s="470"/>
      <c r="J9" s="470"/>
      <c r="K9" s="470"/>
      <c r="L9" s="470"/>
      <c r="M9" s="470"/>
      <c r="N9" s="470"/>
      <c r="O9" s="470"/>
      <c r="P9" s="18"/>
      <c r="Q9" s="192">
        <f>CoverSheet!D33</f>
        <v>0</v>
      </c>
      <c r="R9" s="10"/>
      <c r="S9" s="5"/>
    </row>
    <row r="10" spans="1:19" ht="7.4" customHeight="1" thickBot="1" x14ac:dyDescent="0.4">
      <c r="A10" s="63"/>
      <c r="B10" s="138"/>
      <c r="C10" s="63"/>
      <c r="D10" s="63"/>
      <c r="E10" s="63"/>
      <c r="F10" s="63"/>
      <c r="G10" s="63"/>
      <c r="H10" s="63"/>
      <c r="I10" s="63"/>
      <c r="J10" s="63"/>
      <c r="K10" s="63"/>
      <c r="L10" s="139"/>
      <c r="M10" s="63"/>
      <c r="N10" s="63"/>
      <c r="O10" s="63"/>
      <c r="P10" s="63"/>
      <c r="Q10" s="193"/>
      <c r="R10" s="63"/>
      <c r="S10" s="5"/>
    </row>
    <row r="11" spans="1:19" ht="7.4" customHeight="1" thickTop="1" x14ac:dyDescent="0.35">
      <c r="B11" s="124"/>
      <c r="J11" s="194"/>
      <c r="L11" s="21"/>
      <c r="Q11" s="195"/>
      <c r="R11" s="194"/>
      <c r="S11" s="5"/>
    </row>
    <row r="12" spans="1:19" x14ac:dyDescent="0.35">
      <c r="B12" s="6" t="s">
        <v>2572</v>
      </c>
      <c r="C12" s="10" t="s">
        <v>2573</v>
      </c>
      <c r="L12" s="157"/>
      <c r="Q12" s="196"/>
      <c r="R12" s="20" t="str">
        <f>IF(ISBLANK(L12),"R","G")</f>
        <v>R</v>
      </c>
      <c r="S12" s="5"/>
    </row>
    <row r="13" spans="1:19" ht="7.4" customHeight="1" x14ac:dyDescent="0.35">
      <c r="B13" s="124"/>
      <c r="J13" s="194"/>
      <c r="L13" s="21"/>
      <c r="Q13" s="195"/>
      <c r="R13" s="194"/>
      <c r="S13" s="5"/>
    </row>
    <row r="14" spans="1:19" ht="14.5" customHeight="1" x14ac:dyDescent="0.35">
      <c r="B14" s="124" t="s">
        <v>2574</v>
      </c>
      <c r="C14" s="181" t="s">
        <v>2575</v>
      </c>
      <c r="J14" s="194"/>
      <c r="L14" s="21"/>
      <c r="Q14" s="188"/>
      <c r="R14" s="194" t="str">
        <f>IF(AND(L12&gt;0,ISBLANK(Q14)),"R","G")</f>
        <v>G</v>
      </c>
      <c r="S14" s="5"/>
    </row>
    <row r="15" spans="1:19" ht="7.4" customHeight="1" thickBot="1" x14ac:dyDescent="0.45">
      <c r="C15" s="197"/>
      <c r="D15" s="197"/>
      <c r="E15" s="197"/>
      <c r="F15" s="197"/>
      <c r="G15" s="197"/>
      <c r="H15" s="197"/>
      <c r="I15" s="197"/>
      <c r="J15" s="197"/>
      <c r="K15" s="197"/>
      <c r="L15" s="197"/>
      <c r="M15" s="197"/>
      <c r="N15" s="197"/>
      <c r="O15" s="197"/>
      <c r="P15" s="197"/>
      <c r="Q15" s="197"/>
      <c r="R15" s="20"/>
      <c r="S15" s="5"/>
    </row>
    <row r="16" spans="1:19" ht="7.4" customHeight="1" x14ac:dyDescent="0.35">
      <c r="B16" s="124"/>
      <c r="J16" s="194"/>
      <c r="L16" s="21"/>
      <c r="Q16" s="195"/>
      <c r="R16" s="194"/>
      <c r="S16" s="5"/>
    </row>
    <row r="17" spans="1:19" x14ac:dyDescent="0.35">
      <c r="C17" s="10" t="s">
        <v>2576</v>
      </c>
      <c r="S17" s="5"/>
    </row>
    <row r="18" spans="1:19" ht="7.4" customHeight="1" x14ac:dyDescent="0.35">
      <c r="B18" s="124"/>
      <c r="J18" s="194"/>
      <c r="L18" s="21"/>
      <c r="Q18" s="195"/>
      <c r="R18" s="194"/>
      <c r="S18" s="5"/>
    </row>
    <row r="19" spans="1:19" ht="30" customHeight="1" x14ac:dyDescent="0.35">
      <c r="B19" s="6" t="s">
        <v>2577</v>
      </c>
      <c r="C19" s="468" t="s">
        <v>2578</v>
      </c>
      <c r="D19" s="469"/>
      <c r="E19" s="469"/>
      <c r="F19" s="469"/>
      <c r="G19" s="469"/>
      <c r="H19" s="469"/>
      <c r="I19" s="469"/>
      <c r="J19" s="469"/>
      <c r="K19" s="469"/>
      <c r="L19" s="469"/>
      <c r="M19" s="469"/>
      <c r="N19" s="469"/>
      <c r="O19" s="198"/>
      <c r="R19" s="20" t="str">
        <f>IF(ISBLANK(O19),"G","Y")</f>
        <v>G</v>
      </c>
      <c r="S19" s="5"/>
    </row>
    <row r="20" spans="1:19" x14ac:dyDescent="0.35">
      <c r="B20" s="6" t="s">
        <v>2579</v>
      </c>
      <c r="C20" s="208" t="s">
        <v>2580</v>
      </c>
      <c r="D20" s="199"/>
      <c r="E20" s="199"/>
      <c r="F20" s="199"/>
      <c r="G20" s="199"/>
      <c r="H20" s="199"/>
      <c r="I20" s="199"/>
      <c r="J20" s="199"/>
      <c r="K20" s="199"/>
      <c r="L20" s="199"/>
      <c r="M20" s="199"/>
      <c r="N20" s="199"/>
      <c r="O20" s="200"/>
      <c r="R20" s="20" t="str">
        <f>IF(ISBLANK(O20),"G","Y")</f>
        <v>G</v>
      </c>
      <c r="S20" s="5"/>
    </row>
    <row r="21" spans="1:19" x14ac:dyDescent="0.35">
      <c r="B21" s="6" t="s">
        <v>2581</v>
      </c>
      <c r="C21" s="208" t="s">
        <v>2582</v>
      </c>
      <c r="D21" s="199"/>
      <c r="E21" s="199"/>
      <c r="F21" s="199"/>
      <c r="G21" s="199"/>
      <c r="H21" s="199"/>
      <c r="I21" s="199"/>
      <c r="J21" s="199"/>
      <c r="K21" s="199"/>
      <c r="L21" s="199"/>
      <c r="M21" s="199"/>
      <c r="N21" s="199"/>
      <c r="O21" s="200"/>
      <c r="R21" s="20" t="str">
        <f>IF(ISBLANK(O21),"G","Y")</f>
        <v>G</v>
      </c>
      <c r="S21" s="5"/>
    </row>
    <row r="22" spans="1:19" x14ac:dyDescent="0.35">
      <c r="B22" s="6" t="s">
        <v>2583</v>
      </c>
      <c r="C22" s="201" t="s">
        <v>2584</v>
      </c>
      <c r="D22" s="202"/>
      <c r="E22" s="202"/>
      <c r="F22" s="202"/>
      <c r="G22" s="202"/>
      <c r="H22" s="202"/>
      <c r="I22" s="202"/>
      <c r="J22" s="202"/>
      <c r="K22" s="202"/>
      <c r="L22" s="202"/>
      <c r="M22" s="202"/>
      <c r="N22" s="202"/>
      <c r="O22" s="203"/>
      <c r="P22" s="204" t="s">
        <v>2585</v>
      </c>
      <c r="Q22" s="209">
        <f>SUM(O19:O22)</f>
        <v>0</v>
      </c>
      <c r="R22" s="20" t="str">
        <f>IF(ISBLANK(O22),"G","Y")</f>
        <v>G</v>
      </c>
      <c r="S22" s="5"/>
    </row>
    <row r="23" spans="1:19" ht="7.4" customHeight="1" x14ac:dyDescent="0.35">
      <c r="B23" s="124"/>
      <c r="J23" s="194"/>
      <c r="L23" s="21"/>
      <c r="Q23" s="195"/>
      <c r="R23" s="194"/>
      <c r="S23" s="5"/>
    </row>
    <row r="24" spans="1:19" ht="17.5" thickBot="1" x14ac:dyDescent="0.45">
      <c r="B24" s="6" t="s">
        <v>2586</v>
      </c>
      <c r="C24" s="197" t="s">
        <v>2587</v>
      </c>
      <c r="D24" s="197"/>
      <c r="E24" s="197"/>
      <c r="F24" s="197"/>
      <c r="G24" s="197"/>
      <c r="H24" s="197"/>
      <c r="I24" s="197"/>
      <c r="J24" s="197"/>
      <c r="K24" s="197"/>
      <c r="L24" s="197"/>
      <c r="M24" s="197"/>
      <c r="N24" s="197"/>
      <c r="O24" s="197"/>
      <c r="P24" s="197"/>
      <c r="Q24" s="210">
        <f>Q14-Q22</f>
        <v>0</v>
      </c>
      <c r="S24" s="5"/>
    </row>
    <row r="25" spans="1:19" ht="7.4" customHeight="1" x14ac:dyDescent="0.35">
      <c r="B25" s="124"/>
      <c r="J25" s="194"/>
      <c r="L25" s="21"/>
      <c r="Q25" s="205"/>
      <c r="R25" s="194"/>
      <c r="S25" s="5"/>
    </row>
    <row r="26" spans="1:19" x14ac:dyDescent="0.35">
      <c r="B26" s="6" t="s">
        <v>2588</v>
      </c>
      <c r="C26" s="206" t="s">
        <v>2589</v>
      </c>
      <c r="D26" s="206"/>
      <c r="E26" s="206"/>
      <c r="F26" s="206"/>
      <c r="G26" s="206"/>
      <c r="H26" s="206"/>
      <c r="I26" s="206"/>
      <c r="J26" s="206"/>
      <c r="K26" s="206"/>
      <c r="L26" s="206"/>
      <c r="M26" s="206"/>
      <c r="N26" s="206"/>
      <c r="O26" s="206"/>
      <c r="P26" s="206"/>
      <c r="Q26" s="212">
        <f>Q24/4</f>
        <v>0</v>
      </c>
      <c r="S26" s="5"/>
    </row>
    <row r="27" spans="1:19" ht="7.4" customHeight="1" x14ac:dyDescent="0.35">
      <c r="B27" s="124"/>
      <c r="J27" s="194"/>
      <c r="L27" s="21"/>
      <c r="Q27" s="195"/>
      <c r="R27" s="194"/>
      <c r="S27" s="5"/>
    </row>
    <row r="28" spans="1:19" ht="18.5" thickBot="1" x14ac:dyDescent="0.45">
      <c r="B28" s="6" t="s">
        <v>2590</v>
      </c>
      <c r="C28" s="106" t="s">
        <v>2591</v>
      </c>
      <c r="D28" s="106"/>
      <c r="E28" s="106"/>
      <c r="F28" s="106"/>
      <c r="G28" s="106"/>
      <c r="H28" s="106"/>
      <c r="I28" s="106"/>
      <c r="J28" s="106"/>
      <c r="K28" s="106"/>
      <c r="L28" s="106"/>
      <c r="M28" s="106"/>
      <c r="N28" s="106"/>
      <c r="O28" s="106"/>
      <c r="P28" s="106"/>
      <c r="Q28" s="211">
        <f>IF(L12=0,0,(Q26/L12)*12)</f>
        <v>0</v>
      </c>
      <c r="S28" s="5"/>
    </row>
    <row r="29" spans="1:19" ht="7.4" customHeight="1" thickTop="1" x14ac:dyDescent="0.35">
      <c r="B29" s="124"/>
      <c r="J29" s="194"/>
      <c r="L29" s="21"/>
      <c r="Q29" s="195"/>
      <c r="R29" s="194"/>
      <c r="S29" s="5"/>
    </row>
    <row r="30" spans="1:19" ht="7.4" customHeight="1" x14ac:dyDescent="0.35">
      <c r="A30" s="24"/>
      <c r="B30" s="24"/>
      <c r="C30" s="24"/>
      <c r="D30" s="24"/>
      <c r="E30" s="24"/>
      <c r="F30" s="24"/>
      <c r="G30" s="24"/>
      <c r="H30" s="24"/>
      <c r="I30" s="24"/>
      <c r="J30" s="24"/>
      <c r="K30" s="24"/>
      <c r="L30" s="23"/>
      <c r="M30" s="24"/>
      <c r="N30" s="24"/>
      <c r="O30" s="24"/>
      <c r="P30" s="24"/>
      <c r="Q30" s="207"/>
      <c r="R30" s="24"/>
      <c r="S30" s="5"/>
    </row>
    <row r="31" spans="1:19" hidden="1" x14ac:dyDescent="0.35">
      <c r="A31" s="270"/>
      <c r="B31" s="270"/>
      <c r="C31" s="270"/>
      <c r="D31" s="270"/>
      <c r="E31" s="270"/>
      <c r="F31" s="270"/>
      <c r="G31" s="270"/>
      <c r="H31" s="270"/>
      <c r="I31" s="270"/>
      <c r="J31" s="270"/>
      <c r="K31" s="270"/>
      <c r="L31" s="270"/>
      <c r="M31" s="270"/>
      <c r="N31" s="270"/>
      <c r="O31" s="270"/>
      <c r="P31" s="270"/>
      <c r="Q31" s="270"/>
      <c r="R31" s="270"/>
      <c r="S31" s="270"/>
    </row>
    <row r="32" spans="1:19" hidden="1" x14ac:dyDescent="0.35">
      <c r="A32" s="270"/>
      <c r="B32" s="270"/>
      <c r="C32" s="270"/>
      <c r="D32" s="270"/>
      <c r="E32" s="270"/>
      <c r="F32" s="270"/>
      <c r="G32" s="270"/>
      <c r="H32" s="270"/>
      <c r="I32" s="270"/>
      <c r="J32" s="270"/>
      <c r="K32" s="270"/>
      <c r="L32" s="270"/>
      <c r="M32" s="270"/>
      <c r="N32" s="270"/>
      <c r="O32" s="270"/>
      <c r="P32" s="270"/>
      <c r="Q32" s="270"/>
      <c r="R32" s="270"/>
      <c r="S32" s="270"/>
    </row>
    <row r="33" s="270" customFormat="1" hidden="1" x14ac:dyDescent="0.35"/>
    <row r="34" s="270" customFormat="1" hidden="1" x14ac:dyDescent="0.35"/>
    <row r="35" s="270" customFormat="1" hidden="1" x14ac:dyDescent="0.35"/>
    <row r="36" s="270" customFormat="1" hidden="1" x14ac:dyDescent="0.35"/>
    <row r="37" s="270" customFormat="1" hidden="1" x14ac:dyDescent="0.35"/>
    <row r="38" s="270" customFormat="1" hidden="1" x14ac:dyDescent="0.35"/>
    <row r="39" s="270" customFormat="1" hidden="1" x14ac:dyDescent="0.35"/>
  </sheetData>
  <sheetProtection algorithmName="SHA-512" hashValue="g6cZIF7uLSxfyDbq6/mijfD6bHZVGf3qrLZcWV0jPin2RU20SQjJnPrw+V0HDcwlwMod02RHqoOylQqOyewHJA==" saltValue="rGaWzKB2Hvh/QUnmPudASw==" spinCount="100000" sheet="1" objects="1" scenarios="1"/>
  <mergeCells count="5">
    <mergeCell ref="C19:N19"/>
    <mergeCell ref="B2:C3"/>
    <mergeCell ref="D2:P3"/>
    <mergeCell ref="L7:O7"/>
    <mergeCell ref="D9:O9"/>
  </mergeCells>
  <conditionalFormatting sqref="R1:R1048576">
    <cfRule type="cellIs" dxfId="101" priority="1" operator="equal">
      <formula>"Y"</formula>
    </cfRule>
    <cfRule type="cellIs" dxfId="100" priority="8" operator="equal">
      <formula>"R"</formula>
    </cfRule>
    <cfRule type="cellIs" dxfId="99" priority="9" operator="equal">
      <formula>"G"</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5AD0-974E-46FF-9766-229AB66AA1D9}">
  <sheetPr codeName="Sheet14"/>
  <dimension ref="A1:H20"/>
  <sheetViews>
    <sheetView workbookViewId="0"/>
  </sheetViews>
  <sheetFormatPr defaultRowHeight="14.5" x14ac:dyDescent="0.35"/>
  <sheetData>
    <row r="1" spans="1:8"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2592</v>
      </c>
      <c r="F1" t="s">
        <v>2572</v>
      </c>
      <c r="G1" t="s">
        <v>2573</v>
      </c>
      <c r="H1" s="252">
        <f>FORCalc!L12</f>
        <v>0</v>
      </c>
    </row>
    <row r="2" spans="1:8"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2592</v>
      </c>
      <c r="F2" t="s">
        <v>2574</v>
      </c>
      <c r="G2" t="s">
        <v>2575</v>
      </c>
      <c r="H2">
        <f>FORCalc!Q14</f>
        <v>0</v>
      </c>
    </row>
    <row r="3" spans="1:8"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2592</v>
      </c>
      <c r="F3" t="s">
        <v>2577</v>
      </c>
      <c r="G3" t="s">
        <v>2578</v>
      </c>
      <c r="H3">
        <f>FORCalc!O19</f>
        <v>0</v>
      </c>
    </row>
    <row r="4" spans="1:8"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2592</v>
      </c>
      <c r="F4" t="s">
        <v>2579</v>
      </c>
      <c r="G4" t="s">
        <v>2580</v>
      </c>
      <c r="H4">
        <f>FORCalc!O20</f>
        <v>0</v>
      </c>
    </row>
    <row r="5" spans="1:8"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2592</v>
      </c>
      <c r="F5" t="s">
        <v>2581</v>
      </c>
      <c r="G5" t="s">
        <v>2582</v>
      </c>
      <c r="H5">
        <f>FORCalc!O21</f>
        <v>0</v>
      </c>
    </row>
    <row r="6" spans="1:8"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2592</v>
      </c>
      <c r="F6" t="s">
        <v>2583</v>
      </c>
      <c r="G6" t="s">
        <v>2584</v>
      </c>
      <c r="H6">
        <f>FORCalc!O22</f>
        <v>0</v>
      </c>
    </row>
    <row r="7" spans="1:8"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2592</v>
      </c>
      <c r="F7" t="s">
        <v>2586</v>
      </c>
      <c r="G7" t="s">
        <v>2587</v>
      </c>
      <c r="H7" s="253">
        <f>FORCalc!Q24</f>
        <v>0</v>
      </c>
    </row>
    <row r="8" spans="1:8"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2592</v>
      </c>
      <c r="F8" t="s">
        <v>2588</v>
      </c>
      <c r="G8" t="s">
        <v>2589</v>
      </c>
      <c r="H8" s="253">
        <f>FORCalc!Q26</f>
        <v>0</v>
      </c>
    </row>
    <row r="9" spans="1:8"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2592</v>
      </c>
      <c r="F9" t="s">
        <v>2590</v>
      </c>
      <c r="G9" t="s">
        <v>2591</v>
      </c>
      <c r="H9" s="253">
        <f>FORCalc!Q28</f>
        <v>0</v>
      </c>
    </row>
    <row r="10" spans="1:8"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2592</v>
      </c>
      <c r="F10" t="s">
        <v>2593</v>
      </c>
      <c r="G10" t="s">
        <v>2585</v>
      </c>
      <c r="H10" s="253">
        <f>FORCalc!Q22</f>
        <v>0</v>
      </c>
    </row>
    <row r="11" spans="1:8"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2592</v>
      </c>
      <c r="F11" t="s">
        <v>4645</v>
      </c>
      <c r="G11" t="s">
        <v>4655</v>
      </c>
      <c r="H11" s="252">
        <f>FORCalc!L12*CoverSheet!$C$35</f>
        <v>0</v>
      </c>
    </row>
    <row r="12" spans="1:8"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2592</v>
      </c>
      <c r="F12" t="s">
        <v>4646</v>
      </c>
      <c r="G12" t="s">
        <v>4656</v>
      </c>
      <c r="H12">
        <f>FORCalc!Q14*CoverSheet!$C$35</f>
        <v>0</v>
      </c>
    </row>
    <row r="13" spans="1:8"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2592</v>
      </c>
      <c r="F13" t="s">
        <v>4647</v>
      </c>
      <c r="G13" t="s">
        <v>4657</v>
      </c>
      <c r="H13">
        <f>FORCalc!O19*CoverSheet!$C$35</f>
        <v>0</v>
      </c>
    </row>
    <row r="14" spans="1:8"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2592</v>
      </c>
      <c r="F14" t="s">
        <v>4648</v>
      </c>
      <c r="G14" t="s">
        <v>4658</v>
      </c>
      <c r="H14">
        <f>FORCalc!O20*CoverSheet!$C$35</f>
        <v>0</v>
      </c>
    </row>
    <row r="15" spans="1:8"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2592</v>
      </c>
      <c r="F15" t="s">
        <v>4649</v>
      </c>
      <c r="G15" t="s">
        <v>4659</v>
      </c>
      <c r="H15">
        <f>FORCalc!O21*CoverSheet!$C$35</f>
        <v>0</v>
      </c>
    </row>
    <row r="16" spans="1:8"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2592</v>
      </c>
      <c r="F16" t="s">
        <v>4650</v>
      </c>
      <c r="G16" t="s">
        <v>4660</v>
      </c>
      <c r="H16">
        <f>FORCalc!O22*CoverSheet!$C$35</f>
        <v>0</v>
      </c>
    </row>
    <row r="17" spans="1:8"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2592</v>
      </c>
      <c r="F17" t="s">
        <v>4651</v>
      </c>
      <c r="G17" t="s">
        <v>4661</v>
      </c>
      <c r="H17" s="253">
        <f>FORCalc!Q24*CoverSheet!$C$35</f>
        <v>0</v>
      </c>
    </row>
    <row r="18" spans="1:8"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2592</v>
      </c>
      <c r="F18" t="s">
        <v>4652</v>
      </c>
      <c r="G18" t="s">
        <v>4662</v>
      </c>
      <c r="H18" s="253">
        <f>FORCalc!Q26*CoverSheet!$C$35</f>
        <v>0</v>
      </c>
    </row>
    <row r="19" spans="1:8"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2592</v>
      </c>
      <c r="F19" t="s">
        <v>4653</v>
      </c>
      <c r="G19" t="s">
        <v>4663</v>
      </c>
      <c r="H19" s="253">
        <f>FORCalc!Q28*CoverSheet!$C$35</f>
        <v>0</v>
      </c>
    </row>
    <row r="20" spans="1:8"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2592</v>
      </c>
      <c r="F20" t="s">
        <v>4654</v>
      </c>
      <c r="G20" t="s">
        <v>4664</v>
      </c>
      <c r="H20" s="253">
        <f>FORCalc!Q22*CoverSheet!$C$35</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C3EE-97D4-4716-B81E-3658B031EF6E}">
  <sheetPr codeName="Sheet15">
    <tabColor rgb="FF002060"/>
  </sheetPr>
  <dimension ref="A1:O58"/>
  <sheetViews>
    <sheetView zoomScale="82" workbookViewId="0"/>
  </sheetViews>
  <sheetFormatPr defaultColWidth="0" defaultRowHeight="14.5" zeroHeight="1" x14ac:dyDescent="0.35"/>
  <cols>
    <col min="1" max="1" width="1.453125" style="6" customWidth="1"/>
    <col min="2" max="2" width="10.1796875" style="6" customWidth="1"/>
    <col min="3" max="3" width="12.453125" style="6" bestFit="1" customWidth="1"/>
    <col min="4" max="4" width="8.54296875" style="6" customWidth="1"/>
    <col min="5" max="5" width="13.453125" style="6" customWidth="1"/>
    <col min="6" max="6" width="24.54296875" style="6" customWidth="1"/>
    <col min="7" max="7" width="27.7265625" style="6" customWidth="1"/>
    <col min="8" max="8" width="10.7265625" style="6" customWidth="1"/>
    <col min="9" max="9" width="26" style="6" customWidth="1"/>
    <col min="10" max="10" width="19.7265625" style="6" customWidth="1"/>
    <col min="11" max="11" width="9.54296875" style="6" customWidth="1"/>
    <col min="12" max="13" width="8.54296875" style="6" customWidth="1"/>
    <col min="14" max="14" width="1.453125" style="6" customWidth="1"/>
    <col min="15" max="15" width="1.453125" style="5" customWidth="1"/>
    <col min="16" max="16384" width="8.7265625" style="270" hidden="1"/>
  </cols>
  <sheetData>
    <row r="1" spans="1:15" ht="7.4" customHeight="1" x14ac:dyDescent="0.35">
      <c r="A1" s="8"/>
      <c r="B1" s="118"/>
      <c r="C1" s="56"/>
      <c r="D1" s="56"/>
      <c r="E1" s="56"/>
      <c r="F1" s="56"/>
      <c r="G1" s="56"/>
      <c r="H1" s="56"/>
      <c r="I1" s="56"/>
      <c r="J1" s="56"/>
      <c r="K1" s="26"/>
      <c r="L1" s="119"/>
      <c r="M1" s="56"/>
      <c r="N1" s="56"/>
      <c r="O1" s="213"/>
    </row>
    <row r="2" spans="1:15" ht="14.5" customHeight="1" x14ac:dyDescent="0.35">
      <c r="A2" s="8"/>
      <c r="B2" s="429" t="e" vm="4">
        <v>#VALUE!</v>
      </c>
      <c r="C2" s="429"/>
      <c r="D2" s="457" t="s">
        <v>2594</v>
      </c>
      <c r="E2" s="457"/>
      <c r="F2" s="457"/>
      <c r="G2" s="457"/>
      <c r="H2" s="457"/>
      <c r="I2" s="457"/>
      <c r="J2" s="457"/>
      <c r="K2" s="457"/>
      <c r="L2" s="119"/>
      <c r="M2" s="56"/>
      <c r="N2" s="56"/>
      <c r="O2" s="213"/>
    </row>
    <row r="3" spans="1:15" ht="15.65" customHeight="1" x14ac:dyDescent="0.35">
      <c r="A3" s="56"/>
      <c r="B3" s="429"/>
      <c r="C3" s="429"/>
      <c r="D3" s="457"/>
      <c r="E3" s="457"/>
      <c r="F3" s="457"/>
      <c r="G3" s="457"/>
      <c r="H3" s="457"/>
      <c r="I3" s="457"/>
      <c r="J3" s="457"/>
      <c r="K3" s="457"/>
      <c r="L3" s="121"/>
      <c r="M3" s="121"/>
      <c r="N3" s="121"/>
      <c r="O3" s="214"/>
    </row>
    <row r="4" spans="1:15" ht="15.5" x14ac:dyDescent="0.35">
      <c r="A4" s="56"/>
      <c r="B4" s="118"/>
      <c r="C4" s="56"/>
      <c r="D4" s="56"/>
      <c r="E4" s="56"/>
      <c r="F4" s="56"/>
      <c r="G4" s="56"/>
      <c r="H4" s="56"/>
      <c r="I4" s="56"/>
      <c r="J4" s="56"/>
      <c r="K4" s="56"/>
      <c r="L4" s="116"/>
      <c r="M4" s="58" t="str">
        <f>CoverSheet!G7</f>
        <v>v:25-01-a</v>
      </c>
      <c r="N4" s="58"/>
      <c r="O4" s="213"/>
    </row>
    <row r="5" spans="1:15" ht="7.4" customHeight="1" x14ac:dyDescent="0.35">
      <c r="B5" s="124"/>
      <c r="L5" s="21"/>
    </row>
    <row r="6" spans="1:15" x14ac:dyDescent="0.35">
      <c r="B6" s="124"/>
      <c r="D6" s="59" t="s">
        <v>41</v>
      </c>
      <c r="E6" s="60">
        <f>CoverSheet!$C$11</f>
        <v>0</v>
      </c>
      <c r="L6" s="21"/>
    </row>
    <row r="7" spans="1:15" x14ac:dyDescent="0.35">
      <c r="B7" s="124"/>
      <c r="D7" s="59" t="s">
        <v>42</v>
      </c>
      <c r="E7" s="60" t="str">
        <f>IF(OR(CoverSheet!$C$28=0,CoverSheet!$C$29=0),"",(TEXT(CoverSheet!$C$28,"DD/MM/YYYY")&amp;" - "&amp;(TEXT(CoverSheet!$C$29,"dd/mm/yyyy"))))</f>
        <v xml:space="preserve"> - </v>
      </c>
      <c r="I7" s="436" t="s">
        <v>43</v>
      </c>
      <c r="J7" s="436"/>
      <c r="K7" s="436"/>
      <c r="L7" s="61" t="str">
        <f>CoverSheet!C31</f>
        <v/>
      </c>
    </row>
    <row r="8" spans="1:15" ht="7.4" customHeight="1" thickBot="1" x14ac:dyDescent="0.4">
      <c r="A8" s="63"/>
      <c r="B8" s="138"/>
      <c r="C8" s="63"/>
      <c r="D8" s="63"/>
      <c r="E8" s="63"/>
      <c r="F8" s="63"/>
      <c r="G8" s="63"/>
      <c r="H8" s="63"/>
      <c r="I8" s="63"/>
      <c r="J8" s="63"/>
      <c r="K8" s="63"/>
      <c r="L8" s="139"/>
      <c r="M8" s="63"/>
      <c r="N8" s="63"/>
    </row>
    <row r="9" spans="1:15" ht="7.4" customHeight="1" thickTop="1" x14ac:dyDescent="0.35">
      <c r="B9" s="124"/>
      <c r="L9" s="21"/>
    </row>
    <row r="10" spans="1:15" ht="18.5" thickBot="1" x14ac:dyDescent="0.45">
      <c r="B10" s="145"/>
      <c r="C10" s="145" t="s">
        <v>2595</v>
      </c>
      <c r="D10" s="145"/>
      <c r="E10" s="145"/>
      <c r="F10" s="145"/>
      <c r="G10" s="215" t="s">
        <v>3665</v>
      </c>
      <c r="H10" s="373" t="s">
        <v>3668</v>
      </c>
      <c r="I10" s="216"/>
      <c r="J10" s="145"/>
      <c r="K10" s="145"/>
      <c r="L10" s="145"/>
      <c r="M10" s="145"/>
      <c r="N10" s="145"/>
    </row>
    <row r="11" spans="1:15" ht="7.4" customHeight="1" x14ac:dyDescent="0.35">
      <c r="B11" s="124"/>
      <c r="J11" s="194"/>
      <c r="L11" s="21"/>
    </row>
    <row r="12" spans="1:15" ht="14.5" customHeight="1" x14ac:dyDescent="0.35">
      <c r="B12" s="124"/>
      <c r="I12" s="59">
        <f>CoverSheet!$D$33</f>
        <v>0</v>
      </c>
      <c r="J12" s="59" t="s">
        <v>856</v>
      </c>
      <c r="L12" s="21"/>
    </row>
    <row r="13" spans="1:15" ht="15.5" x14ac:dyDescent="0.35">
      <c r="B13" s="6" t="s">
        <v>2596</v>
      </c>
      <c r="C13" s="181" t="s">
        <v>2500</v>
      </c>
      <c r="D13" s="10"/>
      <c r="E13" s="10"/>
      <c r="F13" s="59"/>
      <c r="I13" s="226">
        <f>PRSafeguards!Q12</f>
        <v>0</v>
      </c>
      <c r="J13" s="226">
        <f>I13*CoverSheet!$C$35</f>
        <v>0</v>
      </c>
    </row>
    <row r="14" spans="1:15" ht="15.5" x14ac:dyDescent="0.35">
      <c r="B14" s="6" t="s">
        <v>2597</v>
      </c>
      <c r="C14" s="181" t="s">
        <v>2598</v>
      </c>
      <c r="D14" s="10"/>
      <c r="E14" s="10"/>
      <c r="F14" s="59"/>
      <c r="I14" s="226">
        <f>PRSafeguards!Q74</f>
        <v>0</v>
      </c>
      <c r="J14" s="226">
        <f>I14*CoverSheet!$C$35</f>
        <v>0</v>
      </c>
    </row>
    <row r="15" spans="1:15" ht="16" thickBot="1" x14ac:dyDescent="0.4">
      <c r="B15" s="6" t="s">
        <v>2599</v>
      </c>
      <c r="C15" s="181" t="s">
        <v>3672</v>
      </c>
      <c r="D15" s="10"/>
      <c r="E15" s="10"/>
      <c r="F15" s="59"/>
      <c r="H15" s="270"/>
      <c r="I15" s="227">
        <f>SUM(I13:I14)</f>
        <v>0</v>
      </c>
      <c r="J15" s="227">
        <f>I15*CoverSheet!$C$35</f>
        <v>0</v>
      </c>
    </row>
    <row r="16" spans="1:15" ht="7.4" customHeight="1" thickTop="1" x14ac:dyDescent="0.35">
      <c r="B16" s="124"/>
      <c r="L16" s="21"/>
    </row>
    <row r="17" spans="1:15" ht="7.4" customHeight="1" x14ac:dyDescent="0.35">
      <c r="A17" s="80"/>
      <c r="B17" s="152"/>
      <c r="C17" s="80"/>
      <c r="D17" s="80"/>
      <c r="E17" s="80"/>
      <c r="F17" s="80"/>
      <c r="G17" s="80"/>
      <c r="H17" s="80"/>
      <c r="I17" s="80"/>
      <c r="J17" s="218"/>
      <c r="K17" s="80"/>
      <c r="L17" s="219"/>
      <c r="M17" s="80"/>
      <c r="N17" s="80"/>
    </row>
    <row r="18" spans="1:15" ht="7.4" customHeight="1" x14ac:dyDescent="0.35">
      <c r="B18" s="124"/>
      <c r="J18" s="194"/>
      <c r="L18" s="21"/>
    </row>
    <row r="19" spans="1:15" ht="18.5" thickBot="1" x14ac:dyDescent="0.45">
      <c r="B19" s="145"/>
      <c r="C19" s="145" t="s">
        <v>2600</v>
      </c>
      <c r="D19" s="145"/>
      <c r="E19" s="145"/>
      <c r="F19" s="145"/>
      <c r="G19" s="216"/>
      <c r="H19" s="260"/>
      <c r="I19" s="216"/>
      <c r="J19" s="145"/>
      <c r="K19" s="145"/>
      <c r="L19" s="145"/>
      <c r="M19" s="145"/>
      <c r="N19" s="145"/>
      <c r="O19" s="217"/>
    </row>
    <row r="20" spans="1:15" ht="7.4" customHeight="1" x14ac:dyDescent="0.35">
      <c r="B20" s="124"/>
      <c r="J20" s="194"/>
      <c r="L20" s="21"/>
    </row>
    <row r="21" spans="1:15" x14ac:dyDescent="0.35">
      <c r="B21" s="6" t="s">
        <v>2601</v>
      </c>
      <c r="C21" s="10" t="s">
        <v>2602</v>
      </c>
      <c r="D21" s="117" t="e">
        <f>_xlfn.XLOOKUP(E6,LHName,LicClass)</f>
        <v>#N/A</v>
      </c>
    </row>
    <row r="22" spans="1:15" ht="7.4" customHeight="1" x14ac:dyDescent="0.35">
      <c r="C22" s="10"/>
      <c r="D22" s="117"/>
    </row>
    <row r="23" spans="1:15" ht="15.5" x14ac:dyDescent="0.35">
      <c r="B23" s="6" t="s">
        <v>2603</v>
      </c>
      <c r="C23" s="181" t="s">
        <v>2604</v>
      </c>
      <c r="F23" s="59"/>
      <c r="H23" s="59" t="s">
        <v>856</v>
      </c>
      <c r="I23" s="229" t="e">
        <f>IF(D21=1,50000,IF(D21=2,125000,150000))</f>
        <v>#N/A</v>
      </c>
    </row>
    <row r="24" spans="1:15" ht="7.4" customHeight="1" x14ac:dyDescent="0.35">
      <c r="B24" s="124"/>
      <c r="J24" s="194"/>
      <c r="L24" s="21"/>
    </row>
    <row r="25" spans="1:15" ht="7.4" customHeight="1" x14ac:dyDescent="0.35">
      <c r="A25" s="80"/>
      <c r="B25" s="152"/>
      <c r="C25" s="80"/>
      <c r="D25" s="80"/>
      <c r="E25" s="80"/>
      <c r="F25" s="80"/>
      <c r="G25" s="80"/>
      <c r="H25" s="80"/>
      <c r="I25" s="80"/>
      <c r="J25" s="218"/>
      <c r="K25" s="80"/>
      <c r="L25" s="219"/>
      <c r="M25" s="80"/>
      <c r="N25" s="80"/>
    </row>
    <row r="26" spans="1:15" ht="7.4" customHeight="1" x14ac:dyDescent="0.35">
      <c r="B26" s="124"/>
      <c r="J26" s="194"/>
      <c r="L26" s="21"/>
    </row>
    <row r="27" spans="1:15" ht="18.5" thickBot="1" x14ac:dyDescent="0.45">
      <c r="B27" s="145"/>
      <c r="C27" s="145" t="s">
        <v>2591</v>
      </c>
      <c r="D27" s="145"/>
      <c r="E27" s="145"/>
      <c r="F27" s="145"/>
      <c r="G27" s="145"/>
      <c r="H27" s="260"/>
      <c r="I27" s="145"/>
      <c r="J27" s="145"/>
      <c r="K27" s="145"/>
      <c r="L27" s="145"/>
      <c r="M27" s="145"/>
      <c r="N27" s="145"/>
      <c r="O27" s="217"/>
    </row>
    <row r="28" spans="1:15" ht="7.4" customHeight="1" x14ac:dyDescent="0.35">
      <c r="B28" s="124"/>
      <c r="J28" s="194"/>
      <c r="L28" s="21"/>
    </row>
    <row r="29" spans="1:15" ht="14.5" customHeight="1" x14ac:dyDescent="0.35">
      <c r="B29" s="6" t="s">
        <v>2605</v>
      </c>
      <c r="C29" s="181" t="s">
        <v>2606</v>
      </c>
      <c r="H29" s="59">
        <f>CoverSheet!$D$33</f>
        <v>0</v>
      </c>
      <c r="I29" s="228">
        <f>FORCalc!Q28</f>
        <v>0</v>
      </c>
      <c r="J29" s="194"/>
      <c r="L29" s="21"/>
    </row>
    <row r="30" spans="1:15" ht="15.5" x14ac:dyDescent="0.35">
      <c r="B30" s="274"/>
      <c r="C30" s="181" t="s">
        <v>6182</v>
      </c>
      <c r="D30" s="274"/>
      <c r="E30" s="274"/>
      <c r="F30" s="274"/>
      <c r="G30" s="274"/>
      <c r="H30" s="59" t="s">
        <v>856</v>
      </c>
      <c r="I30" s="228">
        <f>I29*CoverSheet!C35</f>
        <v>0</v>
      </c>
    </row>
    <row r="31" spans="1:15" ht="7.4" customHeight="1" x14ac:dyDescent="0.35">
      <c r="B31" s="124"/>
      <c r="J31" s="194"/>
      <c r="L31" s="21"/>
    </row>
    <row r="32" spans="1:15" ht="7.4" customHeight="1" x14ac:dyDescent="0.35">
      <c r="A32" s="80"/>
      <c r="B32" s="152"/>
      <c r="C32" s="80"/>
      <c r="D32" s="80"/>
      <c r="E32" s="80"/>
      <c r="F32" s="80"/>
      <c r="G32" s="80"/>
      <c r="H32" s="80"/>
      <c r="I32" s="80"/>
      <c r="J32" s="218"/>
      <c r="K32" s="80"/>
      <c r="L32" s="219"/>
      <c r="M32" s="80"/>
      <c r="N32" s="80"/>
    </row>
    <row r="33" spans="1:15" ht="7.4" customHeight="1" x14ac:dyDescent="0.35">
      <c r="B33" s="124"/>
      <c r="J33" s="194"/>
      <c r="L33" s="21"/>
    </row>
    <row r="34" spans="1:15" ht="18.5" thickBot="1" x14ac:dyDescent="0.45">
      <c r="B34" s="145"/>
      <c r="C34" s="145" t="s">
        <v>2607</v>
      </c>
      <c r="D34" s="145"/>
      <c r="E34" s="145"/>
      <c r="F34" s="145"/>
      <c r="G34" s="216"/>
      <c r="H34" s="260"/>
      <c r="I34" s="216"/>
      <c r="J34" s="145"/>
      <c r="K34" s="145"/>
      <c r="L34" s="145"/>
      <c r="M34" s="145"/>
      <c r="N34" s="145"/>
      <c r="O34" s="217"/>
    </row>
    <row r="35" spans="1:15" ht="7.4" customHeight="1" x14ac:dyDescent="0.35">
      <c r="B35" s="124"/>
      <c r="J35" s="194"/>
      <c r="L35" s="21"/>
    </row>
    <row r="36" spans="1:15" x14ac:dyDescent="0.35">
      <c r="C36" s="6" t="s">
        <v>2608</v>
      </c>
    </row>
    <row r="37" spans="1:15" ht="7.4" customHeight="1" x14ac:dyDescent="0.35">
      <c r="B37" s="124"/>
      <c r="J37" s="194"/>
      <c r="L37" s="21"/>
    </row>
    <row r="38" spans="1:15" x14ac:dyDescent="0.35">
      <c r="C38" s="10" t="s">
        <v>3673</v>
      </c>
      <c r="I38" s="220" t="e">
        <f>I23</f>
        <v>#N/A</v>
      </c>
    </row>
    <row r="39" spans="1:15" x14ac:dyDescent="0.35">
      <c r="C39" s="18" t="s">
        <v>2609</v>
      </c>
    </row>
    <row r="40" spans="1:15" x14ac:dyDescent="0.35">
      <c r="C40" s="10" t="s">
        <v>6183</v>
      </c>
      <c r="I40" s="220">
        <f>I30</f>
        <v>0</v>
      </c>
    </row>
    <row r="41" spans="1:15" ht="7.4" customHeight="1" x14ac:dyDescent="0.35">
      <c r="B41" s="124"/>
      <c r="J41" s="194"/>
      <c r="L41" s="21"/>
    </row>
    <row r="42" spans="1:15" ht="15.5" x14ac:dyDescent="0.35">
      <c r="B42" s="6" t="s">
        <v>2610</v>
      </c>
      <c r="C42" s="181" t="s">
        <v>2607</v>
      </c>
      <c r="I42" s="230" t="e">
        <f>MAX(I38,I40)</f>
        <v>#N/A</v>
      </c>
      <c r="J42" s="473" t="s">
        <v>2611</v>
      </c>
      <c r="K42" s="473"/>
      <c r="L42" s="473"/>
      <c r="M42" s="473"/>
    </row>
    <row r="43" spans="1:15" ht="7.4" customHeight="1" x14ac:dyDescent="0.35">
      <c r="B43" s="124"/>
      <c r="J43" s="473"/>
      <c r="K43" s="473"/>
      <c r="L43" s="473"/>
      <c r="M43" s="473"/>
    </row>
    <row r="44" spans="1:15" ht="30" customHeight="1" x14ac:dyDescent="0.35">
      <c r="B44" s="6" t="s">
        <v>2612</v>
      </c>
      <c r="C44" s="474" t="s">
        <v>2613</v>
      </c>
      <c r="D44" s="474"/>
      <c r="E44" s="474"/>
      <c r="F44" s="474"/>
      <c r="G44" s="474"/>
      <c r="I44" s="221" t="e">
        <f>IF(J15&gt;I42,"Yes", "No")</f>
        <v>#N/A</v>
      </c>
      <c r="J44" s="473"/>
      <c r="K44" s="473"/>
      <c r="L44" s="473"/>
      <c r="M44" s="473"/>
      <c r="N44" s="6" t="e">
        <f>IF(I44="yes","G","Y")</f>
        <v>#N/A</v>
      </c>
    </row>
    <row r="45" spans="1:15" ht="7.4" customHeight="1" x14ac:dyDescent="0.35">
      <c r="B45" s="124"/>
      <c r="J45" s="194"/>
      <c r="L45" s="21"/>
    </row>
    <row r="46" spans="1:15" ht="7.4" hidden="1" customHeight="1" x14ac:dyDescent="0.35">
      <c r="A46" s="80"/>
      <c r="B46" s="152"/>
      <c r="C46" s="80"/>
      <c r="D46" s="80"/>
      <c r="E46" s="80"/>
      <c r="F46" s="80"/>
      <c r="G46" s="80"/>
      <c r="H46" s="80"/>
      <c r="I46" s="80"/>
      <c r="J46" s="218"/>
      <c r="K46" s="80"/>
      <c r="L46" s="219"/>
      <c r="M46" s="80"/>
      <c r="N46" s="80"/>
    </row>
    <row r="47" spans="1:15" ht="7.4" hidden="1" customHeight="1" x14ac:dyDescent="0.35">
      <c r="B47" s="124"/>
      <c r="J47" s="194"/>
      <c r="L47" s="21"/>
    </row>
    <row r="48" spans="1:15" ht="18.5" hidden="1" thickBot="1" x14ac:dyDescent="0.45">
      <c r="B48" s="145"/>
      <c r="C48" s="145" t="s">
        <v>2614</v>
      </c>
      <c r="D48" s="145"/>
      <c r="E48" s="145"/>
      <c r="F48" s="145"/>
      <c r="G48" s="145"/>
      <c r="H48" s="260"/>
      <c r="I48" s="222"/>
      <c r="J48" s="145"/>
      <c r="K48" s="145"/>
      <c r="L48" s="145"/>
      <c r="M48" s="145"/>
      <c r="N48" s="145"/>
    </row>
    <row r="49" spans="1:14" ht="7.4" hidden="1" customHeight="1" x14ac:dyDescent="0.35">
      <c r="B49" s="124"/>
      <c r="J49" s="194"/>
      <c r="L49" s="21"/>
    </row>
    <row r="50" spans="1:14" hidden="1" x14ac:dyDescent="0.35">
      <c r="C50" s="10" t="s">
        <v>2615</v>
      </c>
      <c r="D50" s="10"/>
      <c r="I50" s="10">
        <f>CoverSheet!$D$33</f>
        <v>0</v>
      </c>
    </row>
    <row r="51" spans="1:14" ht="7.4" hidden="1" customHeight="1" x14ac:dyDescent="0.35">
      <c r="B51" s="124"/>
      <c r="J51" s="194"/>
      <c r="L51" s="21"/>
    </row>
    <row r="52" spans="1:14" hidden="1" x14ac:dyDescent="0.35">
      <c r="B52" s="6" t="s">
        <v>2616</v>
      </c>
      <c r="C52" s="471" t="s">
        <v>2617</v>
      </c>
      <c r="D52" s="471"/>
      <c r="E52" s="471"/>
      <c r="F52" s="471"/>
      <c r="G52" s="471"/>
      <c r="I52" s="223">
        <f>Input!P259</f>
        <v>0</v>
      </c>
      <c r="J52" s="18" t="s">
        <v>5115</v>
      </c>
      <c r="K52" s="18"/>
      <c r="L52" s="18">
        <f>SUM(Input!P199,Input!P245)</f>
        <v>0</v>
      </c>
    </row>
    <row r="53" spans="1:14" hidden="1" x14ac:dyDescent="0.35">
      <c r="B53" s="6" t="s">
        <v>2618</v>
      </c>
      <c r="C53" s="472" t="s">
        <v>2619</v>
      </c>
      <c r="D53" s="472"/>
      <c r="E53" s="472"/>
      <c r="F53" s="472"/>
      <c r="G53" s="472"/>
      <c r="H53" s="202"/>
      <c r="I53" s="223">
        <f>IF(L52&gt;L53,L53*0.5,L52*0.5)</f>
        <v>0</v>
      </c>
      <c r="J53" s="18" t="s">
        <v>5116</v>
      </c>
      <c r="L53" s="310">
        <f>(1/9)*I40</f>
        <v>0</v>
      </c>
    </row>
    <row r="54" spans="1:14" ht="15" hidden="1" thickBot="1" x14ac:dyDescent="0.4">
      <c r="B54" s="6" t="s">
        <v>2620</v>
      </c>
      <c r="C54" s="224"/>
      <c r="D54" s="224"/>
      <c r="E54" s="224"/>
      <c r="F54" s="224"/>
      <c r="G54" s="225" t="s">
        <v>2621</v>
      </c>
      <c r="H54" s="224"/>
      <c r="I54" s="231">
        <f>SUM(I52:I53)</f>
        <v>0</v>
      </c>
      <c r="J54" s="22"/>
      <c r="K54" s="22"/>
      <c r="L54" s="22"/>
      <c r="M54" s="22"/>
    </row>
    <row r="55" spans="1:14" ht="7.4" hidden="1" customHeight="1" x14ac:dyDescent="0.35">
      <c r="B55" s="124"/>
      <c r="J55" s="22"/>
      <c r="K55" s="22"/>
      <c r="L55" s="22"/>
      <c r="M55" s="22"/>
    </row>
    <row r="56" spans="1:14" ht="30" hidden="1" customHeight="1" x14ac:dyDescent="0.35">
      <c r="B56" s="6" t="s">
        <v>2622</v>
      </c>
      <c r="C56" s="181" t="s">
        <v>2623</v>
      </c>
      <c r="I56" s="221" t="str">
        <f>IF(I54&gt;=(1/3)*FORCalc!Q28,"Yes","No")</f>
        <v>Yes</v>
      </c>
      <c r="J56" s="22"/>
      <c r="K56" s="22"/>
      <c r="L56" s="22"/>
      <c r="M56" s="22"/>
      <c r="N56" s="6" t="str">
        <f>IF(I56="yes","G","Y")</f>
        <v>G</v>
      </c>
    </row>
    <row r="57" spans="1:14" ht="7.4" hidden="1" customHeight="1" x14ac:dyDescent="0.35">
      <c r="B57" s="124"/>
      <c r="J57" s="194"/>
      <c r="L57" s="21"/>
    </row>
    <row r="58" spans="1:14" ht="7.4" customHeight="1" x14ac:dyDescent="0.35">
      <c r="A58" s="24"/>
      <c r="B58" s="24"/>
      <c r="C58" s="24"/>
      <c r="D58" s="24"/>
      <c r="E58" s="24"/>
      <c r="F58" s="24"/>
      <c r="G58" s="24"/>
      <c r="H58" s="24"/>
      <c r="I58" s="24"/>
      <c r="J58" s="24"/>
      <c r="K58" s="24"/>
      <c r="L58" s="24"/>
      <c r="M58" s="24"/>
      <c r="N58" s="24"/>
    </row>
  </sheetData>
  <sheetProtection algorithmName="SHA-512" hashValue="Kmsz1tocf2JiJfUvHKPrLynR1R24jaDpQhItg+9p+VtMT3m4t02/qCqJBPfmKs+vwt3BG5GC2EwM0mxPl2PI3g==" saltValue="SJevwFU9AxddCo3zfYITWw==" spinCount="100000" sheet="1" objects="1" scenarios="1"/>
  <mergeCells count="7">
    <mergeCell ref="C52:G52"/>
    <mergeCell ref="C53:G53"/>
    <mergeCell ref="B2:C3"/>
    <mergeCell ref="D2:K3"/>
    <mergeCell ref="I7:K7"/>
    <mergeCell ref="J42:M44"/>
    <mergeCell ref="C44:G44"/>
  </mergeCells>
  <conditionalFormatting sqref="I44">
    <cfRule type="cellIs" dxfId="98" priority="3" operator="equal">
      <formula>"Yes"</formula>
    </cfRule>
    <cfRule type="cellIs" dxfId="97" priority="4" operator="equal">
      <formula>"No"</formula>
    </cfRule>
  </conditionalFormatting>
  <conditionalFormatting sqref="I56">
    <cfRule type="cellIs" dxfId="96" priority="1" operator="equal">
      <formula>"Yes"</formula>
    </cfRule>
    <cfRule type="cellIs" dxfId="95" priority="2" operator="equal">
      <formula>"No"</formula>
    </cfRule>
  </conditionalFormatting>
  <conditionalFormatting sqref="I15:J15">
    <cfRule type="cellIs" dxfId="94" priority="5" operator="lessThan">
      <formula>0</formula>
    </cfRule>
  </conditionalFormatting>
  <conditionalFormatting sqref="N1:N1048576">
    <cfRule type="cellIs" dxfId="93" priority="7" operator="equal">
      <formula>"R"</formula>
    </cfRule>
    <cfRule type="cellIs" dxfId="92" priority="8" operator="equal">
      <formula>"G"</formula>
    </cfRule>
    <cfRule type="cellIs" dxfId="91" priority="9" operator="equal">
      <formula>"Y"</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E2FD-A9DD-490A-B05C-7B058FFA15EE}">
  <sheetPr codeName="Sheet16"/>
  <dimension ref="A1:I25"/>
  <sheetViews>
    <sheetView workbookViewId="0">
      <selection activeCell="H25" sqref="H25"/>
    </sheetView>
  </sheetViews>
  <sheetFormatPr defaultRowHeight="14.5" x14ac:dyDescent="0.35"/>
  <cols>
    <col min="6" max="6" width="11.453125" customWidth="1"/>
    <col min="7" max="7" width="31.0898437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2624</v>
      </c>
      <c r="F1" t="s">
        <v>2596</v>
      </c>
      <c r="G1" t="s">
        <v>2500</v>
      </c>
      <c r="H1" s="253">
        <f>RegulatoryReq!I13</f>
        <v>0</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2624</v>
      </c>
      <c r="F2" t="s">
        <v>2597</v>
      </c>
      <c r="G2" t="s">
        <v>2598</v>
      </c>
      <c r="H2" s="253">
        <f>RegulatoryReq!I14</f>
        <v>0</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2624</v>
      </c>
      <c r="F3" t="s">
        <v>2599</v>
      </c>
      <c r="G3" t="s">
        <v>3672</v>
      </c>
      <c r="H3" s="253">
        <f>RegulatoryReq!I15</f>
        <v>0</v>
      </c>
    </row>
    <row r="4" spans="1:9" s="410" customFormat="1" x14ac:dyDescent="0.35">
      <c r="A4" s="410" t="str">
        <f>IF(CoverSheet!$C$9="Annual Return","AR",IF(CoverSheet!$C$9="Interim Return","IR",IF(CoverSheet!$C$9="Audited Annual Return","AAR","")))</f>
        <v/>
      </c>
      <c r="B4" s="410" t="str">
        <f>CoverSheet!$G$7</f>
        <v>v:25-01-a</v>
      </c>
      <c r="C4" s="410">
        <f>IF(CoverSheet!$C$31=3,"Q1",IF(CoverSheet!$C$31=6,"Q2",IF(CoverSheet!$C$31=9,"Q3",IF(AND(CoverSheet!$C$31=12,A4="AR"),"Q4",YEAR(CoverSheet!$D$29)))))</f>
        <v>1900</v>
      </c>
      <c r="D4" s="410" t="str">
        <f>CoverSheet!$C$15</f>
        <v/>
      </c>
      <c r="E4" s="410" t="s">
        <v>2624</v>
      </c>
      <c r="F4" s="410" t="s">
        <v>4665</v>
      </c>
      <c r="G4" s="410" t="s">
        <v>6184</v>
      </c>
      <c r="H4" s="412">
        <f>RegulatoryReq!J13</f>
        <v>0</v>
      </c>
    </row>
    <row r="5" spans="1:9" s="410" customFormat="1" x14ac:dyDescent="0.35">
      <c r="A5" s="410" t="str">
        <f>IF(CoverSheet!$C$9="Annual Return","AR",IF(CoverSheet!$C$9="Interim Return","IR",IF(CoverSheet!$C$9="Audited Annual Return","AAR","")))</f>
        <v/>
      </c>
      <c r="B5" s="410" t="str">
        <f>CoverSheet!$G$7</f>
        <v>v:25-01-a</v>
      </c>
      <c r="C5" s="410">
        <f>IF(CoverSheet!$C$31=3,"Q1",IF(CoverSheet!$C$31=6,"Q2",IF(CoverSheet!$C$31=9,"Q3",IF(AND(CoverSheet!$C$31=12,A5="AR"),"Q4",YEAR(CoverSheet!$D$29)))))</f>
        <v>1900</v>
      </c>
      <c r="D5" s="410" t="str">
        <f>CoverSheet!$C$15</f>
        <v/>
      </c>
      <c r="E5" s="410" t="s">
        <v>2624</v>
      </c>
      <c r="F5" s="410" t="s">
        <v>4666</v>
      </c>
      <c r="G5" s="410" t="s">
        <v>6185</v>
      </c>
      <c r="H5" s="412">
        <f>RegulatoryReq!J14</f>
        <v>0</v>
      </c>
    </row>
    <row r="6" spans="1:9" s="410" customFormat="1" x14ac:dyDescent="0.35">
      <c r="A6" s="410" t="str">
        <f>IF(CoverSheet!$C$9="Annual Return","AR",IF(CoverSheet!$C$9="Interim Return","IR",IF(CoverSheet!$C$9="Audited Annual Return","AAR","")))</f>
        <v/>
      </c>
      <c r="B6" s="410" t="str">
        <f>CoverSheet!$G$7</f>
        <v>v:25-01-a</v>
      </c>
      <c r="C6" s="410">
        <f>IF(CoverSheet!$C$31=3,"Q1",IF(CoverSheet!$C$31=6,"Q2",IF(CoverSheet!$C$31=9,"Q3",IF(AND(CoverSheet!$C$31=12,A6="AR"),"Q4",YEAR(CoverSheet!$D$29)))))</f>
        <v>1900</v>
      </c>
      <c r="D6" s="410" t="str">
        <f>CoverSheet!$C$15</f>
        <v/>
      </c>
      <c r="E6" s="410" t="s">
        <v>2624</v>
      </c>
      <c r="F6" s="410" t="s">
        <v>4667</v>
      </c>
      <c r="G6" s="410" t="s">
        <v>6186</v>
      </c>
      <c r="H6" s="412">
        <f>RegulatoryReq!J15</f>
        <v>0</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2624</v>
      </c>
      <c r="F7" t="s">
        <v>2601</v>
      </c>
      <c r="G7" t="s">
        <v>2602</v>
      </c>
      <c r="H7" t="e">
        <f>RegulatoryReq!D21</f>
        <v>#N/A</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2624</v>
      </c>
      <c r="F8" t="s">
        <v>2603</v>
      </c>
      <c r="G8" t="s">
        <v>2604</v>
      </c>
      <c r="H8" t="e">
        <f>RegulatoryReq!I23</f>
        <v>#N/A</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2624</v>
      </c>
      <c r="F9" t="s">
        <v>2605</v>
      </c>
      <c r="G9" t="s">
        <v>2606</v>
      </c>
      <c r="H9" s="253">
        <f>RegulatoryReq!I29</f>
        <v>0</v>
      </c>
    </row>
    <row r="10" spans="1:9" s="410" customFormat="1" x14ac:dyDescent="0.35">
      <c r="A10" s="410" t="str">
        <f>IF(CoverSheet!$C$9="Annual Return","AR",IF(CoverSheet!$C$9="Interim Return","IR",IF(CoverSheet!$C$9="Audited Annual Return","AAR","")))</f>
        <v/>
      </c>
      <c r="B10" s="410" t="str">
        <f>CoverSheet!$G$7</f>
        <v>v:25-01-a</v>
      </c>
      <c r="C10" s="410">
        <f>IF(CoverSheet!$C$31=3,"Q1",IF(CoverSheet!$C$31=6,"Q2",IF(CoverSheet!$C$31=9,"Q3",IF(AND(CoverSheet!$C$31=12,A10="AR"),"Q4",YEAR(CoverSheet!$D$29)))))</f>
        <v>1900</v>
      </c>
      <c r="D10" s="410" t="str">
        <f>CoverSheet!$C$15</f>
        <v/>
      </c>
      <c r="E10" s="410" t="s">
        <v>2624</v>
      </c>
      <c r="F10" s="410" t="s">
        <v>4669</v>
      </c>
      <c r="G10" s="410" t="s">
        <v>6187</v>
      </c>
      <c r="H10" s="412">
        <f>RegulatoryReq!I30</f>
        <v>0</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2624</v>
      </c>
      <c r="F11" t="s">
        <v>2610</v>
      </c>
      <c r="G11" t="s">
        <v>2607</v>
      </c>
      <c r="H11" s="253" t="e">
        <f>RegulatoryReq!I42</f>
        <v>#N/A</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2624</v>
      </c>
      <c r="F12" t="s">
        <v>2612</v>
      </c>
      <c r="G12" t="s">
        <v>2613</v>
      </c>
      <c r="H12" t="e">
        <f>RegulatoryReq!I44</f>
        <v>#N/A</v>
      </c>
      <c r="I12" t="e">
        <f>RegulatoryReq!N44</f>
        <v>#N/A</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2624</v>
      </c>
      <c r="F13" t="s">
        <v>2616</v>
      </c>
      <c r="G13" t="s">
        <v>2617</v>
      </c>
      <c r="H13">
        <f>RegulatoryReq!I52</f>
        <v>0</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2624</v>
      </c>
      <c r="F14" t="s">
        <v>2618</v>
      </c>
      <c r="G14" t="s">
        <v>2619</v>
      </c>
      <c r="H14">
        <f>RegulatoryReq!I53</f>
        <v>0</v>
      </c>
      <c r="I14">
        <f>RegulatoryReq!N53</f>
        <v>0</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2624</v>
      </c>
      <c r="F15" t="s">
        <v>2620</v>
      </c>
      <c r="G15" t="s">
        <v>2621</v>
      </c>
      <c r="H15">
        <f>RegulatoryReq!I54</f>
        <v>0</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2624</v>
      </c>
      <c r="F16" t="s">
        <v>2622</v>
      </c>
      <c r="G16" t="s">
        <v>2623</v>
      </c>
      <c r="H16" t="str">
        <f>RegulatoryReq!I56</f>
        <v>Yes</v>
      </c>
      <c r="I16" t="str">
        <f>RegulatoryReq!N56</f>
        <v>G</v>
      </c>
    </row>
    <row r="17" spans="1:8"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2624</v>
      </c>
      <c r="F17" t="s">
        <v>4665</v>
      </c>
      <c r="G17" t="s">
        <v>4674</v>
      </c>
      <c r="H17" s="253">
        <f>RegulatoryReq!I13*CoverSheet!$C$35</f>
        <v>0</v>
      </c>
    </row>
    <row r="18" spans="1:8"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2624</v>
      </c>
      <c r="F18" t="s">
        <v>4666</v>
      </c>
      <c r="G18" t="s">
        <v>4675</v>
      </c>
      <c r="H18" s="253">
        <f>RegulatoryReq!I14*CoverSheet!$C$35</f>
        <v>0</v>
      </c>
    </row>
    <row r="19" spans="1:8"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2624</v>
      </c>
      <c r="F19" t="s">
        <v>4667</v>
      </c>
      <c r="G19" t="s">
        <v>4676</v>
      </c>
      <c r="H19" s="253">
        <f>RegulatoryReq!I15*CoverSheet!$C$35</f>
        <v>0</v>
      </c>
    </row>
    <row r="20" spans="1:8"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2624</v>
      </c>
      <c r="F20" t="s">
        <v>4668</v>
      </c>
      <c r="G20" t="s">
        <v>4677</v>
      </c>
      <c r="H20" t="e">
        <f>RegulatoryReq!I23*CoverSheet!$C$35</f>
        <v>#N/A</v>
      </c>
    </row>
    <row r="21" spans="1:8"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2624</v>
      </c>
      <c r="F21" t="s">
        <v>4669</v>
      </c>
      <c r="G21" t="s">
        <v>4678</v>
      </c>
      <c r="H21" s="253">
        <f>RegulatoryReq!I29*CoverSheet!$C$35</f>
        <v>0</v>
      </c>
    </row>
    <row r="22" spans="1:8"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2624</v>
      </c>
      <c r="F22" t="s">
        <v>4670</v>
      </c>
      <c r="G22" t="s">
        <v>4679</v>
      </c>
      <c r="H22" s="253" t="e">
        <f>RegulatoryReq!I42*CoverSheet!$C$35</f>
        <v>#N/A</v>
      </c>
    </row>
    <row r="23" spans="1:8"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2624</v>
      </c>
      <c r="F23" t="s">
        <v>4671</v>
      </c>
      <c r="G23" t="s">
        <v>4680</v>
      </c>
      <c r="H23">
        <f>RegulatoryReq!I52*CoverSheet!$C$35</f>
        <v>0</v>
      </c>
    </row>
    <row r="24" spans="1:8"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2624</v>
      </c>
      <c r="F24" t="s">
        <v>4672</v>
      </c>
      <c r="G24" t="s">
        <v>4681</v>
      </c>
      <c r="H24">
        <f>RegulatoryReq!I53*CoverSheet!$C$35</f>
        <v>0</v>
      </c>
    </row>
    <row r="25" spans="1:8"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2624</v>
      </c>
      <c r="F25" t="s">
        <v>4673</v>
      </c>
      <c r="G25" t="s">
        <v>4682</v>
      </c>
      <c r="H25">
        <f>RegulatoryReq!I54*CoverSheet!$C$35</f>
        <v>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7276-C2FD-4970-8BAD-B81A377DE891}">
  <sheetPr codeName="Sheet17">
    <tabColor rgb="FFEDD9C4"/>
  </sheetPr>
  <dimension ref="A1:N57"/>
  <sheetViews>
    <sheetView zoomScale="76" workbookViewId="0"/>
  </sheetViews>
  <sheetFormatPr defaultColWidth="0" defaultRowHeight="14.5" zeroHeight="1" x14ac:dyDescent="0.35"/>
  <cols>
    <col min="1" max="1" width="2.453125" style="278" customWidth="1"/>
    <col min="2" max="2" width="10.26953125" style="278" customWidth="1"/>
    <col min="3" max="3" width="10.453125" style="278" customWidth="1"/>
    <col min="4" max="4" width="29.7265625" style="278" customWidth="1"/>
    <col min="5" max="6" width="20.54296875" style="278" customWidth="1"/>
    <col min="7" max="7" width="22.54296875" style="278" customWidth="1"/>
    <col min="8" max="10" width="20.54296875" style="278" customWidth="1"/>
    <col min="11" max="13" width="1.453125" style="278" customWidth="1"/>
    <col min="14" max="16384" width="8.7265625" style="278" hidden="1"/>
  </cols>
  <sheetData>
    <row r="1" spans="1:14" ht="7.4" customHeight="1" x14ac:dyDescent="0.35">
      <c r="A1" s="8"/>
      <c r="B1" s="118"/>
      <c r="C1" s="118"/>
      <c r="D1" s="118"/>
      <c r="E1" s="56"/>
      <c r="F1" s="56"/>
      <c r="G1" s="56"/>
      <c r="H1" s="56"/>
      <c r="I1" s="56"/>
      <c r="J1" s="56"/>
      <c r="K1" s="56"/>
      <c r="L1" s="56"/>
      <c r="M1" s="5"/>
    </row>
    <row r="2" spans="1:14" ht="18" x14ac:dyDescent="0.35">
      <c r="A2" s="8"/>
      <c r="B2" s="429" t="e" vm="4">
        <v>#VALUE!</v>
      </c>
      <c r="C2" s="429"/>
      <c r="D2" s="457" t="s">
        <v>1615</v>
      </c>
      <c r="E2" s="457"/>
      <c r="F2" s="457"/>
      <c r="G2" s="457"/>
      <c r="H2" s="457"/>
      <c r="I2" s="457"/>
      <c r="J2" s="57"/>
      <c r="K2" s="57"/>
      <c r="L2" s="57"/>
      <c r="M2" s="5"/>
    </row>
    <row r="3" spans="1:14" ht="18" x14ac:dyDescent="0.35">
      <c r="A3" s="56"/>
      <c r="B3" s="429"/>
      <c r="C3" s="429"/>
      <c r="D3" s="457"/>
      <c r="E3" s="457"/>
      <c r="F3" s="457"/>
      <c r="G3" s="457"/>
      <c r="H3" s="457"/>
      <c r="I3" s="457"/>
      <c r="J3" s="57"/>
      <c r="K3" s="57"/>
      <c r="L3" s="57"/>
      <c r="M3" s="5"/>
    </row>
    <row r="4" spans="1:14" ht="15.5" x14ac:dyDescent="0.35">
      <c r="A4" s="56"/>
      <c r="B4" s="118"/>
      <c r="C4" s="118"/>
      <c r="D4" s="118"/>
      <c r="E4" s="56"/>
      <c r="F4" s="56"/>
      <c r="G4" s="56"/>
      <c r="H4" s="56"/>
      <c r="I4" s="56"/>
      <c r="J4" s="56"/>
      <c r="K4" s="153" t="str">
        <f>CoverSheet!G7</f>
        <v>v:25-01-a</v>
      </c>
      <c r="L4" s="58"/>
      <c r="M4" s="5"/>
    </row>
    <row r="5" spans="1:14" ht="7.4" customHeight="1" x14ac:dyDescent="0.35">
      <c r="A5" s="6"/>
      <c r="B5" s="124"/>
      <c r="C5" s="124"/>
      <c r="D5" s="6"/>
      <c r="E5" s="6"/>
      <c r="F5" s="6"/>
      <c r="G5" s="6"/>
      <c r="H5" s="6"/>
      <c r="I5" s="6"/>
      <c r="J5" s="6"/>
      <c r="K5" s="6"/>
      <c r="L5" s="6"/>
      <c r="M5" s="5"/>
    </row>
    <row r="6" spans="1:14" x14ac:dyDescent="0.35">
      <c r="A6" s="6"/>
      <c r="B6" s="124"/>
      <c r="C6" s="124"/>
      <c r="D6" s="59" t="s">
        <v>41</v>
      </c>
      <c r="E6" s="60">
        <f>CoverSheet!$C$11</f>
        <v>0</v>
      </c>
      <c r="F6" s="6"/>
      <c r="G6" s="6"/>
      <c r="H6" s="6"/>
      <c r="I6" s="6"/>
      <c r="J6" s="6"/>
      <c r="K6" s="6"/>
      <c r="L6" s="6"/>
      <c r="M6" s="5"/>
    </row>
    <row r="7" spans="1:14" x14ac:dyDescent="0.35">
      <c r="A7" s="6"/>
      <c r="B7" s="124"/>
      <c r="C7" s="124"/>
      <c r="D7" s="59" t="s">
        <v>42</v>
      </c>
      <c r="E7" s="60" t="str">
        <f>IF(OR(CoverSheet!$C$28=0,CoverSheet!$C$29=0),"",(TEXT(CoverSheet!$C$28,"DD/MM/YYYY")&amp;" - "&amp;(TEXT(CoverSheet!$C$29,"dd/mm/yyyy"))))</f>
        <v xml:space="preserve"> - </v>
      </c>
      <c r="F7" s="6"/>
      <c r="G7" s="436" t="s">
        <v>43</v>
      </c>
      <c r="H7" s="436"/>
      <c r="I7" s="61" t="str">
        <f>CoverSheet!C31</f>
        <v/>
      </c>
      <c r="K7" s="6"/>
      <c r="L7" s="6"/>
      <c r="M7" s="5"/>
    </row>
    <row r="8" spans="1:14" ht="7.4" customHeight="1" thickBot="1" x14ac:dyDescent="0.4">
      <c r="A8" s="63"/>
      <c r="B8" s="138"/>
      <c r="C8" s="138"/>
      <c r="D8" s="63"/>
      <c r="E8" s="63"/>
      <c r="F8" s="63"/>
      <c r="G8" s="63"/>
      <c r="H8" s="63"/>
      <c r="I8" s="63"/>
      <c r="J8" s="63"/>
      <c r="K8" s="63"/>
      <c r="L8" s="63"/>
      <c r="M8" s="5"/>
    </row>
    <row r="9" spans="1:14" ht="7.4" customHeight="1" thickTop="1" x14ac:dyDescent="0.35">
      <c r="A9" s="6"/>
      <c r="B9" s="6"/>
      <c r="C9" s="6"/>
      <c r="D9" s="6"/>
      <c r="E9" s="6"/>
      <c r="F9" s="6"/>
      <c r="G9" s="6"/>
      <c r="H9" s="6"/>
      <c r="I9" s="6"/>
      <c r="J9" s="6"/>
      <c r="K9" s="6"/>
      <c r="L9" s="6"/>
      <c r="M9" s="5"/>
    </row>
    <row r="10" spans="1:14" ht="18.5" thickBot="1" x14ac:dyDescent="0.45">
      <c r="A10" s="6"/>
      <c r="B10" s="84"/>
      <c r="C10" s="145" t="s">
        <v>4858</v>
      </c>
      <c r="D10" s="84"/>
      <c r="E10" s="84"/>
      <c r="F10" s="84"/>
      <c r="G10" s="84"/>
      <c r="H10" s="84"/>
      <c r="I10" s="84"/>
      <c r="J10" s="84"/>
      <c r="K10" s="84"/>
      <c r="L10" s="6"/>
      <c r="M10" s="5"/>
      <c r="N10" s="137"/>
    </row>
    <row r="11" spans="1:14" ht="7.4" customHeight="1" x14ac:dyDescent="0.35">
      <c r="A11" s="6"/>
      <c r="B11" s="6"/>
      <c r="C11" s="6"/>
      <c r="D11" s="6"/>
      <c r="E11" s="6"/>
      <c r="F11" s="6"/>
      <c r="G11" s="6"/>
      <c r="H11" s="6"/>
      <c r="I11" s="6"/>
      <c r="J11" s="6"/>
      <c r="K11" s="6"/>
      <c r="L11" s="6"/>
      <c r="M11" s="5"/>
      <c r="N11" s="137"/>
    </row>
    <row r="12" spans="1:14" x14ac:dyDescent="0.35">
      <c r="A12" s="6"/>
      <c r="B12" s="6" t="s">
        <v>1616</v>
      </c>
      <c r="C12" s="6" t="s">
        <v>4859</v>
      </c>
      <c r="D12" s="6"/>
      <c r="E12" s="6"/>
      <c r="F12" s="6"/>
      <c r="G12" s="6"/>
      <c r="H12" s="6"/>
      <c r="I12" s="6"/>
      <c r="J12" s="147"/>
      <c r="K12" s="6"/>
      <c r="L12" s="6" t="str">
        <f>IF(AND(NOT(ISBLANK(CoverSheet!$C$11)),ISBLANK('General Crypto Services'!J12)),"R","G")</f>
        <v>G</v>
      </c>
      <c r="M12" s="5"/>
    </row>
    <row r="13" spans="1:14" ht="7.4" customHeight="1" x14ac:dyDescent="0.35">
      <c r="A13" s="6"/>
      <c r="B13" s="6"/>
      <c r="C13" s="6"/>
      <c r="D13" s="6"/>
      <c r="E13" s="6"/>
      <c r="F13" s="6"/>
      <c r="G13" s="6"/>
      <c r="H13" s="6"/>
      <c r="I13" s="6"/>
      <c r="J13" s="6"/>
      <c r="K13" s="6"/>
      <c r="L13" s="6"/>
      <c r="M13" s="5"/>
    </row>
    <row r="14" spans="1:14" x14ac:dyDescent="0.35">
      <c r="A14" s="6"/>
      <c r="B14" s="6" t="s">
        <v>1617</v>
      </c>
      <c r="C14" s="6" t="s">
        <v>1618</v>
      </c>
      <c r="D14" s="6"/>
      <c r="E14" s="6"/>
      <c r="F14" s="477"/>
      <c r="G14" s="478"/>
      <c r="H14" s="478"/>
      <c r="I14" s="478"/>
      <c r="J14" s="479"/>
      <c r="K14" s="6"/>
      <c r="L14" s="6" t="str">
        <f>IF(AND(J12="Other",ISBLANK(F14)),"R",IF(AND(J12&lt;&gt;"Other",NOT(ISBLANK(F14))),"Y","G"))</f>
        <v>G</v>
      </c>
      <c r="M14" s="5"/>
    </row>
    <row r="15" spans="1:14" x14ac:dyDescent="0.35">
      <c r="A15" s="6"/>
      <c r="B15" s="6"/>
      <c r="C15" s="6"/>
      <c r="D15" s="6"/>
      <c r="E15" s="6"/>
      <c r="F15" s="480"/>
      <c r="G15" s="481"/>
      <c r="H15" s="481"/>
      <c r="I15" s="481"/>
      <c r="J15" s="482"/>
      <c r="K15" s="6"/>
      <c r="L15" s="6"/>
      <c r="M15" s="5"/>
    </row>
    <row r="16" spans="1:14" x14ac:dyDescent="0.35">
      <c r="A16" s="6"/>
      <c r="B16" s="6"/>
      <c r="C16" s="6"/>
      <c r="D16" s="6"/>
      <c r="E16" s="6"/>
      <c r="F16" s="483"/>
      <c r="G16" s="484"/>
      <c r="H16" s="484"/>
      <c r="I16" s="484"/>
      <c r="J16" s="485"/>
      <c r="K16" s="6"/>
      <c r="L16" s="6"/>
      <c r="M16" s="5"/>
    </row>
    <row r="17" spans="1:13" ht="7.4" customHeight="1" x14ac:dyDescent="0.35">
      <c r="A17" s="6"/>
      <c r="B17" s="6"/>
      <c r="C17" s="6"/>
      <c r="D17" s="6"/>
      <c r="E17" s="6"/>
      <c r="F17" s="6"/>
      <c r="G17" s="6"/>
      <c r="H17" s="6"/>
      <c r="I17" s="6"/>
      <c r="J17" s="6"/>
      <c r="K17" s="6"/>
      <c r="L17" s="6"/>
      <c r="M17" s="5"/>
    </row>
    <row r="18" spans="1:13" x14ac:dyDescent="0.35">
      <c r="A18" s="6"/>
      <c r="B18" s="6" t="s">
        <v>1619</v>
      </c>
      <c r="C18" s="6" t="s">
        <v>4711</v>
      </c>
      <c r="D18" s="6"/>
      <c r="E18" s="6"/>
      <c r="F18" s="6"/>
      <c r="G18" s="6"/>
      <c r="H18" s="6"/>
      <c r="I18" s="6"/>
      <c r="J18" s="147"/>
      <c r="K18" s="6"/>
      <c r="L18" s="6" t="str">
        <f>IF(AND(NOT(ISBLANK(CoverSheet!$C$11)),ISBLANK('General Crypto Services'!J18)),"R","G")</f>
        <v>G</v>
      </c>
      <c r="M18" s="5"/>
    </row>
    <row r="19" spans="1:13" ht="7.4" customHeight="1" x14ac:dyDescent="0.35">
      <c r="A19" s="6"/>
      <c r="B19" s="6"/>
      <c r="C19" s="6"/>
      <c r="D19" s="6"/>
      <c r="E19" s="6"/>
      <c r="F19" s="6"/>
      <c r="G19" s="6"/>
      <c r="H19" s="6"/>
      <c r="I19" s="6"/>
      <c r="J19" s="6"/>
      <c r="K19" s="6"/>
      <c r="L19" s="6"/>
      <c r="M19" s="5"/>
    </row>
    <row r="20" spans="1:13" x14ac:dyDescent="0.35">
      <c r="A20" s="6"/>
      <c r="B20" s="6" t="s">
        <v>1620</v>
      </c>
      <c r="C20" s="6" t="s">
        <v>1621</v>
      </c>
      <c r="D20" s="6"/>
      <c r="E20" s="6"/>
      <c r="F20" s="6"/>
      <c r="G20" s="6"/>
      <c r="H20" s="6"/>
      <c r="I20" s="6"/>
      <c r="J20" s="6"/>
      <c r="K20" s="6"/>
      <c r="L20" s="6" t="s">
        <v>56</v>
      </c>
      <c r="M20" s="5"/>
    </row>
    <row r="21" spans="1:13" ht="7.4" customHeight="1" x14ac:dyDescent="0.35">
      <c r="A21" s="6"/>
      <c r="B21" s="6"/>
      <c r="C21" s="6"/>
      <c r="D21" s="6"/>
      <c r="E21" s="6"/>
      <c r="F21" s="6"/>
      <c r="G21" s="6"/>
      <c r="H21" s="6"/>
      <c r="I21" s="6"/>
      <c r="J21" s="6"/>
      <c r="K21" s="6"/>
      <c r="L21" s="6"/>
      <c r="M21" s="5"/>
    </row>
    <row r="22" spans="1:13" x14ac:dyDescent="0.35">
      <c r="A22" s="6"/>
      <c r="B22" s="6"/>
      <c r="C22" s="477"/>
      <c r="D22" s="478"/>
      <c r="E22" s="478"/>
      <c r="F22" s="478"/>
      <c r="G22" s="478"/>
      <c r="H22" s="478"/>
      <c r="I22" s="478"/>
      <c r="J22" s="479"/>
      <c r="K22" s="6"/>
      <c r="L22" s="6" t="str">
        <f>IF(AND(J18="yes",ISBLANK(C22)),"R",IF(AND(J18&lt;&gt;"yes",NOT(ISBLANK(C22))),"Y","G"))</f>
        <v>G</v>
      </c>
      <c r="M22" s="5"/>
    </row>
    <row r="23" spans="1:13" x14ac:dyDescent="0.35">
      <c r="A23" s="6"/>
      <c r="B23" s="6"/>
      <c r="C23" s="480"/>
      <c r="D23" s="481"/>
      <c r="E23" s="481"/>
      <c r="F23" s="481"/>
      <c r="G23" s="481"/>
      <c r="H23" s="481"/>
      <c r="I23" s="481"/>
      <c r="J23" s="482"/>
      <c r="K23" s="6"/>
      <c r="L23" s="6"/>
      <c r="M23" s="5"/>
    </row>
    <row r="24" spans="1:13" x14ac:dyDescent="0.35">
      <c r="A24" s="6"/>
      <c r="B24" s="6"/>
      <c r="C24" s="483"/>
      <c r="D24" s="484"/>
      <c r="E24" s="484"/>
      <c r="F24" s="484"/>
      <c r="G24" s="484"/>
      <c r="H24" s="484"/>
      <c r="I24" s="484"/>
      <c r="J24" s="485"/>
      <c r="K24" s="6"/>
      <c r="L24" s="6"/>
      <c r="M24" s="5"/>
    </row>
    <row r="25" spans="1:13" ht="7.4" customHeight="1" x14ac:dyDescent="0.35">
      <c r="A25" s="6"/>
      <c r="B25" s="6"/>
      <c r="C25" s="6"/>
      <c r="D25" s="6"/>
      <c r="E25" s="6"/>
      <c r="F25" s="6"/>
      <c r="G25" s="6"/>
      <c r="H25" s="6"/>
      <c r="I25" s="6"/>
      <c r="J25" s="6"/>
      <c r="K25" s="6"/>
      <c r="L25" s="6"/>
      <c r="M25" s="5"/>
    </row>
    <row r="26" spans="1:13" x14ac:dyDescent="0.35">
      <c r="A26" s="6"/>
      <c r="B26" s="6" t="s">
        <v>1622</v>
      </c>
      <c r="C26" s="6" t="s">
        <v>1623</v>
      </c>
      <c r="D26" s="6"/>
      <c r="E26" s="6"/>
      <c r="F26" s="6"/>
      <c r="G26" s="6"/>
      <c r="H26" s="6"/>
      <c r="I26" s="487"/>
      <c r="J26" s="476"/>
      <c r="K26" s="6"/>
      <c r="L26" s="6" t="str">
        <f>IF(AND(NOT(ISBLANK(CoverSheet!$C$11)),ISBLANK('General Crypto Services'!I26)),"R","G")</f>
        <v>G</v>
      </c>
      <c r="M26" s="5"/>
    </row>
    <row r="27" spans="1:13" ht="7.4" customHeight="1" x14ac:dyDescent="0.35">
      <c r="A27" s="6"/>
      <c r="B27" s="6"/>
      <c r="C27" s="6"/>
      <c r="D27" s="6"/>
      <c r="E27" s="6"/>
      <c r="F27" s="6"/>
      <c r="G27" s="6"/>
      <c r="H27" s="6"/>
      <c r="I27" s="6"/>
      <c r="J27" s="6"/>
      <c r="K27" s="6"/>
      <c r="L27" s="6"/>
      <c r="M27" s="5"/>
    </row>
    <row r="28" spans="1:13" x14ac:dyDescent="0.35">
      <c r="A28" s="6"/>
      <c r="B28" s="6" t="s">
        <v>1625</v>
      </c>
      <c r="C28" s="6" t="s">
        <v>4712</v>
      </c>
      <c r="D28" s="6"/>
      <c r="E28" s="6"/>
      <c r="F28" s="6"/>
      <c r="G28" s="6"/>
      <c r="H28" s="6"/>
      <c r="I28" s="6"/>
      <c r="J28" s="147"/>
      <c r="K28" s="6"/>
      <c r="L28" s="6" t="str">
        <f>IF(AND(NOT(ISBLANK(CoverSheet!$C$11)),ISBLANK('General Crypto Services'!J28)),"R","G")</f>
        <v>G</v>
      </c>
      <c r="M28" s="5"/>
    </row>
    <row r="29" spans="1:13" x14ac:dyDescent="0.35">
      <c r="A29" s="6"/>
      <c r="B29" s="6"/>
      <c r="C29" s="340" t="s">
        <v>1626</v>
      </c>
      <c r="D29" s="6"/>
      <c r="E29" s="6"/>
      <c r="F29" s="6"/>
      <c r="G29" s="6"/>
      <c r="H29" s="6"/>
      <c r="I29" s="6"/>
      <c r="J29" s="6"/>
      <c r="K29" s="6"/>
      <c r="L29" s="6"/>
      <c r="M29" s="5"/>
    </row>
    <row r="30" spans="1:13" ht="7.4" customHeight="1" x14ac:dyDescent="0.35">
      <c r="A30" s="6"/>
      <c r="B30" s="6"/>
      <c r="C30" s="6"/>
      <c r="D30" s="6"/>
      <c r="E30" s="6"/>
      <c r="F30" s="6"/>
      <c r="G30" s="6"/>
      <c r="H30" s="6"/>
      <c r="I30" s="6"/>
      <c r="J30" s="6"/>
      <c r="K30" s="6"/>
      <c r="L30" s="6"/>
      <c r="M30" s="5"/>
    </row>
    <row r="31" spans="1:13" x14ac:dyDescent="0.35">
      <c r="A31" s="6"/>
      <c r="B31" s="6" t="s">
        <v>1627</v>
      </c>
      <c r="C31" s="6" t="s">
        <v>4731</v>
      </c>
      <c r="D31" s="6"/>
      <c r="E31" s="6"/>
      <c r="F31" s="6"/>
      <c r="G31" s="6"/>
      <c r="H31" s="6"/>
      <c r="I31" s="6"/>
      <c r="J31" s="271"/>
      <c r="K31" s="6"/>
      <c r="L31" s="6"/>
      <c r="M31" s="5"/>
    </row>
    <row r="32" spans="1:13" x14ac:dyDescent="0.35">
      <c r="A32" s="6"/>
      <c r="B32" s="6"/>
      <c r="C32" s="6"/>
      <c r="D32" s="6"/>
      <c r="E32" s="6"/>
      <c r="F32" s="6" t="s">
        <v>1628</v>
      </c>
      <c r="G32" s="6"/>
      <c r="H32" s="6"/>
      <c r="I32" s="6"/>
      <c r="J32" s="147"/>
      <c r="K32" s="6"/>
      <c r="L32" s="6" t="str">
        <f>IF(AND(NOT(ISBLANK(CoverSheet!$C$11)),ISBLANK('General Crypto Services'!J32)),"R",IF(J32="no","Y","G"))</f>
        <v>G</v>
      </c>
      <c r="M32" s="5"/>
    </row>
    <row r="33" spans="1:14" x14ac:dyDescent="0.35">
      <c r="A33" s="6"/>
      <c r="B33" s="6"/>
      <c r="C33" s="6"/>
      <c r="D33" s="6"/>
      <c r="E33" s="6"/>
      <c r="F33" s="6" t="s">
        <v>1629</v>
      </c>
      <c r="G33" s="6"/>
      <c r="H33" s="6"/>
      <c r="I33" s="6"/>
      <c r="J33" s="147"/>
      <c r="K33" s="6"/>
      <c r="L33" s="6" t="str">
        <f>IF(AND(NOT(ISBLANK(CoverSheet!$C$11)),ISBLANK('General Crypto Services'!J33)),"R",IF(J33="no","Y","G"))</f>
        <v>G</v>
      </c>
      <c r="M33" s="5"/>
    </row>
    <row r="34" spans="1:14" x14ac:dyDescent="0.35">
      <c r="A34" s="6"/>
      <c r="B34" s="6"/>
      <c r="C34" s="6"/>
      <c r="D34" s="6"/>
      <c r="E34" s="6"/>
      <c r="F34" s="6" t="s">
        <v>1630</v>
      </c>
      <c r="G34" s="6"/>
      <c r="H34" s="6"/>
      <c r="I34" s="6"/>
      <c r="J34" s="147"/>
      <c r="K34" s="6"/>
      <c r="L34" s="6" t="str">
        <f>IF(AND(NOT(ISBLANK(CoverSheet!$C$11)),ISBLANK('General Crypto Services'!J34)),"R",IF(J34="no","Y","G"))</f>
        <v>G</v>
      </c>
      <c r="M34" s="5"/>
    </row>
    <row r="35" spans="1:14" ht="7.4" customHeight="1" x14ac:dyDescent="0.35">
      <c r="A35" s="6"/>
      <c r="B35" s="6"/>
      <c r="C35" s="6"/>
      <c r="D35" s="6"/>
      <c r="E35" s="6"/>
      <c r="F35" s="6"/>
      <c r="G35" s="6"/>
      <c r="H35" s="6"/>
      <c r="I35" s="6"/>
      <c r="J35" s="6"/>
      <c r="K35" s="6"/>
      <c r="L35" s="6"/>
      <c r="M35" s="5"/>
    </row>
    <row r="36" spans="1:14" x14ac:dyDescent="0.35">
      <c r="A36" s="6"/>
      <c r="B36" s="6" t="s">
        <v>1631</v>
      </c>
      <c r="C36" s="6" t="s">
        <v>1632</v>
      </c>
      <c r="D36" s="6"/>
      <c r="E36" s="6"/>
      <c r="F36" s="341" t="s">
        <v>1633</v>
      </c>
      <c r="G36" s="6"/>
      <c r="H36" s="6"/>
      <c r="I36" s="6"/>
      <c r="J36" s="6"/>
      <c r="K36" s="6"/>
      <c r="L36" s="6"/>
      <c r="M36" s="5"/>
    </row>
    <row r="37" spans="1:14" ht="7.4" customHeight="1" x14ac:dyDescent="0.35">
      <c r="A37" s="6"/>
      <c r="B37" s="6"/>
      <c r="C37" s="6"/>
      <c r="D37" s="6"/>
      <c r="E37" s="6"/>
      <c r="F37" s="6"/>
      <c r="G37" s="6"/>
      <c r="H37" s="6"/>
      <c r="I37" s="6"/>
      <c r="J37" s="6"/>
      <c r="K37" s="6"/>
      <c r="L37" s="6"/>
      <c r="M37" s="5"/>
    </row>
    <row r="38" spans="1:14" x14ac:dyDescent="0.35">
      <c r="A38" s="6"/>
      <c r="B38" s="6"/>
      <c r="C38" s="477"/>
      <c r="D38" s="478"/>
      <c r="E38" s="478"/>
      <c r="F38" s="478"/>
      <c r="G38" s="478"/>
      <c r="H38" s="478"/>
      <c r="I38" s="478"/>
      <c r="J38" s="479"/>
      <c r="K38" s="6"/>
      <c r="L38" s="6" t="str">
        <f>IF(AND(NOT(ISBLANK(CoverSheet!$C$11)),ISBLANK('General Crypto Services'!C38)),"R","G")</f>
        <v>G</v>
      </c>
      <c r="M38" s="5"/>
    </row>
    <row r="39" spans="1:14" x14ac:dyDescent="0.35">
      <c r="A39" s="6"/>
      <c r="B39" s="6"/>
      <c r="C39" s="480"/>
      <c r="D39" s="481"/>
      <c r="E39" s="481"/>
      <c r="F39" s="481"/>
      <c r="G39" s="481"/>
      <c r="H39" s="481"/>
      <c r="I39" s="481"/>
      <c r="J39" s="482"/>
      <c r="K39" s="6"/>
      <c r="L39" s="6"/>
      <c r="M39" s="5"/>
    </row>
    <row r="40" spans="1:14" x14ac:dyDescent="0.35">
      <c r="A40" s="6"/>
      <c r="B40" s="6"/>
      <c r="C40" s="483"/>
      <c r="D40" s="484"/>
      <c r="E40" s="484"/>
      <c r="F40" s="484"/>
      <c r="G40" s="484"/>
      <c r="H40" s="484"/>
      <c r="I40" s="484"/>
      <c r="J40" s="485"/>
      <c r="K40" s="6"/>
      <c r="L40" s="6"/>
      <c r="M40" s="5"/>
    </row>
    <row r="41" spans="1:14" s="6" customFormat="1" ht="7.4" customHeight="1" x14ac:dyDescent="0.35">
      <c r="M41" s="5"/>
    </row>
    <row r="42" spans="1:14" s="6" customFormat="1" ht="7.4" customHeight="1" x14ac:dyDescent="0.35">
      <c r="A42" s="152"/>
      <c r="B42" s="152"/>
      <c r="C42" s="152"/>
      <c r="D42" s="152"/>
      <c r="E42" s="152"/>
      <c r="F42" s="152"/>
      <c r="G42" s="152"/>
      <c r="H42" s="152"/>
      <c r="I42" s="152"/>
      <c r="J42" s="152"/>
      <c r="K42" s="152"/>
      <c r="L42" s="152"/>
      <c r="M42" s="154"/>
    </row>
    <row r="43" spans="1:14" s="6" customFormat="1" ht="7.4" customHeight="1" x14ac:dyDescent="0.35">
      <c r="M43" s="5"/>
    </row>
    <row r="44" spans="1:14" ht="18.5" thickBot="1" x14ac:dyDescent="0.45">
      <c r="A44" s="6"/>
      <c r="B44" s="84"/>
      <c r="C44" s="145" t="s">
        <v>1634</v>
      </c>
      <c r="D44" s="84"/>
      <c r="E44" s="84"/>
      <c r="F44" s="84"/>
      <c r="G44" s="84"/>
      <c r="H44" s="84"/>
      <c r="I44" s="84"/>
      <c r="J44" s="84"/>
      <c r="K44" s="84"/>
      <c r="L44" s="6"/>
      <c r="M44" s="5"/>
      <c r="N44" s="137"/>
    </row>
    <row r="45" spans="1:14" ht="7.4" customHeight="1" x14ac:dyDescent="0.35">
      <c r="A45" s="6"/>
      <c r="B45" s="6"/>
      <c r="C45" s="6"/>
      <c r="D45" s="6"/>
      <c r="E45" s="6"/>
      <c r="F45" s="6"/>
      <c r="G45" s="6"/>
      <c r="H45" s="6"/>
      <c r="I45" s="6"/>
      <c r="J45" s="6"/>
      <c r="K45" s="6"/>
      <c r="L45" s="6"/>
      <c r="M45" s="5"/>
      <c r="N45" s="137"/>
    </row>
    <row r="46" spans="1:14" x14ac:dyDescent="0.35">
      <c r="A46" s="6"/>
      <c r="B46" s="6" t="s">
        <v>1635</v>
      </c>
      <c r="C46" s="6" t="s">
        <v>4713</v>
      </c>
      <c r="D46" s="6"/>
      <c r="E46" s="6"/>
      <c r="F46" s="6"/>
      <c r="G46" s="6"/>
      <c r="H46" s="6"/>
      <c r="I46" s="6"/>
      <c r="J46" s="147"/>
      <c r="K46" s="6"/>
      <c r="L46" s="6" t="str">
        <f>IF(AND(NOT(ISBLANK(CoverSheet!$C$11)),ISBLANK('General Crypto Services'!J46)),"R","G")</f>
        <v>G</v>
      </c>
      <c r="M46" s="5"/>
    </row>
    <row r="47" spans="1:14" ht="7.4" customHeight="1" x14ac:dyDescent="0.35">
      <c r="A47" s="6"/>
      <c r="B47" s="6"/>
      <c r="C47" s="6"/>
      <c r="D47" s="6"/>
      <c r="E47" s="6"/>
      <c r="F47" s="6"/>
      <c r="G47" s="6"/>
      <c r="H47" s="6"/>
      <c r="I47" s="6"/>
      <c r="J47" s="6"/>
      <c r="K47" s="6"/>
      <c r="L47" s="6"/>
      <c r="M47" s="5"/>
    </row>
    <row r="48" spans="1:14" x14ac:dyDescent="0.35">
      <c r="A48" s="6"/>
      <c r="B48" s="6" t="s">
        <v>1636</v>
      </c>
      <c r="C48" s="6" t="s">
        <v>1637</v>
      </c>
      <c r="D48" s="6"/>
      <c r="E48" s="6"/>
      <c r="F48" s="6"/>
      <c r="G48" s="6"/>
      <c r="H48" s="6"/>
      <c r="I48" s="6"/>
      <c r="J48" s="6"/>
      <c r="K48" s="6"/>
      <c r="L48" s="6" t="str">
        <f>IF(OR(AND(J46="yes",COUNTA(D51:D55)=0),COUNTA(D51:G55)&lt;&gt;3*COUNTA(D51:D55)),"R","G")</f>
        <v>G</v>
      </c>
      <c r="M48" s="5"/>
    </row>
    <row r="49" spans="1:13" ht="7.4" customHeight="1" x14ac:dyDescent="0.35">
      <c r="A49" s="6"/>
      <c r="B49" s="6"/>
      <c r="C49" s="6"/>
      <c r="D49" s="6"/>
      <c r="E49" s="6"/>
      <c r="F49" s="6"/>
      <c r="G49" s="6"/>
      <c r="H49" s="6"/>
      <c r="I49" s="6"/>
      <c r="J49" s="6"/>
      <c r="K49" s="6"/>
      <c r="L49" s="6"/>
      <c r="M49" s="5"/>
    </row>
    <row r="50" spans="1:13" x14ac:dyDescent="0.35">
      <c r="A50" s="6"/>
      <c r="B50" s="6"/>
      <c r="C50" s="6"/>
      <c r="D50" s="271" t="s">
        <v>1638</v>
      </c>
      <c r="E50" s="486" t="s">
        <v>1639</v>
      </c>
      <c r="F50" s="486"/>
      <c r="G50" s="271" t="s">
        <v>1640</v>
      </c>
      <c r="H50" s="271" t="s">
        <v>1641</v>
      </c>
      <c r="I50" s="6"/>
      <c r="J50" s="6"/>
      <c r="K50" s="6"/>
      <c r="L50" s="6"/>
      <c r="M50" s="5"/>
    </row>
    <row r="51" spans="1:13" x14ac:dyDescent="0.35">
      <c r="A51" s="6"/>
      <c r="B51" s="6"/>
      <c r="C51" s="6"/>
      <c r="D51" s="147"/>
      <c r="E51" s="475"/>
      <c r="F51" s="476"/>
      <c r="G51" s="147"/>
      <c r="H51" s="342">
        <f>G51*CoverSheet!$C$35</f>
        <v>0</v>
      </c>
      <c r="I51" s="6"/>
      <c r="J51" s="6"/>
      <c r="K51" s="6"/>
      <c r="L51" s="6"/>
      <c r="M51" s="5"/>
    </row>
    <row r="52" spans="1:13" x14ac:dyDescent="0.35">
      <c r="A52" s="6"/>
      <c r="B52" s="6"/>
      <c r="C52" s="6"/>
      <c r="D52" s="147"/>
      <c r="E52" s="475"/>
      <c r="F52" s="476"/>
      <c r="G52" s="147"/>
      <c r="H52" s="342">
        <f>G52*CoverSheet!$C$35</f>
        <v>0</v>
      </c>
      <c r="I52" s="6"/>
      <c r="J52" s="6"/>
      <c r="K52" s="6"/>
      <c r="L52" s="6"/>
      <c r="M52" s="5"/>
    </row>
    <row r="53" spans="1:13" x14ac:dyDescent="0.35">
      <c r="A53" s="6"/>
      <c r="B53" s="6"/>
      <c r="C53" s="6"/>
      <c r="D53" s="147"/>
      <c r="E53" s="475"/>
      <c r="F53" s="476"/>
      <c r="G53" s="147"/>
      <c r="H53" s="342">
        <f>G53*CoverSheet!$C$35</f>
        <v>0</v>
      </c>
      <c r="I53" s="6"/>
      <c r="J53" s="6"/>
      <c r="K53" s="6"/>
      <c r="L53" s="6"/>
      <c r="M53" s="5"/>
    </row>
    <row r="54" spans="1:13" x14ac:dyDescent="0.35">
      <c r="A54" s="6"/>
      <c r="B54" s="6"/>
      <c r="C54" s="6"/>
      <c r="D54" s="147"/>
      <c r="E54" s="475"/>
      <c r="F54" s="476"/>
      <c r="G54" s="147"/>
      <c r="H54" s="342">
        <f>G54*CoverSheet!$C$35</f>
        <v>0</v>
      </c>
      <c r="I54" s="6"/>
      <c r="J54" s="6"/>
      <c r="K54" s="6"/>
      <c r="L54" s="6"/>
      <c r="M54" s="5"/>
    </row>
    <row r="55" spans="1:13" x14ac:dyDescent="0.35">
      <c r="A55" s="6"/>
      <c r="B55" s="6"/>
      <c r="C55" s="6"/>
      <c r="D55" s="147"/>
      <c r="E55" s="475"/>
      <c r="F55" s="476"/>
      <c r="G55" s="147"/>
      <c r="H55" s="342">
        <f>G55*CoverSheet!$C$35</f>
        <v>0</v>
      </c>
      <c r="I55" s="6"/>
      <c r="J55" s="6"/>
      <c r="K55" s="6"/>
      <c r="L55" s="6"/>
      <c r="M55" s="5"/>
    </row>
    <row r="56" spans="1:13" ht="7.4" customHeight="1" x14ac:dyDescent="0.35">
      <c r="A56" s="6"/>
      <c r="B56" s="6"/>
      <c r="C56" s="6"/>
      <c r="D56" s="6"/>
      <c r="E56" s="6"/>
      <c r="F56" s="6"/>
      <c r="G56" s="6"/>
      <c r="H56" s="6"/>
      <c r="I56" s="6"/>
      <c r="J56" s="6"/>
      <c r="K56" s="6"/>
      <c r="L56" s="6"/>
      <c r="M56" s="5"/>
    </row>
    <row r="57" spans="1:13" ht="7.4" customHeight="1" x14ac:dyDescent="0.35">
      <c r="A57" s="8"/>
      <c r="B57" s="8"/>
      <c r="C57" s="8"/>
      <c r="D57" s="8"/>
      <c r="E57" s="8"/>
      <c r="F57" s="8"/>
      <c r="G57" s="8"/>
      <c r="H57" s="8"/>
      <c r="I57" s="8"/>
      <c r="J57" s="8"/>
      <c r="K57" s="8"/>
      <c r="L57" s="8"/>
      <c r="M57" s="5"/>
    </row>
  </sheetData>
  <sheetProtection algorithmName="SHA-512" hashValue="EcWgApwX3M9OlnbVjHH2G9JzEeXrNjqt+7uNlGseaoAsYEmcT1jb2tX+bI+viTzTxBFmGrUbTWVqBy0ZzfhGBw==" saltValue="VpfTVSbtulrdbLvf0B75ww==" spinCount="100000" sheet="1" objects="1" scenarios="1"/>
  <mergeCells count="13">
    <mergeCell ref="E55:F55"/>
    <mergeCell ref="B2:C3"/>
    <mergeCell ref="D2:I3"/>
    <mergeCell ref="G7:H7"/>
    <mergeCell ref="F14:J16"/>
    <mergeCell ref="C22:J24"/>
    <mergeCell ref="C38:J40"/>
    <mergeCell ref="E50:F50"/>
    <mergeCell ref="E51:F51"/>
    <mergeCell ref="E52:F52"/>
    <mergeCell ref="E53:F53"/>
    <mergeCell ref="E54:F54"/>
    <mergeCell ref="I26:J26"/>
  </mergeCells>
  <conditionalFormatting sqref="B48:H55">
    <cfRule type="expression" dxfId="90" priority="1">
      <formula>$J$46&lt;&gt;"yes"</formula>
    </cfRule>
  </conditionalFormatting>
  <conditionalFormatting sqref="B14:J16">
    <cfRule type="expression" dxfId="89" priority="3">
      <formula>$J$12&lt;&gt;"Other"</formula>
    </cfRule>
  </conditionalFormatting>
  <conditionalFormatting sqref="B20:K24">
    <cfRule type="expression" dxfId="88" priority="2">
      <formula>$J$18&lt;&gt;"yes"</formula>
    </cfRule>
  </conditionalFormatting>
  <conditionalFormatting sqref="K5:K8">
    <cfRule type="cellIs" dxfId="87" priority="14" operator="equal">
      <formula>"R"</formula>
    </cfRule>
    <cfRule type="cellIs" dxfId="86" priority="15" operator="equal">
      <formula>"G"</formula>
    </cfRule>
    <cfRule type="cellIs" dxfId="85" priority="16" operator="equal">
      <formula>"Y"</formula>
    </cfRule>
  </conditionalFormatting>
  <conditionalFormatting sqref="L1:L1048576">
    <cfRule type="cellIs" dxfId="84" priority="11" operator="equal">
      <formula>"R"</formula>
    </cfRule>
    <cfRule type="cellIs" dxfId="83" priority="12" operator="equal">
      <formula>"G"</formula>
    </cfRule>
    <cfRule type="cellIs" dxfId="82" priority="13" operator="equal">
      <formula>"Y"</formula>
    </cfRule>
  </conditionalFormatting>
  <dataValidations count="5">
    <dataValidation type="list" allowBlank="1" showInputMessage="1" showErrorMessage="1" sqref="J18 J28 J32:J34 J46" xr:uid="{191AB373-7C64-4FB8-82A2-011D7AC9EA23}">
      <formula1>YesNo</formula1>
    </dataValidation>
    <dataValidation type="list" allowBlank="1" showInputMessage="1" showErrorMessage="1" sqref="D51:D55" xr:uid="{B83A4573-16B9-4458-9C70-1DE283DBD53E}">
      <formula1>Unlicensed</formula1>
    </dataValidation>
    <dataValidation type="list" allowBlank="1" showInputMessage="1" showErrorMessage="1" sqref="J12" xr:uid="{1315085E-E0A1-45F0-AB72-E9B04B68EA76}">
      <formula1>CryptoTransfers</formula1>
    </dataValidation>
    <dataValidation type="list" allowBlank="1" showInputMessage="1" showErrorMessage="1" sqref="I26" xr:uid="{941C4011-056C-41E8-9B0D-B8EAD52875C6}">
      <formula1>TMProcess</formula1>
    </dataValidation>
    <dataValidation type="decimal" allowBlank="1" showInputMessage="1" showErrorMessage="1" sqref="G51:G55" xr:uid="{AF25081C-3F82-494E-A3EF-568418839E9A}">
      <formula1>-9.99999999999999E+36</formula1>
      <formula2>9.99999999999999E+30</formula2>
    </dataValidation>
  </dataValidations>
  <hyperlinks>
    <hyperlink ref="C29" r:id="rId1" xr:uid="{7B8CAA68-BD41-4224-9EFF-9BF25EB98B5A}"/>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987E-A28A-4824-B545-14D8E321115A}">
  <sheetPr codeName="Sheet18"/>
  <dimension ref="A1:I31"/>
  <sheetViews>
    <sheetView workbookViewId="0">
      <selection activeCell="G29" sqref="G29"/>
    </sheetView>
  </sheetViews>
  <sheetFormatPr defaultRowHeight="14.5" x14ac:dyDescent="0.35"/>
  <cols>
    <col min="7" max="7" width="19.179687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1642</v>
      </c>
      <c r="F1" t="s">
        <v>1616</v>
      </c>
      <c r="G1" t="s">
        <v>4710</v>
      </c>
      <c r="H1" s="252">
        <f>'General Crypto Services'!J12</f>
        <v>0</v>
      </c>
      <c r="I1" t="str">
        <f>'General Crypto Services'!L12</f>
        <v>G</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1642</v>
      </c>
      <c r="F2" t="s">
        <v>1617</v>
      </c>
      <c r="G2" t="s">
        <v>1618</v>
      </c>
      <c r="H2" s="252">
        <f>'General Crypto Services'!F14</f>
        <v>0</v>
      </c>
      <c r="I2" t="str">
        <f>'General Crypto Services'!L14</f>
        <v>G</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1642</v>
      </c>
      <c r="F3" t="s">
        <v>1619</v>
      </c>
      <c r="G3" t="s">
        <v>4711</v>
      </c>
      <c r="H3" s="252">
        <f>'General Crypto Services'!J18</f>
        <v>0</v>
      </c>
      <c r="I3" t="str">
        <f>'General Crypto Services'!L18</f>
        <v>G</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1642</v>
      </c>
      <c r="F4" t="s">
        <v>1620</v>
      </c>
      <c r="G4" t="s">
        <v>1621</v>
      </c>
      <c r="H4" s="252">
        <f>'General Crypto Services'!C22</f>
        <v>0</v>
      </c>
      <c r="I4" t="str">
        <f>'General Crypto Services'!L22</f>
        <v>G</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1642</v>
      </c>
      <c r="F5" t="s">
        <v>1622</v>
      </c>
      <c r="G5" t="s">
        <v>1623</v>
      </c>
      <c r="H5" s="252">
        <f>'General Crypto Services'!I26</f>
        <v>0</v>
      </c>
      <c r="I5" t="str">
        <f>'General Crypto Services'!L26</f>
        <v>G</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1642</v>
      </c>
      <c r="F6" t="s">
        <v>1625</v>
      </c>
      <c r="G6" t="s">
        <v>4712</v>
      </c>
      <c r="H6" s="252">
        <f>'General Crypto Services'!J28</f>
        <v>0</v>
      </c>
      <c r="I6" t="str">
        <f>'General Crypto Services'!L28</f>
        <v>G</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1642</v>
      </c>
      <c r="F7" t="s">
        <v>1643</v>
      </c>
      <c r="G7" t="s">
        <v>1628</v>
      </c>
      <c r="H7" s="252">
        <f>'General Crypto Services'!J32</f>
        <v>0</v>
      </c>
      <c r="I7" t="str">
        <f>'General Crypto Services'!L32</f>
        <v>G</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1642</v>
      </c>
      <c r="F8" t="s">
        <v>1644</v>
      </c>
      <c r="G8" t="s">
        <v>1629</v>
      </c>
      <c r="H8" s="252">
        <f>'General Crypto Services'!J33</f>
        <v>0</v>
      </c>
      <c r="I8" t="str">
        <f>'General Crypto Services'!L33</f>
        <v>G</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1642</v>
      </c>
      <c r="F9" t="s">
        <v>1645</v>
      </c>
      <c r="G9" t="s">
        <v>1630</v>
      </c>
      <c r="H9" s="252">
        <f>'General Crypto Services'!J34</f>
        <v>0</v>
      </c>
      <c r="I9" t="str">
        <f>'General Crypto Services'!L34</f>
        <v>G</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1642</v>
      </c>
      <c r="F10" t="s">
        <v>1631</v>
      </c>
      <c r="G10" t="s">
        <v>1632</v>
      </c>
      <c r="H10" s="252">
        <f>'General Crypto Services'!C38</f>
        <v>0</v>
      </c>
      <c r="I10" t="str">
        <f>'General Crypto Services'!L38</f>
        <v>G</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1642</v>
      </c>
      <c r="F11" t="s">
        <v>1635</v>
      </c>
      <c r="G11" t="s">
        <v>4713</v>
      </c>
      <c r="H11" s="252">
        <f>'General Crypto Services'!J46</f>
        <v>0</v>
      </c>
      <c r="I11" t="str">
        <f>'General Crypto Services'!L46</f>
        <v>G</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1642</v>
      </c>
      <c r="F12" t="s">
        <v>1646</v>
      </c>
      <c r="G12" t="s">
        <v>1647</v>
      </c>
      <c r="H12" s="252">
        <f>'General Crypto Services'!D51</f>
        <v>0</v>
      </c>
      <c r="I12" t="str">
        <f>'General Crypto Services'!$L$48</f>
        <v>G</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1642</v>
      </c>
      <c r="F13" t="s">
        <v>1648</v>
      </c>
      <c r="G13" t="s">
        <v>1649</v>
      </c>
      <c r="H13" s="252">
        <f>'General Crypto Services'!D52</f>
        <v>0</v>
      </c>
      <c r="I13" t="str">
        <f>'General Crypto Services'!$L$48</f>
        <v>G</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1642</v>
      </c>
      <c r="F14" t="s">
        <v>1650</v>
      </c>
      <c r="G14" t="s">
        <v>1651</v>
      </c>
      <c r="H14" s="252">
        <f>'General Crypto Services'!D53</f>
        <v>0</v>
      </c>
      <c r="I14" t="str">
        <f>'General Crypto Services'!$L$48</f>
        <v>G</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1642</v>
      </c>
      <c r="F15" t="s">
        <v>1652</v>
      </c>
      <c r="G15" t="s">
        <v>1653</v>
      </c>
      <c r="H15" s="252">
        <f>'General Crypto Services'!D54</f>
        <v>0</v>
      </c>
      <c r="I15" t="str">
        <f>'General Crypto Services'!$L$48</f>
        <v>G</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1642</v>
      </c>
      <c r="F16" t="s">
        <v>1654</v>
      </c>
      <c r="G16" t="s">
        <v>1655</v>
      </c>
      <c r="H16" s="252">
        <f>'General Crypto Services'!D55</f>
        <v>0</v>
      </c>
      <c r="I16" t="str">
        <f>'General Crypto Services'!$L$48</f>
        <v>G</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1642</v>
      </c>
      <c r="F17" t="s">
        <v>1656</v>
      </c>
      <c r="G17" t="s">
        <v>1657</v>
      </c>
      <c r="H17" s="252">
        <f>'General Crypto Services'!E51</f>
        <v>0</v>
      </c>
      <c r="I17" t="str">
        <f>'General Crypto Services'!$L$48</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1642</v>
      </c>
      <c r="F18" t="s">
        <v>1658</v>
      </c>
      <c r="G18" t="s">
        <v>1659</v>
      </c>
      <c r="H18" s="252">
        <f>'General Crypto Services'!E52</f>
        <v>0</v>
      </c>
      <c r="I18" t="str">
        <f>'General Crypto Services'!$L$48</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1642</v>
      </c>
      <c r="F19" t="s">
        <v>1660</v>
      </c>
      <c r="G19" t="s">
        <v>1661</v>
      </c>
      <c r="H19" s="252">
        <f>'General Crypto Services'!E53</f>
        <v>0</v>
      </c>
      <c r="I19" t="str">
        <f>'General Crypto Services'!$L$48</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1642</v>
      </c>
      <c r="F20" t="s">
        <v>1662</v>
      </c>
      <c r="G20" t="s">
        <v>1663</v>
      </c>
      <c r="H20" s="252">
        <f>'General Crypto Services'!E54</f>
        <v>0</v>
      </c>
      <c r="I20" t="str">
        <f>'General Crypto Services'!$L$48</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1642</v>
      </c>
      <c r="F21" t="s">
        <v>1664</v>
      </c>
      <c r="G21" t="s">
        <v>1665</v>
      </c>
      <c r="H21" s="252">
        <f>'General Crypto Services'!E55</f>
        <v>0</v>
      </c>
      <c r="I21" t="str">
        <f>'General Crypto Services'!$L$48</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1642</v>
      </c>
      <c r="F22" t="s">
        <v>1666</v>
      </c>
      <c r="G22" t="s">
        <v>1667</v>
      </c>
      <c r="H22" s="252">
        <f>'General Crypto Services'!G51</f>
        <v>0</v>
      </c>
      <c r="I22" t="str">
        <f>'General Crypto Services'!$L$48</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1642</v>
      </c>
      <c r="F23" t="s">
        <v>1668</v>
      </c>
      <c r="G23" t="s">
        <v>1669</v>
      </c>
      <c r="H23" s="252">
        <f>'General Crypto Services'!G52</f>
        <v>0</v>
      </c>
      <c r="I23" t="str">
        <f>'General Crypto Services'!$L$48</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1642</v>
      </c>
      <c r="F24" t="s">
        <v>1670</v>
      </c>
      <c r="G24" t="s">
        <v>1671</v>
      </c>
      <c r="H24" s="252">
        <f>'General Crypto Services'!G53</f>
        <v>0</v>
      </c>
      <c r="I24" t="str">
        <f>'General Crypto Services'!$L$48</f>
        <v>G</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1642</v>
      </c>
      <c r="F25" t="s">
        <v>1672</v>
      </c>
      <c r="G25" t="s">
        <v>1673</v>
      </c>
      <c r="H25" s="252">
        <f>'General Crypto Services'!G54</f>
        <v>0</v>
      </c>
      <c r="I25" t="str">
        <f>'General Crypto Services'!$L$48</f>
        <v>G</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1642</v>
      </c>
      <c r="F26" t="s">
        <v>1674</v>
      </c>
      <c r="G26" t="s">
        <v>1675</v>
      </c>
      <c r="H26" s="252">
        <f>'General Crypto Services'!G55</f>
        <v>0</v>
      </c>
      <c r="I26" t="str">
        <f>'General Crypto Services'!$L$48</f>
        <v>G</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1642</v>
      </c>
      <c r="F27" t="s">
        <v>1676</v>
      </c>
      <c r="G27" t="s">
        <v>1677</v>
      </c>
      <c r="H27" s="253">
        <f>'General Crypto Services'!H51</f>
        <v>0</v>
      </c>
      <c r="I27" t="str">
        <f>'General Crypto Services'!$L$48</f>
        <v>G</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1642</v>
      </c>
      <c r="F28" t="s">
        <v>1678</v>
      </c>
      <c r="G28" t="s">
        <v>1679</v>
      </c>
      <c r="H28" s="253">
        <f>'General Crypto Services'!H52</f>
        <v>0</v>
      </c>
      <c r="I28" t="str">
        <f>'General Crypto Services'!$L$48</f>
        <v>G</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1642</v>
      </c>
      <c r="F29" t="s">
        <v>1680</v>
      </c>
      <c r="G29" t="s">
        <v>1681</v>
      </c>
      <c r="H29" s="253">
        <f>'General Crypto Services'!H53</f>
        <v>0</v>
      </c>
      <c r="I29" t="str">
        <f>'General Crypto Services'!$L$48</f>
        <v>G</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1642</v>
      </c>
      <c r="F30" t="s">
        <v>1682</v>
      </c>
      <c r="G30" t="s">
        <v>1683</v>
      </c>
      <c r="H30" s="253">
        <f>'General Crypto Services'!H54</f>
        <v>0</v>
      </c>
      <c r="I30" t="str">
        <f>'General Crypto Services'!$L$48</f>
        <v>G</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1642</v>
      </c>
      <c r="F31" t="s">
        <v>1684</v>
      </c>
      <c r="G31" t="s">
        <v>1685</v>
      </c>
      <c r="H31" s="253">
        <f>'General Crypto Services'!H55</f>
        <v>0</v>
      </c>
      <c r="I31" t="str">
        <f>'General Crypto Services'!$L$48</f>
        <v>G</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9AE8-28CB-4D46-B959-52CE90A15973}">
  <sheetPr codeName="Sheet19">
    <tabColor rgb="FFEDD9C4"/>
  </sheetPr>
  <dimension ref="A1:O241"/>
  <sheetViews>
    <sheetView zoomScale="80" zoomScaleNormal="60" workbookViewId="0"/>
  </sheetViews>
  <sheetFormatPr defaultColWidth="0" defaultRowHeight="14.5" zeroHeight="1" x14ac:dyDescent="0.35"/>
  <cols>
    <col min="1" max="1" width="1.54296875" style="278" customWidth="1"/>
    <col min="2" max="3" width="10.54296875" style="278" customWidth="1"/>
    <col min="4" max="4" width="48.7265625" style="278" customWidth="1"/>
    <col min="5" max="5" width="36.26953125" style="278" customWidth="1"/>
    <col min="6" max="6" width="19.54296875" style="278" customWidth="1"/>
    <col min="7" max="7" width="13.453125" style="278" customWidth="1"/>
    <col min="8" max="10" width="15.453125" style="278" customWidth="1"/>
    <col min="11" max="12" width="15.54296875" style="278" customWidth="1"/>
    <col min="13" max="14" width="1.453125" style="278" customWidth="1"/>
    <col min="15" max="15" width="0" style="270" hidden="1" customWidth="1"/>
    <col min="16" max="16384" width="8.7265625" style="278" hidden="1"/>
  </cols>
  <sheetData>
    <row r="1" spans="1:14" ht="7.4" customHeight="1" x14ac:dyDescent="0.35">
      <c r="A1" s="8"/>
      <c r="B1" s="118"/>
      <c r="C1" s="118"/>
      <c r="D1" s="56"/>
      <c r="E1" s="56"/>
      <c r="F1" s="56"/>
      <c r="G1" s="56"/>
      <c r="H1" s="56"/>
      <c r="I1" s="56"/>
      <c r="J1" s="56"/>
      <c r="K1" s="116"/>
      <c r="L1" s="116"/>
      <c r="M1" s="56"/>
      <c r="N1" s="5"/>
    </row>
    <row r="2" spans="1:14" ht="14.5" customHeight="1" x14ac:dyDescent="0.35">
      <c r="A2" s="8"/>
      <c r="B2" s="429" t="e" vm="4">
        <v>#VALUE!</v>
      </c>
      <c r="C2" s="429"/>
      <c r="D2" s="457" t="s">
        <v>830</v>
      </c>
      <c r="E2" s="457"/>
      <c r="F2" s="457"/>
      <c r="G2" s="457"/>
      <c r="H2" s="457"/>
      <c r="I2" s="457"/>
      <c r="J2" s="457"/>
      <c r="K2" s="457"/>
      <c r="L2" s="156"/>
      <c r="M2" s="56"/>
      <c r="N2" s="5"/>
    </row>
    <row r="3" spans="1:14" ht="14.5" customHeight="1" x14ac:dyDescent="0.35">
      <c r="A3" s="56"/>
      <c r="B3" s="429"/>
      <c r="C3" s="429"/>
      <c r="D3" s="457"/>
      <c r="E3" s="457"/>
      <c r="F3" s="457"/>
      <c r="G3" s="457"/>
      <c r="H3" s="457"/>
      <c r="I3" s="457"/>
      <c r="J3" s="457"/>
      <c r="K3" s="457"/>
      <c r="L3" s="156"/>
      <c r="M3" s="56"/>
      <c r="N3" s="122"/>
    </row>
    <row r="4" spans="1:14" ht="15.5" x14ac:dyDescent="0.35">
      <c r="A4" s="56"/>
      <c r="B4" s="118"/>
      <c r="C4" s="118"/>
      <c r="D4" s="56"/>
      <c r="E4" s="56"/>
      <c r="F4" s="56"/>
      <c r="G4" s="56"/>
      <c r="H4" s="56"/>
      <c r="I4" s="56"/>
      <c r="J4" s="56"/>
      <c r="K4" s="56"/>
      <c r="L4" s="58" t="str">
        <f>CoverSheet!G7</f>
        <v>v:25-01-a</v>
      </c>
      <c r="M4" s="58"/>
      <c r="N4" s="135"/>
    </row>
    <row r="5" spans="1:14" ht="7.4" customHeight="1" x14ac:dyDescent="0.35">
      <c r="A5" s="6"/>
      <c r="B5" s="124"/>
      <c r="C5" s="124"/>
      <c r="D5" s="6"/>
      <c r="E5" s="6"/>
      <c r="F5" s="6"/>
      <c r="G5" s="6"/>
      <c r="H5" s="6"/>
      <c r="I5" s="6"/>
      <c r="J5" s="6"/>
      <c r="K5" s="21"/>
      <c r="L5" s="21"/>
      <c r="M5" s="136"/>
      <c r="N5" s="137"/>
    </row>
    <row r="6" spans="1:14" x14ac:dyDescent="0.35">
      <c r="A6" s="6"/>
      <c r="B6" s="124"/>
      <c r="C6" s="124"/>
      <c r="D6" s="59" t="s">
        <v>41</v>
      </c>
      <c r="E6" s="60">
        <f>CoverSheet!$C$11</f>
        <v>0</v>
      </c>
      <c r="F6" s="6"/>
      <c r="G6" s="6"/>
      <c r="H6" s="6"/>
      <c r="I6" s="6"/>
      <c r="J6" s="6"/>
      <c r="K6" s="21"/>
      <c r="L6" s="21"/>
      <c r="M6" s="136"/>
      <c r="N6" s="135"/>
    </row>
    <row r="7" spans="1:14" x14ac:dyDescent="0.35">
      <c r="A7" s="6"/>
      <c r="B7" s="124"/>
      <c r="C7" s="124"/>
      <c r="D7" s="59" t="s">
        <v>42</v>
      </c>
      <c r="E7" s="60" t="str">
        <f>IF(OR(CoverSheet!$C$28=0,CoverSheet!$C$29=0),"",(TEXT(CoverSheet!$C$28,"DD/MM/YYYY")&amp;" - "&amp;(TEXT(CoverSheet!$C$29,"dd/mm/yyyy"))))</f>
        <v xml:space="preserve"> - </v>
      </c>
      <c r="F7" s="6"/>
      <c r="G7" s="436" t="s">
        <v>43</v>
      </c>
      <c r="H7" s="436"/>
      <c r="I7" s="436"/>
      <c r="J7" s="86" t="str">
        <f>CoverSheet!C31</f>
        <v/>
      </c>
      <c r="K7" s="21"/>
      <c r="L7" s="21"/>
      <c r="M7" s="136"/>
      <c r="N7" s="135"/>
    </row>
    <row r="8" spans="1:14" ht="7.4" customHeight="1" thickBot="1" x14ac:dyDescent="0.4">
      <c r="A8" s="63"/>
      <c r="B8" s="138"/>
      <c r="C8" s="138"/>
      <c r="D8" s="63"/>
      <c r="E8" s="63"/>
      <c r="F8" s="63"/>
      <c r="G8" s="63"/>
      <c r="H8" s="63"/>
      <c r="I8" s="63"/>
      <c r="J8" s="63"/>
      <c r="K8" s="139"/>
      <c r="L8" s="139"/>
      <c r="M8" s="140"/>
      <c r="N8" s="137"/>
    </row>
    <row r="9" spans="1:14" ht="7.4" customHeight="1" thickTop="1" x14ac:dyDescent="0.35">
      <c r="A9" s="6"/>
      <c r="B9" s="6"/>
      <c r="C9" s="6"/>
      <c r="D9" s="6"/>
      <c r="E9" s="6"/>
      <c r="F9" s="6"/>
      <c r="G9" s="6"/>
      <c r="H9" s="6"/>
      <c r="I9" s="6"/>
      <c r="J9" s="6"/>
      <c r="K9" s="6"/>
      <c r="L9" s="6"/>
      <c r="M9" s="6"/>
      <c r="N9" s="137"/>
    </row>
    <row r="10" spans="1:14" x14ac:dyDescent="0.35">
      <c r="A10" s="6"/>
      <c r="B10" s="6" t="s">
        <v>4695</v>
      </c>
      <c r="C10" s="6"/>
      <c r="D10" s="6"/>
      <c r="E10" s="6"/>
      <c r="F10" s="6"/>
      <c r="G10" s="6"/>
      <c r="H10" s="6"/>
      <c r="I10" s="6"/>
      <c r="J10" s="6"/>
      <c r="K10" s="6"/>
      <c r="L10" s="6"/>
      <c r="M10" s="6"/>
      <c r="N10" s="137"/>
    </row>
    <row r="11" spans="1:14" ht="7.4" customHeight="1" x14ac:dyDescent="0.35">
      <c r="A11" s="6"/>
      <c r="B11" s="6"/>
      <c r="C11" s="6"/>
      <c r="D11" s="6"/>
      <c r="E11" s="6"/>
      <c r="F11" s="6"/>
      <c r="G11" s="6"/>
      <c r="H11" s="6"/>
      <c r="I11" s="6"/>
      <c r="J11" s="6"/>
      <c r="K11" s="6"/>
      <c r="L11" s="6"/>
      <c r="M11" s="6"/>
      <c r="N11" s="137"/>
    </row>
    <row r="12" spans="1:14" x14ac:dyDescent="0.35">
      <c r="A12" s="6"/>
      <c r="B12" s="6" t="s">
        <v>831</v>
      </c>
      <c r="C12" s="6" t="s">
        <v>832</v>
      </c>
      <c r="D12" s="6"/>
      <c r="E12" s="6"/>
      <c r="F12" s="381"/>
      <c r="G12" s="18" t="s">
        <v>834</v>
      </c>
      <c r="H12" s="6"/>
      <c r="I12" s="6"/>
      <c r="J12" s="6"/>
      <c r="K12" s="6"/>
      <c r="L12" s="6"/>
      <c r="M12" s="6" t="str">
        <f t="shared" ref="M12:M21" si="0">IF(ISBLANK(F12),"R","G")</f>
        <v>R</v>
      </c>
      <c r="N12" s="137"/>
    </row>
    <row r="13" spans="1:14" x14ac:dyDescent="0.35">
      <c r="A13" s="6"/>
      <c r="B13" s="6" t="s">
        <v>835</v>
      </c>
      <c r="C13" s="6" t="s">
        <v>836</v>
      </c>
      <c r="D13" s="6"/>
      <c r="E13" s="6"/>
      <c r="F13" s="381"/>
      <c r="G13" s="6"/>
      <c r="H13" s="6"/>
      <c r="I13" s="6"/>
      <c r="J13" s="6"/>
      <c r="K13" s="6"/>
      <c r="L13" s="6"/>
      <c r="M13" s="6" t="str">
        <f t="shared" si="0"/>
        <v>R</v>
      </c>
      <c r="N13" s="137"/>
    </row>
    <row r="14" spans="1:14" x14ac:dyDescent="0.35">
      <c r="A14" s="6"/>
      <c r="B14" s="6" t="s">
        <v>837</v>
      </c>
      <c r="C14" s="6" t="s">
        <v>838</v>
      </c>
      <c r="D14" s="6"/>
      <c r="E14" s="6"/>
      <c r="F14" s="381"/>
      <c r="G14" s="6"/>
      <c r="H14" s="6"/>
      <c r="I14" s="6"/>
      <c r="J14" s="6"/>
      <c r="K14" s="6"/>
      <c r="L14" s="6"/>
      <c r="M14" s="6" t="str">
        <f t="shared" si="0"/>
        <v>R</v>
      </c>
      <c r="N14" s="137"/>
    </row>
    <row r="15" spans="1:14" x14ac:dyDescent="0.35">
      <c r="A15" s="6"/>
      <c r="B15" s="6" t="s">
        <v>839</v>
      </c>
      <c r="C15" s="6" t="s">
        <v>840</v>
      </c>
      <c r="D15" s="6"/>
      <c r="E15" s="6"/>
      <c r="F15" s="381"/>
      <c r="G15" s="6"/>
      <c r="H15" s="6"/>
      <c r="I15" s="6"/>
      <c r="J15" s="6"/>
      <c r="K15" s="6"/>
      <c r="L15" s="6"/>
      <c r="M15" s="6" t="str">
        <f t="shared" si="0"/>
        <v>R</v>
      </c>
      <c r="N15" s="137"/>
    </row>
    <row r="16" spans="1:14" x14ac:dyDescent="0.35">
      <c r="A16" s="6"/>
      <c r="B16" s="6" t="s">
        <v>841</v>
      </c>
      <c r="C16" s="6" t="s">
        <v>842</v>
      </c>
      <c r="D16" s="6"/>
      <c r="E16" s="6"/>
      <c r="F16" s="381"/>
      <c r="G16" s="6"/>
      <c r="H16" s="6"/>
      <c r="I16" s="6"/>
      <c r="J16" s="6"/>
      <c r="K16" s="6"/>
      <c r="L16" s="6"/>
      <c r="M16" s="6" t="str">
        <f t="shared" si="0"/>
        <v>R</v>
      </c>
      <c r="N16" s="137"/>
    </row>
    <row r="17" spans="1:14" x14ac:dyDescent="0.35">
      <c r="A17" s="6"/>
      <c r="B17" s="6" t="s">
        <v>843</v>
      </c>
      <c r="C17" s="6" t="s">
        <v>844</v>
      </c>
      <c r="D17" s="6"/>
      <c r="E17" s="6"/>
      <c r="F17" s="381"/>
      <c r="G17" s="6"/>
      <c r="H17" s="6"/>
      <c r="I17" s="6"/>
      <c r="J17" s="6"/>
      <c r="K17" s="6"/>
      <c r="L17" s="6"/>
      <c r="M17" s="6" t="str">
        <f t="shared" si="0"/>
        <v>R</v>
      </c>
      <c r="N17" s="137"/>
    </row>
    <row r="18" spans="1:14" x14ac:dyDescent="0.35">
      <c r="A18" s="6"/>
      <c r="B18" s="6" t="s">
        <v>845</v>
      </c>
      <c r="C18" s="6" t="s">
        <v>846</v>
      </c>
      <c r="D18" s="6"/>
      <c r="E18" s="6"/>
      <c r="F18" s="381"/>
      <c r="G18" s="6"/>
      <c r="H18" s="6"/>
      <c r="I18" s="6"/>
      <c r="J18" s="6"/>
      <c r="K18" s="6"/>
      <c r="L18" s="6"/>
      <c r="M18" s="6" t="str">
        <f t="shared" si="0"/>
        <v>R</v>
      </c>
      <c r="N18" s="137"/>
    </row>
    <row r="19" spans="1:14" x14ac:dyDescent="0.35">
      <c r="A19" s="6"/>
      <c r="B19" s="6" t="s">
        <v>847</v>
      </c>
      <c r="C19" s="6" t="s">
        <v>848</v>
      </c>
      <c r="D19" s="6"/>
      <c r="E19" s="6"/>
      <c r="F19" s="381"/>
      <c r="G19" s="6"/>
      <c r="H19" s="6"/>
      <c r="I19" s="6"/>
      <c r="J19" s="6"/>
      <c r="K19" s="6"/>
      <c r="L19" s="6"/>
      <c r="M19" s="6" t="str">
        <f t="shared" si="0"/>
        <v>R</v>
      </c>
      <c r="N19" s="137"/>
    </row>
    <row r="20" spans="1:14" x14ac:dyDescent="0.35">
      <c r="A20" s="6"/>
      <c r="B20" s="6" t="s">
        <v>849</v>
      </c>
      <c r="C20" s="6" t="s">
        <v>850</v>
      </c>
      <c r="D20" s="6"/>
      <c r="E20" s="6"/>
      <c r="F20" s="381"/>
      <c r="G20" s="6"/>
      <c r="H20" s="6"/>
      <c r="I20" s="6"/>
      <c r="J20" s="6"/>
      <c r="K20" s="6"/>
      <c r="L20" s="6"/>
      <c r="M20" s="6" t="str">
        <f t="shared" si="0"/>
        <v>R</v>
      </c>
      <c r="N20" s="137"/>
    </row>
    <row r="21" spans="1:14" x14ac:dyDescent="0.35">
      <c r="A21" s="6"/>
      <c r="B21" s="6" t="s">
        <v>851</v>
      </c>
      <c r="C21" s="6" t="s">
        <v>852</v>
      </c>
      <c r="D21" s="6"/>
      <c r="E21" s="6"/>
      <c r="F21" s="381"/>
      <c r="G21" s="6"/>
      <c r="H21" s="6"/>
      <c r="I21" s="6"/>
      <c r="J21" s="6"/>
      <c r="K21" s="6"/>
      <c r="L21" s="6"/>
      <c r="M21" s="6" t="str">
        <f t="shared" si="0"/>
        <v>R</v>
      </c>
      <c r="N21" s="137"/>
    </row>
    <row r="22" spans="1:14" ht="7.4" customHeight="1" thickBot="1" x14ac:dyDescent="0.4">
      <c r="A22" s="63"/>
      <c r="B22" s="138"/>
      <c r="C22" s="138"/>
      <c r="D22" s="63"/>
      <c r="E22" s="63"/>
      <c r="F22" s="63"/>
      <c r="G22" s="63"/>
      <c r="H22" s="63"/>
      <c r="I22" s="63"/>
      <c r="J22" s="63"/>
      <c r="K22" s="139"/>
      <c r="L22" s="139"/>
      <c r="M22" s="140"/>
      <c r="N22" s="137"/>
    </row>
    <row r="23" spans="1:14" ht="7.4" customHeight="1" thickTop="1" x14ac:dyDescent="0.35">
      <c r="A23" s="6"/>
      <c r="B23" s="6"/>
      <c r="C23" s="6"/>
      <c r="D23" s="6"/>
      <c r="E23" s="6"/>
      <c r="F23" s="6"/>
      <c r="G23" s="6"/>
      <c r="H23" s="6"/>
      <c r="I23" s="6"/>
      <c r="J23" s="6"/>
      <c r="K23" s="6"/>
      <c r="L23" s="6"/>
      <c r="M23" s="6"/>
      <c r="N23" s="137"/>
    </row>
    <row r="24" spans="1:14" ht="14.5" customHeight="1" x14ac:dyDescent="0.35">
      <c r="A24" s="6"/>
      <c r="B24" s="6" t="s">
        <v>853</v>
      </c>
      <c r="C24" s="10" t="s">
        <v>854</v>
      </c>
      <c r="D24" s="6"/>
      <c r="E24" s="6"/>
      <c r="F24" s="6"/>
      <c r="G24" s="6"/>
      <c r="H24" s="59">
        <f>CoverSheet!$D$33</f>
        <v>0</v>
      </c>
      <c r="I24" s="306">
        <f>SUM(K44,K64,K69,K94,K140)</f>
        <v>0</v>
      </c>
      <c r="J24" s="6"/>
      <c r="K24" s="6"/>
      <c r="L24" s="6"/>
      <c r="M24" s="6"/>
      <c r="N24" s="137"/>
    </row>
    <row r="25" spans="1:14" ht="14.5" customHeight="1" x14ac:dyDescent="0.35">
      <c r="A25" s="6"/>
      <c r="B25" s="6"/>
      <c r="C25" s="451" t="s">
        <v>855</v>
      </c>
      <c r="D25" s="451"/>
      <c r="E25" s="451"/>
      <c r="F25" s="6"/>
      <c r="G25" s="6"/>
      <c r="H25" s="59" t="s">
        <v>856</v>
      </c>
      <c r="I25" s="306">
        <f>I24*CoverSheet!$C$35</f>
        <v>0</v>
      </c>
      <c r="J25" s="6"/>
      <c r="K25" s="6"/>
      <c r="L25" s="6"/>
      <c r="M25" s="6"/>
      <c r="N25" s="137"/>
    </row>
    <row r="26" spans="1:14" ht="14.5" customHeight="1" x14ac:dyDescent="0.35">
      <c r="A26" s="6"/>
      <c r="B26" s="6"/>
      <c r="C26" s="451"/>
      <c r="D26" s="451"/>
      <c r="E26" s="451"/>
      <c r="F26" s="6"/>
      <c r="G26" s="6"/>
      <c r="H26" s="59"/>
      <c r="I26" s="306"/>
      <c r="J26" s="6"/>
      <c r="K26" s="6"/>
      <c r="L26" s="6"/>
      <c r="M26" s="6"/>
      <c r="N26" s="137"/>
    </row>
    <row r="27" spans="1:14" ht="7.4" customHeight="1" x14ac:dyDescent="0.35">
      <c r="A27" s="6"/>
      <c r="B27" s="6"/>
      <c r="C27" s="6"/>
      <c r="D27" s="6"/>
      <c r="E27" s="6"/>
      <c r="F27" s="6"/>
      <c r="G27" s="6"/>
      <c r="H27" s="6"/>
      <c r="I27" s="6"/>
      <c r="J27" s="6"/>
      <c r="K27" s="6"/>
      <c r="L27" s="6"/>
      <c r="M27" s="6"/>
      <c r="N27" s="137"/>
    </row>
    <row r="28" spans="1:14" ht="7.4" customHeight="1" x14ac:dyDescent="0.35">
      <c r="A28" s="80"/>
      <c r="B28" s="80"/>
      <c r="C28" s="80"/>
      <c r="D28" s="80"/>
      <c r="E28" s="80"/>
      <c r="F28" s="80"/>
      <c r="G28" s="80"/>
      <c r="H28" s="80"/>
      <c r="I28" s="80"/>
      <c r="J28" s="80"/>
      <c r="K28" s="80"/>
      <c r="L28" s="80"/>
      <c r="M28" s="80"/>
      <c r="N28" s="137"/>
    </row>
    <row r="29" spans="1:14" ht="7.4" customHeight="1" x14ac:dyDescent="0.35">
      <c r="A29" s="6"/>
      <c r="B29" s="6"/>
      <c r="C29" s="6"/>
      <c r="D29" s="6"/>
      <c r="E29" s="6"/>
      <c r="F29" s="6"/>
      <c r="G29" s="6"/>
      <c r="H29" s="6"/>
      <c r="I29" s="6"/>
      <c r="J29" s="6"/>
      <c r="K29" s="6"/>
      <c r="L29" s="6"/>
      <c r="M29" s="6"/>
      <c r="N29" s="137"/>
    </row>
    <row r="30" spans="1:14" ht="18.5" thickBot="1" x14ac:dyDescent="0.45">
      <c r="A30" s="6"/>
      <c r="B30" s="84"/>
      <c r="C30" s="145" t="s">
        <v>836</v>
      </c>
      <c r="D30" s="84"/>
      <c r="E30" s="84"/>
      <c r="F30" s="84"/>
      <c r="G30" s="84"/>
      <c r="H30" s="84"/>
      <c r="I30" s="84"/>
      <c r="J30" s="84"/>
      <c r="K30" s="84"/>
      <c r="L30" s="146"/>
      <c r="M30" s="6"/>
      <c r="N30" s="137"/>
    </row>
    <row r="31" spans="1:14" ht="7.4" customHeight="1" x14ac:dyDescent="0.35">
      <c r="A31" s="6"/>
      <c r="B31" s="6"/>
      <c r="C31" s="6"/>
      <c r="D31" s="6"/>
      <c r="E31" s="6"/>
      <c r="F31" s="6"/>
      <c r="G31" s="6"/>
      <c r="H31" s="6"/>
      <c r="I31" s="6"/>
      <c r="J31" s="6"/>
      <c r="K31" s="6"/>
      <c r="L31" s="6"/>
      <c r="M31" s="6"/>
      <c r="N31" s="137"/>
    </row>
    <row r="32" spans="1:14" ht="14.5" customHeight="1" x14ac:dyDescent="0.35">
      <c r="A32" s="6"/>
      <c r="B32" s="6"/>
      <c r="C32" s="6"/>
      <c r="D32" s="6"/>
      <c r="E32" s="6"/>
      <c r="F32" s="6"/>
      <c r="G32" s="6"/>
      <c r="H32" s="10" t="s">
        <v>50</v>
      </c>
      <c r="I32" s="10" t="s">
        <v>5120</v>
      </c>
      <c r="J32" s="10" t="s">
        <v>51</v>
      </c>
      <c r="K32" s="10" t="s">
        <v>52</v>
      </c>
      <c r="L32" s="10"/>
      <c r="M32" s="6"/>
      <c r="N32" s="137"/>
    </row>
    <row r="33" spans="1:14" x14ac:dyDescent="0.35">
      <c r="A33" s="6"/>
      <c r="B33" s="6" t="s">
        <v>857</v>
      </c>
      <c r="C33" s="6" t="s">
        <v>4732</v>
      </c>
      <c r="D33" s="6"/>
      <c r="E33" s="6"/>
      <c r="F33" s="6"/>
      <c r="G33" s="6"/>
      <c r="H33" s="34"/>
      <c r="I33" s="34"/>
      <c r="J33" s="34"/>
      <c r="K33" s="306">
        <f>SUM(H33:J33)</f>
        <v>0</v>
      </c>
      <c r="L33" s="306"/>
      <c r="M33" s="6" t="str">
        <f>IF(AND(F13="yes",COUNTA(H33:J33)=0),"R",IF(OR(AND(F13="no",COUNTA(H33:J33)&lt;&gt;0),AND(F13="yes",NOT(K33&gt;0))),"Y","G"))</f>
        <v>G</v>
      </c>
      <c r="N33" s="137"/>
    </row>
    <row r="34" spans="1:14" ht="7.4" customHeight="1" x14ac:dyDescent="0.35">
      <c r="A34" s="6"/>
      <c r="B34" s="6"/>
      <c r="C34" s="6"/>
      <c r="D34" s="6"/>
      <c r="E34" s="6"/>
      <c r="F34" s="6"/>
      <c r="G34" s="6"/>
      <c r="H34" s="6"/>
      <c r="I34" s="6"/>
      <c r="J34" s="6"/>
      <c r="K34" s="6"/>
      <c r="L34" s="6"/>
      <c r="M34" s="6"/>
      <c r="N34" s="137"/>
    </row>
    <row r="35" spans="1:14" ht="14.5" customHeight="1" x14ac:dyDescent="0.35">
      <c r="A35" s="6"/>
      <c r="B35" s="6" t="s">
        <v>858</v>
      </c>
      <c r="C35" s="6" t="s">
        <v>4733</v>
      </c>
      <c r="D35" s="6"/>
      <c r="E35" s="6"/>
      <c r="F35" s="6"/>
      <c r="G35" s="6"/>
      <c r="H35" s="34"/>
      <c r="I35" s="34"/>
      <c r="J35" s="34"/>
      <c r="K35" s="306">
        <f>SUM(H35:J35)</f>
        <v>0</v>
      </c>
      <c r="L35" s="306"/>
      <c r="M35" s="6" t="str">
        <f>IF(AND(K33&gt;0,COUNTA(H35:J35)=0),"R",IF(OR(AND(K33&gt;0,K35=0),AND(K33=0,K35&lt;&gt;0)),"Y","G"))</f>
        <v>G</v>
      </c>
      <c r="N35" s="137"/>
    </row>
    <row r="36" spans="1:14" ht="14.5" customHeight="1" x14ac:dyDescent="0.35">
      <c r="A36" s="6"/>
      <c r="B36" s="6" t="s">
        <v>859</v>
      </c>
      <c r="C36" s="6" t="s">
        <v>4734</v>
      </c>
      <c r="D36" s="6"/>
      <c r="E36" s="6"/>
      <c r="F36" s="6"/>
      <c r="G36" s="6"/>
      <c r="H36" s="34"/>
      <c r="I36" s="34"/>
      <c r="J36" s="34"/>
      <c r="K36" s="306">
        <f>SUM(H36:J36)</f>
        <v>0</v>
      </c>
      <c r="L36" s="306"/>
      <c r="M36" s="6" t="str">
        <f>IF(AND(K35&gt;0,COUNTA(H36:J36)=0),"R",IF(AND(K35&gt;0,K36=0),"Y","G"))</f>
        <v>G</v>
      </c>
      <c r="N36" s="137"/>
    </row>
    <row r="37" spans="1:14" ht="7.4" customHeight="1" x14ac:dyDescent="0.35">
      <c r="A37" s="6"/>
      <c r="B37" s="6"/>
      <c r="C37" s="6"/>
      <c r="D37" s="6"/>
      <c r="E37" s="6"/>
      <c r="F37" s="6"/>
      <c r="G37" s="6"/>
      <c r="H37" s="6"/>
      <c r="I37" s="6"/>
      <c r="J37" s="6"/>
      <c r="K37" s="6"/>
      <c r="L37" s="6"/>
      <c r="M37" s="6"/>
      <c r="N37" s="137"/>
    </row>
    <row r="38" spans="1:14" x14ac:dyDescent="0.35">
      <c r="A38" s="6"/>
      <c r="B38" s="6" t="s">
        <v>860</v>
      </c>
      <c r="C38" s="6" t="s">
        <v>4735</v>
      </c>
      <c r="D38" s="6"/>
      <c r="E38" s="6"/>
      <c r="F38" s="6"/>
      <c r="G38" s="59" t="s">
        <v>861</v>
      </c>
      <c r="H38" s="343">
        <f>IF(NOT(H35&gt;0),0,IF(H36&gt;H35,0,H35-H36))</f>
        <v>0</v>
      </c>
      <c r="I38" s="343">
        <f t="shared" ref="I38:K38" si="1">IF(NOT(I35&gt;0),0,IF(I36&gt;I35,0,I35-I36))</f>
        <v>0</v>
      </c>
      <c r="J38" s="343">
        <f t="shared" si="1"/>
        <v>0</v>
      </c>
      <c r="K38" s="343">
        <f t="shared" si="1"/>
        <v>0</v>
      </c>
      <c r="L38" s="306"/>
      <c r="M38" s="6"/>
      <c r="N38" s="137"/>
    </row>
    <row r="39" spans="1:14" ht="7.4" customHeight="1" x14ac:dyDescent="0.35">
      <c r="A39" s="6"/>
      <c r="B39" s="6"/>
      <c r="C39" s="6"/>
      <c r="D39" s="6"/>
      <c r="E39" s="6"/>
      <c r="F39" s="6"/>
      <c r="G39" s="6"/>
      <c r="H39" s="6"/>
      <c r="I39" s="6"/>
      <c r="J39" s="6"/>
      <c r="K39" s="6"/>
      <c r="L39" s="6"/>
      <c r="M39" s="6"/>
      <c r="N39" s="137"/>
    </row>
    <row r="40" spans="1:14" x14ac:dyDescent="0.35">
      <c r="A40" s="6"/>
      <c r="B40" s="6" t="s">
        <v>862</v>
      </c>
      <c r="C40" s="6" t="s">
        <v>4736</v>
      </c>
      <c r="D40" s="6"/>
      <c r="E40" s="493"/>
      <c r="F40" s="494"/>
      <c r="G40" s="494"/>
      <c r="H40" s="494"/>
      <c r="I40" s="494"/>
      <c r="J40" s="494"/>
      <c r="K40" s="495"/>
      <c r="L40" s="6"/>
      <c r="M40" s="6" t="str">
        <f>IF(AND(K38&gt;0,ISBLANK(E40)),"R",IF(AND(K38&lt;1,NOT(ISBLANK(E40))),"Y","G"))</f>
        <v>G</v>
      </c>
      <c r="N40" s="137"/>
    </row>
    <row r="41" spans="1:14" x14ac:dyDescent="0.35">
      <c r="A41" s="6"/>
      <c r="B41" s="6"/>
      <c r="C41" s="6"/>
      <c r="D41" s="6"/>
      <c r="E41" s="496"/>
      <c r="F41" s="497"/>
      <c r="G41" s="497"/>
      <c r="H41" s="497"/>
      <c r="I41" s="497"/>
      <c r="J41" s="497"/>
      <c r="K41" s="498"/>
      <c r="L41" s="6"/>
      <c r="M41" s="6"/>
      <c r="N41" s="137"/>
    </row>
    <row r="42" spans="1:14" x14ac:dyDescent="0.35">
      <c r="A42" s="6"/>
      <c r="B42" s="6"/>
      <c r="C42" s="6"/>
      <c r="D42" s="6"/>
      <c r="E42" s="499"/>
      <c r="F42" s="500"/>
      <c r="G42" s="500"/>
      <c r="H42" s="500"/>
      <c r="I42" s="500"/>
      <c r="J42" s="500"/>
      <c r="K42" s="501"/>
      <c r="L42" s="6"/>
      <c r="M42" s="6"/>
      <c r="N42" s="137"/>
    </row>
    <row r="43" spans="1:14" ht="7.4" customHeight="1" x14ac:dyDescent="0.35">
      <c r="A43" s="6"/>
      <c r="B43" s="6"/>
      <c r="C43" s="6"/>
      <c r="D43" s="6"/>
      <c r="E43" s="6"/>
      <c r="F43" s="6"/>
      <c r="G43" s="6"/>
      <c r="H43" s="6"/>
      <c r="I43" s="6"/>
      <c r="J43" s="6"/>
      <c r="K43" s="6"/>
      <c r="L43" s="6"/>
      <c r="M43" s="6"/>
      <c r="N43" s="137"/>
    </row>
    <row r="44" spans="1:14" x14ac:dyDescent="0.35">
      <c r="A44" s="6"/>
      <c r="B44" s="6" t="s">
        <v>864</v>
      </c>
      <c r="C44" s="6" t="s">
        <v>4737</v>
      </c>
      <c r="D44" s="6"/>
      <c r="E44" s="6"/>
      <c r="F44" s="6"/>
      <c r="G44" s="59">
        <f>CoverSheet!$D$33</f>
        <v>0</v>
      </c>
      <c r="H44" s="34"/>
      <c r="I44" s="34"/>
      <c r="J44" s="34"/>
      <c r="K44" s="306">
        <f>SUM(H44:J44)</f>
        <v>0</v>
      </c>
      <c r="L44" s="306"/>
      <c r="M44" s="6" t="str">
        <f>IF(NOT(K44&gt;=K36),"R","G")</f>
        <v>G</v>
      </c>
      <c r="N44" s="137"/>
    </row>
    <row r="45" spans="1:14" x14ac:dyDescent="0.35">
      <c r="A45" s="6"/>
      <c r="B45" s="6"/>
      <c r="C45" s="6"/>
      <c r="D45" s="6"/>
      <c r="E45" s="6"/>
      <c r="F45" s="6"/>
      <c r="G45" s="59" t="s">
        <v>856</v>
      </c>
      <c r="H45" s="306">
        <f>H44*CoverSheet!$C$35</f>
        <v>0</v>
      </c>
      <c r="I45" s="306">
        <f>I44*CoverSheet!$C$35</f>
        <v>0</v>
      </c>
      <c r="J45" s="306">
        <f>J44*CoverSheet!$C$35</f>
        <v>0</v>
      </c>
      <c r="K45" s="306">
        <f>K44*CoverSheet!$C$35</f>
        <v>0</v>
      </c>
      <c r="L45" s="344"/>
      <c r="M45" s="6"/>
      <c r="N45" s="137"/>
    </row>
    <row r="46" spans="1:14" ht="7.4" customHeight="1" x14ac:dyDescent="0.35">
      <c r="A46" s="6"/>
      <c r="B46" s="6"/>
      <c r="C46" s="6"/>
      <c r="D46" s="6"/>
      <c r="E46" s="6"/>
      <c r="F46" s="6"/>
      <c r="G46" s="59"/>
      <c r="H46" s="306"/>
      <c r="I46" s="306"/>
      <c r="J46" s="306"/>
      <c r="K46" s="306"/>
      <c r="L46" s="344"/>
      <c r="M46" s="6"/>
      <c r="N46" s="137"/>
    </row>
    <row r="47" spans="1:14" x14ac:dyDescent="0.35">
      <c r="A47" s="6"/>
      <c r="B47" s="6" t="s">
        <v>865</v>
      </c>
      <c r="C47" s="6" t="s">
        <v>4738</v>
      </c>
      <c r="D47" s="6"/>
      <c r="E47" s="6"/>
      <c r="F47" s="6"/>
      <c r="G47" s="59">
        <f>CoverSheet!$D$33</f>
        <v>0</v>
      </c>
      <c r="H47" s="306" t="str">
        <f>IFERROR(H44/_xlfn.DAYS(CoverSheet!$C$29,CoverSheet!$C$28),"")</f>
        <v/>
      </c>
      <c r="I47" s="306" t="str">
        <f>IFERROR(I44/_xlfn.DAYS(CoverSheet!$C$29,CoverSheet!$C$28),"")</f>
        <v/>
      </c>
      <c r="J47" s="306" t="str">
        <f>IFERROR(J44/_xlfn.DAYS(CoverSheet!$C$29,CoverSheet!$C$28),"")</f>
        <v/>
      </c>
      <c r="K47" s="306">
        <f>SUM(H47:J47)</f>
        <v>0</v>
      </c>
      <c r="L47" s="344"/>
      <c r="M47" s="6"/>
      <c r="N47" s="137"/>
    </row>
    <row r="48" spans="1:14" x14ac:dyDescent="0.35">
      <c r="A48" s="6"/>
      <c r="B48" s="6"/>
      <c r="C48" s="6"/>
      <c r="D48" s="6"/>
      <c r="E48" s="6"/>
      <c r="F48" s="6"/>
      <c r="G48" s="59" t="s">
        <v>856</v>
      </c>
      <c r="H48" s="306" t="str">
        <f>IFERROR(H47*CoverSheet!$C$35,"")</f>
        <v/>
      </c>
      <c r="I48" s="306" t="str">
        <f>IFERROR(I47*CoverSheet!$C$35,"")</f>
        <v/>
      </c>
      <c r="J48" s="306" t="str">
        <f>IFERROR(J47*CoverSheet!$C$35,"")</f>
        <v/>
      </c>
      <c r="K48" s="306">
        <f>K47*CoverSheet!$C$35</f>
        <v>0</v>
      </c>
      <c r="L48" s="344"/>
      <c r="M48" s="6"/>
      <c r="N48" s="137"/>
    </row>
    <row r="49" spans="1:14" ht="7.4" customHeight="1" x14ac:dyDescent="0.35">
      <c r="A49" s="6"/>
      <c r="B49" s="6"/>
      <c r="C49" s="6"/>
      <c r="D49" s="6"/>
      <c r="E49" s="6"/>
      <c r="F49" s="6"/>
      <c r="G49" s="6"/>
      <c r="H49" s="6"/>
      <c r="I49" s="6"/>
      <c r="J49" s="6"/>
      <c r="K49" s="6"/>
      <c r="L49" s="6"/>
      <c r="M49" s="6"/>
      <c r="N49" s="137"/>
    </row>
    <row r="50" spans="1:14" ht="14.5" customHeight="1" x14ac:dyDescent="0.35">
      <c r="A50" s="6"/>
      <c r="B50" s="6" t="s">
        <v>866</v>
      </c>
      <c r="C50" s="6" t="s">
        <v>4739</v>
      </c>
      <c r="D50" s="6"/>
      <c r="E50" s="6"/>
      <c r="F50" s="6"/>
      <c r="G50" s="6"/>
      <c r="H50" s="6"/>
      <c r="I50" s="6"/>
      <c r="J50" s="6"/>
      <c r="K50" s="34"/>
      <c r="L50" s="6"/>
      <c r="M50" s="6" t="str">
        <f>IF(AND(F13="yes",ISBLANK(K50)),"R",IF(AND(F13="no",NOT(ISBLANK(K50))),"Y","G"))</f>
        <v>G</v>
      </c>
      <c r="N50" s="137"/>
    </row>
    <row r="51" spans="1:14" ht="7.4" customHeight="1" x14ac:dyDescent="0.35">
      <c r="A51" s="6"/>
      <c r="B51" s="6"/>
      <c r="C51" s="6"/>
      <c r="D51" s="6"/>
      <c r="E51" s="6"/>
      <c r="F51" s="6"/>
      <c r="G51" s="6"/>
      <c r="H51" s="6"/>
      <c r="I51" s="6"/>
      <c r="J51" s="6"/>
      <c r="K51" s="6"/>
      <c r="L51" s="6"/>
      <c r="M51" s="6"/>
      <c r="N51" s="137"/>
    </row>
    <row r="52" spans="1:14" ht="14.5" customHeight="1" x14ac:dyDescent="0.35">
      <c r="A52" s="6"/>
      <c r="B52" s="6" t="s">
        <v>868</v>
      </c>
      <c r="C52" s="6" t="s">
        <v>4740</v>
      </c>
      <c r="D52" s="6"/>
      <c r="E52" s="6"/>
      <c r="F52" s="6"/>
      <c r="G52" s="6"/>
      <c r="H52" s="6"/>
      <c r="I52" s="6"/>
      <c r="J52" s="6"/>
      <c r="K52" s="34"/>
      <c r="L52" s="6"/>
      <c r="M52" s="6" t="str">
        <f>IF(AND(K50&gt;0,ISBLANK(K52)),"R",IF(OR(AND(K50=0,K52&gt;0),AND(K50&gt;0,K52=0)),"Y","G"))</f>
        <v>G</v>
      </c>
      <c r="N52" s="137"/>
    </row>
    <row r="53" spans="1:14" ht="7.4" customHeight="1" x14ac:dyDescent="0.35">
      <c r="A53" s="6"/>
      <c r="B53" s="6"/>
      <c r="C53" s="6"/>
      <c r="D53" s="6"/>
      <c r="E53" s="6"/>
      <c r="F53" s="6"/>
      <c r="G53" s="6"/>
      <c r="H53" s="6"/>
      <c r="I53" s="6"/>
      <c r="J53" s="6"/>
      <c r="K53" s="6"/>
      <c r="L53" s="6"/>
      <c r="M53" s="6"/>
      <c r="N53" s="137"/>
    </row>
    <row r="54" spans="1:14" ht="7.4" customHeight="1" x14ac:dyDescent="0.35">
      <c r="A54" s="80"/>
      <c r="B54" s="80"/>
      <c r="C54" s="80"/>
      <c r="D54" s="80"/>
      <c r="E54" s="80"/>
      <c r="F54" s="80"/>
      <c r="G54" s="80"/>
      <c r="H54" s="80"/>
      <c r="I54" s="80"/>
      <c r="J54" s="80"/>
      <c r="K54" s="80"/>
      <c r="L54" s="80"/>
      <c r="M54" s="80"/>
      <c r="N54" s="137"/>
    </row>
    <row r="55" spans="1:14" ht="7.4" customHeight="1" x14ac:dyDescent="0.35">
      <c r="A55" s="6"/>
      <c r="B55" s="6"/>
      <c r="C55" s="6"/>
      <c r="D55" s="6"/>
      <c r="E55" s="6"/>
      <c r="F55" s="6"/>
      <c r="G55" s="6"/>
      <c r="H55" s="6"/>
      <c r="I55" s="6"/>
      <c r="J55" s="6"/>
      <c r="K55" s="6"/>
      <c r="L55" s="6"/>
      <c r="M55" s="6"/>
      <c r="N55" s="137"/>
    </row>
    <row r="56" spans="1:14" ht="18.5" thickBot="1" x14ac:dyDescent="0.45">
      <c r="A56" s="6"/>
      <c r="B56" s="84"/>
      <c r="C56" s="145" t="s">
        <v>870</v>
      </c>
      <c r="D56" s="84"/>
      <c r="E56" s="84"/>
      <c r="F56" s="84"/>
      <c r="G56" s="84"/>
      <c r="H56" s="84"/>
      <c r="I56" s="84"/>
      <c r="J56" s="84"/>
      <c r="K56" s="146"/>
      <c r="L56" s="146"/>
      <c r="M56" s="6"/>
      <c r="N56" s="137"/>
    </row>
    <row r="57" spans="1:14" ht="7.4" customHeight="1" x14ac:dyDescent="0.35">
      <c r="A57" s="6"/>
      <c r="B57" s="6"/>
      <c r="C57" s="6"/>
      <c r="D57" s="6"/>
      <c r="E57" s="6"/>
      <c r="F57" s="6"/>
      <c r="G57" s="6"/>
      <c r="H57" s="6"/>
      <c r="I57" s="6"/>
      <c r="J57" s="6"/>
      <c r="K57" s="6"/>
      <c r="L57" s="6"/>
      <c r="M57" s="6"/>
      <c r="N57" s="137"/>
    </row>
    <row r="58" spans="1:14" x14ac:dyDescent="0.35">
      <c r="A58" s="6"/>
      <c r="B58" s="6" t="s">
        <v>871</v>
      </c>
      <c r="C58" s="6" t="s">
        <v>3674</v>
      </c>
      <c r="D58" s="6"/>
      <c r="E58" s="6"/>
      <c r="F58" s="6"/>
      <c r="G58" s="6"/>
      <c r="H58" s="6"/>
      <c r="I58" s="6"/>
      <c r="J58" s="59">
        <f>CoverSheet!$D$33</f>
        <v>0</v>
      </c>
      <c r="K58" s="34"/>
      <c r="L58" s="6"/>
      <c r="M58" s="6" t="str">
        <f>IF(AND(OR($F$14="yes",$F$15="yes"),ISBLANK(K58)),"R",IF(OR(AND(OR($F$14&lt;&gt;"yes",$F$15&lt;&gt;"yes"),K58&gt;0),AND(OR($F$14="yes",$F$15="yes"),K58=0)),"Y","G"))</f>
        <v>G</v>
      </c>
      <c r="N58" s="137"/>
    </row>
    <row r="59" spans="1:14" x14ac:dyDescent="0.35">
      <c r="A59" s="6"/>
      <c r="B59" s="6"/>
      <c r="C59" s="6"/>
      <c r="D59" s="6"/>
      <c r="E59" s="6"/>
      <c r="F59" s="6"/>
      <c r="G59" s="6"/>
      <c r="H59" s="6"/>
      <c r="I59" s="6"/>
      <c r="J59" s="59" t="s">
        <v>856</v>
      </c>
      <c r="K59" s="345">
        <f>K58*CoverSheet!C35</f>
        <v>0</v>
      </c>
      <c r="L59" s="6"/>
      <c r="M59" s="6"/>
      <c r="N59" s="137"/>
    </row>
    <row r="60" spans="1:14" ht="7.4" customHeight="1" x14ac:dyDescent="0.35">
      <c r="A60" s="6"/>
      <c r="B60" s="6"/>
      <c r="C60" s="6"/>
      <c r="D60" s="6"/>
      <c r="E60" s="6"/>
      <c r="F60" s="6"/>
      <c r="G60" s="6"/>
      <c r="H60" s="6"/>
      <c r="I60" s="6"/>
      <c r="J60" s="6"/>
      <c r="K60" s="6"/>
      <c r="L60" s="6"/>
      <c r="M60" s="6"/>
      <c r="N60" s="137"/>
    </row>
    <row r="61" spans="1:14" x14ac:dyDescent="0.35">
      <c r="A61" s="6"/>
      <c r="B61" s="6"/>
      <c r="C61" s="6"/>
      <c r="D61" s="6"/>
      <c r="E61" s="6"/>
      <c r="F61" s="6"/>
      <c r="G61" s="6"/>
      <c r="H61" s="10" t="s">
        <v>50</v>
      </c>
      <c r="I61" s="10" t="s">
        <v>5120</v>
      </c>
      <c r="J61" s="10" t="s">
        <v>51</v>
      </c>
      <c r="K61" s="10" t="s">
        <v>52</v>
      </c>
      <c r="L61" s="6"/>
      <c r="M61" s="6"/>
      <c r="N61" s="137"/>
    </row>
    <row r="62" spans="1:14" x14ac:dyDescent="0.35">
      <c r="A62" s="6"/>
      <c r="B62" s="6" t="s">
        <v>872</v>
      </c>
      <c r="C62" s="6" t="s">
        <v>873</v>
      </c>
      <c r="D62" s="6"/>
      <c r="E62" s="6"/>
      <c r="F62" s="6"/>
      <c r="G62" s="6"/>
      <c r="H62" s="34"/>
      <c r="I62" s="34"/>
      <c r="J62" s="34"/>
      <c r="K62" s="306">
        <f>SUM(H62:J62)</f>
        <v>0</v>
      </c>
      <c r="L62" s="6"/>
      <c r="M62" s="6" t="str">
        <f>IF(AND(F14="yes",COUNTA(H62:J62)=0),"R",IF(OR(AND(F14="no",K62&gt;0),AND(F14="yes",K62=0)),"Y","G"))</f>
        <v>G</v>
      </c>
      <c r="N62" s="137"/>
    </row>
    <row r="63" spans="1:14" ht="7.4" customHeight="1" x14ac:dyDescent="0.35">
      <c r="A63" s="6"/>
      <c r="B63" s="6"/>
      <c r="C63" s="6"/>
      <c r="D63" s="6"/>
      <c r="E63" s="6"/>
      <c r="F63" s="6"/>
      <c r="G63" s="6"/>
      <c r="H63" s="6"/>
      <c r="I63" s="6"/>
      <c r="J63" s="6"/>
      <c r="K63" s="6"/>
      <c r="L63" s="6"/>
      <c r="M63" s="6"/>
      <c r="N63" s="137"/>
    </row>
    <row r="64" spans="1:14" x14ac:dyDescent="0.35">
      <c r="A64" s="6"/>
      <c r="B64" s="6" t="s">
        <v>874</v>
      </c>
      <c r="C64" s="6" t="s">
        <v>875</v>
      </c>
      <c r="D64" s="6"/>
      <c r="E64" s="6"/>
      <c r="F64" s="6"/>
      <c r="G64" s="59">
        <f>CoverSheet!$D$33</f>
        <v>0</v>
      </c>
      <c r="H64" s="34"/>
      <c r="I64" s="34"/>
      <c r="J64" s="34"/>
      <c r="K64" s="306">
        <f>SUM(H64:J64)</f>
        <v>0</v>
      </c>
      <c r="L64" s="6"/>
      <c r="M64" s="6" t="str">
        <f>IF(OR(AND(K62&gt;0,COUNTA(H64:J64)=0),K64&lt;K62),"R",IF(OR(AND(K62&gt;0,NOT(K64&gt;K62)),AND(K62=0,K64&lt;&gt;0)),"Y","G"))</f>
        <v>G</v>
      </c>
      <c r="N64" s="137"/>
    </row>
    <row r="65" spans="1:14" x14ac:dyDescent="0.35">
      <c r="A65" s="6"/>
      <c r="B65" s="6"/>
      <c r="C65" s="6"/>
      <c r="D65" s="6"/>
      <c r="E65" s="6"/>
      <c r="F65" s="6"/>
      <c r="G65" s="59" t="s">
        <v>856</v>
      </c>
      <c r="H65" s="306">
        <f>H64*CoverSheet!$C$35</f>
        <v>0</v>
      </c>
      <c r="I65" s="306">
        <f>I64*CoverSheet!$C$35</f>
        <v>0</v>
      </c>
      <c r="J65" s="306">
        <f>J64*CoverSheet!$C$35</f>
        <v>0</v>
      </c>
      <c r="K65" s="306">
        <f>K64*CoverSheet!$C$35</f>
        <v>0</v>
      </c>
      <c r="L65" s="6"/>
      <c r="M65" s="6"/>
      <c r="N65" s="137"/>
    </row>
    <row r="66" spans="1:14" ht="7.4" customHeight="1" x14ac:dyDescent="0.35">
      <c r="A66" s="6"/>
      <c r="B66" s="6"/>
      <c r="C66" s="6"/>
      <c r="D66" s="6"/>
      <c r="E66" s="6"/>
      <c r="F66" s="6"/>
      <c r="G66" s="6"/>
      <c r="H66" s="6"/>
      <c r="I66" s="6"/>
      <c r="J66" s="6"/>
      <c r="K66" s="6"/>
      <c r="L66" s="6"/>
      <c r="M66" s="6"/>
      <c r="N66" s="137"/>
    </row>
    <row r="67" spans="1:14" x14ac:dyDescent="0.35">
      <c r="A67" s="6"/>
      <c r="B67" s="6" t="s">
        <v>876</v>
      </c>
      <c r="C67" s="6" t="s">
        <v>877</v>
      </c>
      <c r="D67" s="6"/>
      <c r="E67" s="6"/>
      <c r="F67" s="6"/>
      <c r="G67" s="6"/>
      <c r="H67" s="34"/>
      <c r="I67" s="34"/>
      <c r="J67" s="34"/>
      <c r="K67" s="306">
        <f>SUM(H67:J67)</f>
        <v>0</v>
      </c>
      <c r="L67" s="6"/>
      <c r="M67" s="6" t="str">
        <f>IF(AND(F15="yes",COUNTA(H67:J67)=0),"R",IF(OR(AND(F15="no",K67&gt;0),AND(F15="yes",K67=0)),"Y","G"))</f>
        <v>G</v>
      </c>
      <c r="N67" s="137"/>
    </row>
    <row r="68" spans="1:14" ht="7.4" customHeight="1" x14ac:dyDescent="0.35">
      <c r="A68" s="6"/>
      <c r="B68" s="6"/>
      <c r="C68" s="6"/>
      <c r="D68" s="6"/>
      <c r="E68" s="6"/>
      <c r="F68" s="6"/>
      <c r="G68" s="6"/>
      <c r="H68" s="6"/>
      <c r="I68" s="6"/>
      <c r="J68" s="6"/>
      <c r="K68" s="6"/>
      <c r="L68" s="6"/>
      <c r="M68" s="6"/>
      <c r="N68" s="137"/>
    </row>
    <row r="69" spans="1:14" x14ac:dyDescent="0.35">
      <c r="A69" s="6"/>
      <c r="B69" s="6" t="s">
        <v>878</v>
      </c>
      <c r="C69" s="6" t="s">
        <v>879</v>
      </c>
      <c r="D69" s="6"/>
      <c r="E69" s="6"/>
      <c r="F69" s="6"/>
      <c r="G69" s="59">
        <f>CoverSheet!$D$33</f>
        <v>0</v>
      </c>
      <c r="H69" s="34"/>
      <c r="I69" s="34"/>
      <c r="J69" s="34"/>
      <c r="K69" s="306">
        <f>SUM(H69:J69)</f>
        <v>0</v>
      </c>
      <c r="L69" s="6"/>
      <c r="M69" s="6" t="str">
        <f>IF(OR(AND(K67&gt;0,COUNTA(H69:J69)=0),K69&lt;K67),"R",IF(OR(AND(K67&gt;0,NOT(K69&gt;K67)),AND(K67=0,K69&lt;&gt;0)),"Y","G"))</f>
        <v>G</v>
      </c>
      <c r="N69" s="137"/>
    </row>
    <row r="70" spans="1:14" x14ac:dyDescent="0.35">
      <c r="A70" s="6"/>
      <c r="B70" s="6"/>
      <c r="C70" s="6"/>
      <c r="D70" s="6"/>
      <c r="E70" s="6"/>
      <c r="F70" s="6"/>
      <c r="G70" s="59" t="s">
        <v>856</v>
      </c>
      <c r="H70" s="306">
        <f>H69*CoverSheet!$C$35</f>
        <v>0</v>
      </c>
      <c r="I70" s="306">
        <f>I69*CoverSheet!$C$35</f>
        <v>0</v>
      </c>
      <c r="J70" s="306">
        <f>J69*CoverSheet!$C$35</f>
        <v>0</v>
      </c>
      <c r="K70" s="306">
        <f>K69*CoverSheet!$C$35</f>
        <v>0</v>
      </c>
      <c r="L70" s="6"/>
      <c r="M70" s="6"/>
      <c r="N70" s="137"/>
    </row>
    <row r="71" spans="1:14" ht="7.4" customHeight="1" x14ac:dyDescent="0.35">
      <c r="A71" s="6"/>
      <c r="B71" s="6"/>
      <c r="C71" s="6"/>
      <c r="D71" s="6"/>
      <c r="E71" s="6"/>
      <c r="F71" s="6"/>
      <c r="G71" s="59"/>
      <c r="H71" s="306"/>
      <c r="I71" s="306"/>
      <c r="J71" s="306"/>
      <c r="K71" s="306"/>
      <c r="L71" s="6"/>
      <c r="M71" s="6"/>
      <c r="N71" s="137"/>
    </row>
    <row r="72" spans="1:14" x14ac:dyDescent="0.35">
      <c r="A72" s="6"/>
      <c r="B72" s="6" t="s">
        <v>880</v>
      </c>
      <c r="C72" s="6" t="s">
        <v>4741</v>
      </c>
      <c r="D72" s="6"/>
      <c r="E72" s="6"/>
      <c r="F72" s="6"/>
      <c r="G72" s="59">
        <f>CoverSheet!$D$33</f>
        <v>0</v>
      </c>
      <c r="H72" s="306">
        <f>H64+H69</f>
        <v>0</v>
      </c>
      <c r="I72" s="306">
        <f>I64+I69</f>
        <v>0</v>
      </c>
      <c r="J72" s="306">
        <f>J64+J69</f>
        <v>0</v>
      </c>
      <c r="K72" s="306">
        <f>SUM(H72:J72)</f>
        <v>0</v>
      </c>
      <c r="L72" s="6"/>
      <c r="M72" s="6"/>
      <c r="N72" s="137"/>
    </row>
    <row r="73" spans="1:14" x14ac:dyDescent="0.35">
      <c r="A73" s="6"/>
      <c r="B73" s="6"/>
      <c r="C73" s="6"/>
      <c r="D73" s="6"/>
      <c r="E73" s="6"/>
      <c r="F73" s="6"/>
      <c r="G73" s="59" t="s">
        <v>856</v>
      </c>
      <c r="H73" s="306">
        <f>H72*CoverSheet!$C$35</f>
        <v>0</v>
      </c>
      <c r="I73" s="306">
        <f>I72*CoverSheet!$C$35</f>
        <v>0</v>
      </c>
      <c r="J73" s="306">
        <f>J72*CoverSheet!$C$35</f>
        <v>0</v>
      </c>
      <c r="K73" s="306">
        <f>K72*CoverSheet!$C$35</f>
        <v>0</v>
      </c>
      <c r="L73" s="6"/>
      <c r="M73" s="6"/>
      <c r="N73" s="137"/>
    </row>
    <row r="74" spans="1:14" ht="7.4" customHeight="1" x14ac:dyDescent="0.35">
      <c r="A74" s="6"/>
      <c r="B74" s="6"/>
      <c r="C74" s="6"/>
      <c r="D74" s="6"/>
      <c r="E74" s="6"/>
      <c r="F74" s="6"/>
      <c r="G74" s="6"/>
      <c r="H74" s="6"/>
      <c r="I74" s="6"/>
      <c r="J74" s="6"/>
      <c r="K74" s="6"/>
      <c r="L74" s="6"/>
      <c r="M74" s="6"/>
      <c r="N74" s="137"/>
    </row>
    <row r="75" spans="1:14" x14ac:dyDescent="0.35">
      <c r="A75" s="6"/>
      <c r="B75" s="6" t="s">
        <v>881</v>
      </c>
      <c r="C75" s="6" t="s">
        <v>882</v>
      </c>
      <c r="D75" s="6"/>
      <c r="E75" s="6"/>
      <c r="F75" s="6"/>
      <c r="G75" s="6"/>
      <c r="H75" s="6"/>
      <c r="I75" s="6"/>
      <c r="J75" s="6"/>
      <c r="K75" s="250"/>
      <c r="L75" s="6"/>
      <c r="M75" s="6" t="str">
        <f>IF(AND(OR(F14="yes",F15="yes"),ISBLANK(K75)),"R",IF(AND(F14="no",F15="no",NOT(ISBLANK(K75))),"Y","G"))</f>
        <v>G</v>
      </c>
      <c r="N75" s="137"/>
    </row>
    <row r="76" spans="1:14" ht="7.4" customHeight="1" x14ac:dyDescent="0.35">
      <c r="A76" s="6"/>
      <c r="B76" s="6"/>
      <c r="C76" s="6"/>
      <c r="D76" s="6"/>
      <c r="E76" s="6"/>
      <c r="F76" s="6"/>
      <c r="G76" s="6"/>
      <c r="H76" s="6"/>
      <c r="I76" s="6"/>
      <c r="J76" s="6"/>
      <c r="K76" s="6"/>
      <c r="L76" s="6"/>
      <c r="M76" s="6"/>
      <c r="N76" s="137"/>
    </row>
    <row r="77" spans="1:14" x14ac:dyDescent="0.35">
      <c r="A77" s="6"/>
      <c r="B77" s="6" t="s">
        <v>883</v>
      </c>
      <c r="C77" s="6" t="s">
        <v>4742</v>
      </c>
      <c r="D77" s="6"/>
      <c r="E77" s="6"/>
      <c r="F77" s="6"/>
      <c r="G77" s="6"/>
      <c r="H77" s="6"/>
      <c r="I77" s="6"/>
      <c r="J77" s="6"/>
      <c r="K77" s="6"/>
      <c r="L77" s="6"/>
      <c r="M77" s="6"/>
      <c r="N77" s="137"/>
    </row>
    <row r="78" spans="1:14" x14ac:dyDescent="0.35">
      <c r="A78" s="6"/>
      <c r="B78" s="6"/>
      <c r="C78" s="6"/>
      <c r="D78" s="10" t="s">
        <v>885</v>
      </c>
      <c r="E78" s="10" t="s">
        <v>886</v>
      </c>
      <c r="F78" s="502" t="s">
        <v>887</v>
      </c>
      <c r="G78" s="502"/>
      <c r="H78" s="10" t="s">
        <v>888</v>
      </c>
      <c r="I78" s="503" t="str">
        <f>IF(SUM(F79:G81)&gt;K72,"Value of trades by liquidity providers cannot be larger than the total value of trades during the reporting period","")</f>
        <v/>
      </c>
      <c r="J78" s="503"/>
      <c r="K78" s="503"/>
      <c r="L78" s="6"/>
      <c r="M78" s="6"/>
      <c r="N78" s="137"/>
    </row>
    <row r="79" spans="1:14" x14ac:dyDescent="0.35">
      <c r="A79" s="6"/>
      <c r="B79" s="6"/>
      <c r="C79" s="271">
        <v>1</v>
      </c>
      <c r="D79" s="232"/>
      <c r="E79" s="232"/>
      <c r="F79" s="504"/>
      <c r="G79" s="505"/>
      <c r="H79" s="345">
        <f>F79*CoverSheet!$C$35</f>
        <v>0</v>
      </c>
      <c r="I79" s="503"/>
      <c r="J79" s="503"/>
      <c r="K79" s="503"/>
      <c r="L79" s="6"/>
      <c r="M79" s="6" t="str">
        <f>IF(OR(AND(OR(F14="yes",F15="yes"),COUNTA(D79:D81)=0),COUNTA(D79:G81)&lt;&gt;COUNTA(D79:D81)*3,SUM(F79:G81)&gt;K72),"R",IF(AND(K72&gt;0,SUM(F79:G81)=K72),"Y","G"))</f>
        <v>G</v>
      </c>
      <c r="N79" s="137"/>
    </row>
    <row r="80" spans="1:14" x14ac:dyDescent="0.35">
      <c r="A80" s="6"/>
      <c r="B80" s="6"/>
      <c r="C80" s="271">
        <v>2</v>
      </c>
      <c r="D80" s="232"/>
      <c r="E80" s="232"/>
      <c r="F80" s="504"/>
      <c r="G80" s="505"/>
      <c r="H80" s="345">
        <f>F80*CoverSheet!$C$35</f>
        <v>0</v>
      </c>
      <c r="I80" s="503"/>
      <c r="J80" s="503"/>
      <c r="K80" s="503"/>
      <c r="L80" s="6"/>
      <c r="M80" s="6"/>
      <c r="N80" s="137"/>
    </row>
    <row r="81" spans="1:14" x14ac:dyDescent="0.35">
      <c r="A81" s="6"/>
      <c r="B81" s="6"/>
      <c r="C81" s="271">
        <v>3</v>
      </c>
      <c r="D81" s="232"/>
      <c r="E81" s="232"/>
      <c r="F81" s="504"/>
      <c r="G81" s="505"/>
      <c r="H81" s="345">
        <f>F81*CoverSheet!$C$35</f>
        <v>0</v>
      </c>
      <c r="I81" s="503"/>
      <c r="J81" s="503"/>
      <c r="K81" s="503"/>
      <c r="L81" s="6"/>
      <c r="M81" s="6"/>
      <c r="N81" s="137"/>
    </row>
    <row r="82" spans="1:14" ht="7.4" customHeight="1" x14ac:dyDescent="0.35">
      <c r="A82" s="6"/>
      <c r="B82" s="6"/>
      <c r="C82" s="6"/>
      <c r="D82" s="6"/>
      <c r="E82" s="6"/>
      <c r="F82" s="6"/>
      <c r="G82" s="6"/>
      <c r="H82" s="6"/>
      <c r="I82" s="6"/>
      <c r="J82" s="6"/>
      <c r="K82" s="6"/>
      <c r="L82" s="6"/>
      <c r="M82" s="6"/>
      <c r="N82" s="137"/>
    </row>
    <row r="83" spans="1:14" x14ac:dyDescent="0.35">
      <c r="A83" s="6"/>
      <c r="B83" s="6" t="s">
        <v>889</v>
      </c>
      <c r="C83" s="6" t="s">
        <v>890</v>
      </c>
      <c r="D83" s="6"/>
      <c r="E83" s="6"/>
      <c r="F83" s="6"/>
      <c r="G83" s="6"/>
      <c r="H83" s="6"/>
      <c r="I83" s="6"/>
      <c r="J83" s="6"/>
      <c r="K83" s="250"/>
      <c r="L83" s="6"/>
      <c r="M83" s="6" t="str">
        <f>IF(AND(OR($F$14="yes",$F$15="yes"),ISBLANK(K83)),"R",IF(OR(AND(OR($F$14&lt;&gt;"yes",$F$15&lt;&gt;"yes"),K83&gt;0),AND(OR($F$14="yes",$F$15="yes"),K83=0)),"Y","G"))</f>
        <v>G</v>
      </c>
      <c r="N83" s="137"/>
    </row>
    <row r="84" spans="1:14" ht="7.4" customHeight="1" x14ac:dyDescent="0.35">
      <c r="A84" s="6"/>
      <c r="B84" s="6"/>
      <c r="C84" s="6"/>
      <c r="D84" s="6"/>
      <c r="E84" s="6"/>
      <c r="F84" s="6"/>
      <c r="G84" s="6"/>
      <c r="H84" s="6"/>
      <c r="I84" s="6"/>
      <c r="J84" s="6"/>
      <c r="K84" s="6"/>
      <c r="L84" s="6"/>
      <c r="M84" s="6"/>
      <c r="N84" s="137"/>
    </row>
    <row r="85" spans="1:14" x14ac:dyDescent="0.35">
      <c r="A85" s="6"/>
      <c r="B85" s="6" t="s">
        <v>891</v>
      </c>
      <c r="C85" s="6" t="s">
        <v>892</v>
      </c>
      <c r="D85" s="6"/>
      <c r="E85" s="6"/>
      <c r="F85" s="6"/>
      <c r="G85" s="6"/>
      <c r="H85" s="6"/>
      <c r="I85" s="6"/>
      <c r="J85" s="59">
        <f>CoverSheet!$D$33</f>
        <v>0</v>
      </c>
      <c r="K85" s="250"/>
      <c r="L85" s="6"/>
      <c r="M85" s="6" t="str">
        <f>IF(AND(K83="yes",ISBLANK(K85)),"R",IF(AND(K83&lt;&gt;"yes",NOT(ISBLANK(K85))),"Y","G"))</f>
        <v>G</v>
      </c>
      <c r="N85" s="137"/>
    </row>
    <row r="86" spans="1:14" ht="7.4" customHeight="1" x14ac:dyDescent="0.35">
      <c r="A86" s="6"/>
      <c r="B86" s="6"/>
      <c r="C86" s="6"/>
      <c r="D86" s="6"/>
      <c r="E86" s="6"/>
      <c r="F86" s="6"/>
      <c r="G86" s="6"/>
      <c r="H86" s="6"/>
      <c r="I86" s="6"/>
      <c r="J86" s="6"/>
      <c r="K86" s="6"/>
      <c r="L86" s="6"/>
      <c r="M86" s="6"/>
      <c r="N86" s="137"/>
    </row>
    <row r="87" spans="1:14" ht="7.4" customHeight="1" x14ac:dyDescent="0.35">
      <c r="A87" s="80"/>
      <c r="B87" s="80"/>
      <c r="C87" s="80"/>
      <c r="D87" s="80"/>
      <c r="E87" s="80"/>
      <c r="F87" s="80"/>
      <c r="G87" s="80"/>
      <c r="H87" s="80"/>
      <c r="I87" s="80"/>
      <c r="J87" s="80"/>
      <c r="K87" s="80"/>
      <c r="L87" s="80"/>
      <c r="M87" s="80"/>
      <c r="N87" s="137"/>
    </row>
    <row r="88" spans="1:14" ht="7.4" customHeight="1" x14ac:dyDescent="0.35">
      <c r="A88" s="6"/>
      <c r="B88" s="6"/>
      <c r="C88" s="6"/>
      <c r="D88" s="6"/>
      <c r="E88" s="6"/>
      <c r="F88" s="6"/>
      <c r="G88" s="6"/>
      <c r="H88" s="6"/>
      <c r="I88" s="6"/>
      <c r="J88" s="6"/>
      <c r="K88" s="6"/>
      <c r="L88" s="6"/>
      <c r="M88" s="6"/>
      <c r="N88" s="137"/>
    </row>
    <row r="89" spans="1:14" ht="18.5" thickBot="1" x14ac:dyDescent="0.45">
      <c r="A89" s="6"/>
      <c r="B89" s="84"/>
      <c r="C89" s="145" t="s">
        <v>842</v>
      </c>
      <c r="D89" s="84"/>
      <c r="E89" s="84"/>
      <c r="F89" s="84"/>
      <c r="G89" s="84"/>
      <c r="H89" s="84"/>
      <c r="I89" s="84"/>
      <c r="J89" s="84"/>
      <c r="K89" s="146"/>
      <c r="L89" s="146"/>
      <c r="M89" s="6"/>
      <c r="N89" s="137"/>
    </row>
    <row r="90" spans="1:14" ht="7.4" customHeight="1" x14ac:dyDescent="0.35">
      <c r="A90" s="6"/>
      <c r="B90" s="6"/>
      <c r="C90" s="6"/>
      <c r="D90" s="6"/>
      <c r="E90" s="6"/>
      <c r="F90" s="6"/>
      <c r="G90" s="6"/>
      <c r="H90" s="6"/>
      <c r="I90" s="6"/>
      <c r="J90" s="6"/>
      <c r="K90" s="6"/>
      <c r="L90" s="6"/>
      <c r="M90" s="6"/>
      <c r="N90" s="137"/>
    </row>
    <row r="91" spans="1:14" x14ac:dyDescent="0.35">
      <c r="A91" s="6"/>
      <c r="B91" s="6"/>
      <c r="C91" s="6"/>
      <c r="D91" s="6"/>
      <c r="E91" s="6"/>
      <c r="F91" s="6"/>
      <c r="G91" s="6"/>
      <c r="H91" s="10" t="s">
        <v>50</v>
      </c>
      <c r="I91" s="10" t="s">
        <v>5120</v>
      </c>
      <c r="J91" s="10" t="s">
        <v>51</v>
      </c>
      <c r="K91" s="10" t="s">
        <v>52</v>
      </c>
      <c r="L91" s="6"/>
      <c r="M91" s="6"/>
      <c r="N91" s="137"/>
    </row>
    <row r="92" spans="1:14" x14ac:dyDescent="0.35">
      <c r="A92" s="6"/>
      <c r="B92" s="6" t="s">
        <v>893</v>
      </c>
      <c r="C92" s="6" t="s">
        <v>4743</v>
      </c>
      <c r="D92" s="6"/>
      <c r="E92" s="6"/>
      <c r="F92" s="6"/>
      <c r="G92" s="6"/>
      <c r="H92" s="34"/>
      <c r="I92" s="34"/>
      <c r="J92" s="34"/>
      <c r="K92" s="344">
        <f>SUM(H92:J92)</f>
        <v>0</v>
      </c>
      <c r="L92" s="6"/>
      <c r="M92" s="6" t="str">
        <f>IF(AND(F16="yes",COUNTA(H92:J92)=0),"R",IF(OR(AND(F16="no",K92&gt;0),AND(F16="yes",K92=0)),"Y","G"))</f>
        <v>G</v>
      </c>
      <c r="N92" s="137"/>
    </row>
    <row r="93" spans="1:14" ht="7.4" customHeight="1" x14ac:dyDescent="0.35">
      <c r="A93" s="6"/>
      <c r="B93" s="6"/>
      <c r="C93" s="6"/>
      <c r="D93" s="6"/>
      <c r="E93" s="6"/>
      <c r="F93" s="6"/>
      <c r="G93" s="6"/>
      <c r="H93" s="6"/>
      <c r="I93" s="6"/>
      <c r="J93" s="6"/>
      <c r="K93" s="6"/>
      <c r="L93" s="6"/>
      <c r="M93" s="6"/>
      <c r="N93" s="137"/>
    </row>
    <row r="94" spans="1:14" x14ac:dyDescent="0.35">
      <c r="A94" s="6"/>
      <c r="B94" s="6" t="s">
        <v>894</v>
      </c>
      <c r="C94" s="6" t="s">
        <v>895</v>
      </c>
      <c r="D94" s="6"/>
      <c r="E94" s="6"/>
      <c r="F94" s="6"/>
      <c r="G94" s="59">
        <f>CoverSheet!$D$33</f>
        <v>0</v>
      </c>
      <c r="H94" s="34"/>
      <c r="I94" s="34"/>
      <c r="J94" s="34"/>
      <c r="K94" s="344">
        <f>SUM(H94:J94)</f>
        <v>0</v>
      </c>
      <c r="L94" s="6"/>
      <c r="M94" s="6" t="str">
        <f>IF(OR(AND(K92&gt;0,COUNTA(H94:J94)=0),K94&lt;K92),"R",IF(OR(AND(K92&gt;0,NOT(K94&gt;K92)),AND(K92=0,K94&lt;&gt;0)),"Y","G"))</f>
        <v>G</v>
      </c>
      <c r="N94" s="137"/>
    </row>
    <row r="95" spans="1:14" x14ac:dyDescent="0.35">
      <c r="A95" s="6"/>
      <c r="B95" s="6"/>
      <c r="C95" s="6"/>
      <c r="D95" s="6"/>
      <c r="E95" s="6"/>
      <c r="F95" s="6"/>
      <c r="G95" s="59" t="s">
        <v>856</v>
      </c>
      <c r="H95" s="344">
        <f>H94*CoverSheet!$C$35</f>
        <v>0</v>
      </c>
      <c r="I95" s="344">
        <f>I94*CoverSheet!$C$35</f>
        <v>0</v>
      </c>
      <c r="J95" s="344">
        <f>J94*CoverSheet!$C$35</f>
        <v>0</v>
      </c>
      <c r="K95" s="344">
        <f>K94*CoverSheet!$C$35</f>
        <v>0</v>
      </c>
      <c r="L95" s="6"/>
      <c r="M95" s="6"/>
      <c r="N95" s="137"/>
    </row>
    <row r="96" spans="1:14" ht="7.4" customHeight="1" x14ac:dyDescent="0.35">
      <c r="A96" s="6"/>
      <c r="B96" s="6"/>
      <c r="C96" s="6"/>
      <c r="D96" s="6"/>
      <c r="E96" s="6"/>
      <c r="F96" s="6"/>
      <c r="G96" s="6"/>
      <c r="H96" s="6"/>
      <c r="I96" s="6"/>
      <c r="J96" s="6"/>
      <c r="K96" s="6"/>
      <c r="L96" s="6"/>
      <c r="M96" s="6"/>
      <c r="N96" s="137"/>
    </row>
    <row r="97" spans="1:14" x14ac:dyDescent="0.35">
      <c r="A97" s="6"/>
      <c r="B97" s="6" t="s">
        <v>896</v>
      </c>
      <c r="C97" s="6" t="s">
        <v>4744</v>
      </c>
      <c r="D97" s="6"/>
      <c r="E97" s="6"/>
      <c r="F97" s="6"/>
      <c r="G97" s="6"/>
      <c r="H97" s="6"/>
      <c r="I97" s="6"/>
      <c r="J97" s="6"/>
      <c r="K97" s="250"/>
      <c r="L97" s="6"/>
      <c r="M97" s="6" t="str">
        <f>IF(AND(F16="yes",ISBLANK(K97)),"R",IF(AND(F16="no",NOT(ISBLANK(K97))),"Y","G"))</f>
        <v>G</v>
      </c>
      <c r="N97" s="137"/>
    </row>
    <row r="98" spans="1:14" ht="7.4" customHeight="1" x14ac:dyDescent="0.35">
      <c r="A98" s="6"/>
      <c r="B98" s="6"/>
      <c r="C98" s="6"/>
      <c r="D98" s="6"/>
      <c r="E98" s="6"/>
      <c r="F98" s="6"/>
      <c r="G98" s="6"/>
      <c r="H98" s="6"/>
      <c r="I98" s="6"/>
      <c r="J98" s="6"/>
      <c r="K98" s="6"/>
      <c r="L98" s="6"/>
      <c r="M98" s="6"/>
      <c r="N98" s="137"/>
    </row>
    <row r="99" spans="1:14" x14ac:dyDescent="0.35">
      <c r="A99" s="6"/>
      <c r="B99" s="6" t="s">
        <v>898</v>
      </c>
      <c r="C99" s="6" t="s">
        <v>4745</v>
      </c>
      <c r="D99" s="6"/>
      <c r="E99" s="6"/>
      <c r="F99" s="6"/>
      <c r="G99" s="6"/>
      <c r="H99" s="6"/>
      <c r="I99" s="6"/>
      <c r="J99" s="6"/>
      <c r="K99" s="6"/>
      <c r="L99" s="6"/>
      <c r="M99" s="6" t="str">
        <f>IF(OR(AND(K97&lt;=10,COUNTA(D102:D111)&lt;&gt;K97),AND(K97&gt;10,COUNTA(D102:D111)&lt;&gt;10),COUNTA(D102:G111)&lt;&gt;COUNTA(D102:D111)*3),"R",IF(SUM(F102:G111)&gt;K94,"Y","G"))</f>
        <v>G</v>
      </c>
      <c r="N99" s="137"/>
    </row>
    <row r="100" spans="1:14" ht="7.4" customHeight="1" x14ac:dyDescent="0.35">
      <c r="A100" s="6"/>
      <c r="B100" s="6"/>
      <c r="C100" s="6"/>
      <c r="D100" s="6"/>
      <c r="E100" s="6"/>
      <c r="F100" s="6"/>
      <c r="G100" s="6"/>
      <c r="H100" s="6"/>
      <c r="I100" s="6"/>
      <c r="J100" s="6"/>
      <c r="K100" s="6"/>
      <c r="L100" s="6"/>
      <c r="M100" s="6"/>
      <c r="N100" s="137"/>
    </row>
    <row r="101" spans="1:14" ht="29.15" customHeight="1" x14ac:dyDescent="0.35">
      <c r="A101" s="6"/>
      <c r="B101" s="6"/>
      <c r="C101" s="6"/>
      <c r="D101" s="10" t="s">
        <v>900</v>
      </c>
      <c r="E101" s="10" t="s">
        <v>901</v>
      </c>
      <c r="F101" s="506" t="s">
        <v>902</v>
      </c>
      <c r="G101" s="506"/>
      <c r="H101" s="10" t="s">
        <v>888</v>
      </c>
      <c r="I101" s="6"/>
      <c r="J101" s="6"/>
      <c r="K101" s="6"/>
      <c r="L101" s="6"/>
      <c r="M101" s="6"/>
      <c r="N101" s="137"/>
    </row>
    <row r="102" spans="1:14" x14ac:dyDescent="0.35">
      <c r="A102" s="6"/>
      <c r="B102" s="6"/>
      <c r="C102" s="271">
        <v>1</v>
      </c>
      <c r="D102" s="232"/>
      <c r="E102" s="232"/>
      <c r="F102" s="504"/>
      <c r="G102" s="505"/>
      <c r="H102" s="345">
        <f>F102*CoverSheet!$C$35</f>
        <v>0</v>
      </c>
      <c r="I102" s="6"/>
      <c r="J102" s="6"/>
      <c r="K102" s="6"/>
      <c r="L102" s="6"/>
      <c r="M102" s="6"/>
      <c r="N102" s="137"/>
    </row>
    <row r="103" spans="1:14" x14ac:dyDescent="0.35">
      <c r="A103" s="6"/>
      <c r="B103" s="6"/>
      <c r="C103" s="271">
        <v>2</v>
      </c>
      <c r="D103" s="232"/>
      <c r="E103" s="232"/>
      <c r="F103" s="504"/>
      <c r="G103" s="505"/>
      <c r="H103" s="345">
        <f>F103*CoverSheet!$C$35</f>
        <v>0</v>
      </c>
      <c r="I103" s="6"/>
      <c r="J103" s="6"/>
      <c r="K103" s="6"/>
      <c r="L103" s="6"/>
      <c r="M103" s="6"/>
      <c r="N103" s="137"/>
    </row>
    <row r="104" spans="1:14" x14ac:dyDescent="0.35">
      <c r="A104" s="6"/>
      <c r="B104" s="6"/>
      <c r="C104" s="271">
        <v>3</v>
      </c>
      <c r="D104" s="232"/>
      <c r="E104" s="232"/>
      <c r="F104" s="504"/>
      <c r="G104" s="505"/>
      <c r="H104" s="345">
        <f>F104*CoverSheet!$C$35</f>
        <v>0</v>
      </c>
      <c r="I104" s="6"/>
      <c r="J104" s="6"/>
      <c r="K104" s="6"/>
      <c r="L104" s="6"/>
      <c r="M104" s="6"/>
      <c r="N104" s="137"/>
    </row>
    <row r="105" spans="1:14" x14ac:dyDescent="0.35">
      <c r="A105" s="6"/>
      <c r="B105" s="6"/>
      <c r="C105" s="271">
        <v>4</v>
      </c>
      <c r="D105" s="232"/>
      <c r="E105" s="232"/>
      <c r="F105" s="504"/>
      <c r="G105" s="505"/>
      <c r="H105" s="345">
        <f>F105*CoverSheet!$C$35</f>
        <v>0</v>
      </c>
      <c r="I105" s="6"/>
      <c r="J105" s="6"/>
      <c r="K105" s="6"/>
      <c r="L105" s="6"/>
      <c r="M105" s="6"/>
      <c r="N105" s="137"/>
    </row>
    <row r="106" spans="1:14" x14ac:dyDescent="0.35">
      <c r="A106" s="6"/>
      <c r="B106" s="6"/>
      <c r="C106" s="271">
        <v>5</v>
      </c>
      <c r="D106" s="232"/>
      <c r="E106" s="232"/>
      <c r="F106" s="504"/>
      <c r="G106" s="505"/>
      <c r="H106" s="345">
        <f>F106*CoverSheet!$C$35</f>
        <v>0</v>
      </c>
      <c r="I106" s="6"/>
      <c r="J106" s="6"/>
      <c r="K106" s="6"/>
      <c r="L106" s="6"/>
      <c r="M106" s="6"/>
      <c r="N106" s="137"/>
    </row>
    <row r="107" spans="1:14" x14ac:dyDescent="0.35">
      <c r="A107" s="6"/>
      <c r="B107" s="6"/>
      <c r="C107" s="271">
        <v>6</v>
      </c>
      <c r="D107" s="232"/>
      <c r="E107" s="232"/>
      <c r="F107" s="504"/>
      <c r="G107" s="505"/>
      <c r="H107" s="345">
        <f>F107*CoverSheet!$C$35</f>
        <v>0</v>
      </c>
      <c r="I107" s="6"/>
      <c r="J107" s="6"/>
      <c r="K107" s="6"/>
      <c r="L107" s="6"/>
      <c r="M107" s="6"/>
      <c r="N107" s="137"/>
    </row>
    <row r="108" spans="1:14" x14ac:dyDescent="0.35">
      <c r="A108" s="6"/>
      <c r="B108" s="6"/>
      <c r="C108" s="271">
        <v>7</v>
      </c>
      <c r="D108" s="232"/>
      <c r="E108" s="232"/>
      <c r="F108" s="504"/>
      <c r="G108" s="505"/>
      <c r="H108" s="345">
        <f>F108*CoverSheet!$C$35</f>
        <v>0</v>
      </c>
      <c r="I108" s="6"/>
      <c r="J108" s="6"/>
      <c r="K108" s="6"/>
      <c r="L108" s="6"/>
      <c r="M108" s="6"/>
      <c r="N108" s="137"/>
    </row>
    <row r="109" spans="1:14" x14ac:dyDescent="0.35">
      <c r="A109" s="6"/>
      <c r="B109" s="6"/>
      <c r="C109" s="271">
        <v>8</v>
      </c>
      <c r="D109" s="232"/>
      <c r="E109" s="232"/>
      <c r="F109" s="504"/>
      <c r="G109" s="505"/>
      <c r="H109" s="345">
        <f>F109*CoverSheet!$C$35</f>
        <v>0</v>
      </c>
      <c r="I109" s="6"/>
      <c r="J109" s="6"/>
      <c r="K109" s="6"/>
      <c r="L109" s="6"/>
      <c r="M109" s="6"/>
      <c r="N109" s="137"/>
    </row>
    <row r="110" spans="1:14" x14ac:dyDescent="0.35">
      <c r="A110" s="6"/>
      <c r="B110" s="6"/>
      <c r="C110" s="271">
        <v>9</v>
      </c>
      <c r="D110" s="232"/>
      <c r="E110" s="232"/>
      <c r="F110" s="504"/>
      <c r="G110" s="505"/>
      <c r="H110" s="345">
        <f>F110*CoverSheet!$C$35</f>
        <v>0</v>
      </c>
      <c r="I110" s="6"/>
      <c r="J110" s="6"/>
      <c r="K110" s="6"/>
      <c r="L110" s="6"/>
      <c r="M110" s="6"/>
      <c r="N110" s="137"/>
    </row>
    <row r="111" spans="1:14" x14ac:dyDescent="0.35">
      <c r="A111" s="6"/>
      <c r="C111" s="271">
        <v>10</v>
      </c>
      <c r="D111" s="232"/>
      <c r="E111" s="232"/>
      <c r="F111" s="504"/>
      <c r="G111" s="505"/>
      <c r="H111" s="345">
        <f>F111*CoverSheet!$C$35</f>
        <v>0</v>
      </c>
      <c r="I111" s="6"/>
      <c r="J111" s="6"/>
      <c r="K111" s="6"/>
      <c r="L111" s="6"/>
      <c r="M111" s="6"/>
      <c r="N111" s="137"/>
    </row>
    <row r="112" spans="1:14" ht="7.4" customHeight="1" x14ac:dyDescent="0.35">
      <c r="A112" s="6"/>
      <c r="B112" s="6"/>
      <c r="C112" s="6"/>
      <c r="D112" s="6"/>
      <c r="E112" s="6"/>
      <c r="F112" s="6"/>
      <c r="G112" s="6"/>
      <c r="H112" s="6"/>
      <c r="I112" s="6"/>
      <c r="J112" s="6"/>
      <c r="K112" s="6"/>
      <c r="L112" s="6"/>
      <c r="M112" s="6"/>
      <c r="N112" s="137"/>
    </row>
    <row r="113" spans="1:14" ht="7.4" customHeight="1" x14ac:dyDescent="0.35">
      <c r="A113" s="80"/>
      <c r="B113" s="80"/>
      <c r="C113" s="80"/>
      <c r="D113" s="80"/>
      <c r="E113" s="80"/>
      <c r="F113" s="80"/>
      <c r="G113" s="80"/>
      <c r="H113" s="80"/>
      <c r="I113" s="80"/>
      <c r="J113" s="80"/>
      <c r="K113" s="80"/>
      <c r="L113" s="80"/>
      <c r="M113" s="80"/>
      <c r="N113" s="137"/>
    </row>
    <row r="114" spans="1:14" ht="7.4" customHeight="1" x14ac:dyDescent="0.35">
      <c r="A114" s="6"/>
      <c r="B114" s="6"/>
      <c r="C114" s="6"/>
      <c r="D114" s="6"/>
      <c r="E114" s="6"/>
      <c r="F114" s="6"/>
      <c r="G114" s="6"/>
      <c r="H114" s="6"/>
      <c r="I114" s="6"/>
      <c r="J114" s="6"/>
      <c r="K114" s="6"/>
      <c r="L114" s="6"/>
      <c r="M114" s="6"/>
      <c r="N114" s="137"/>
    </row>
    <row r="115" spans="1:14" ht="18.5" thickBot="1" x14ac:dyDescent="0.45">
      <c r="A115" s="6"/>
      <c r="B115" s="84"/>
      <c r="C115" s="145" t="s">
        <v>904</v>
      </c>
      <c r="D115" s="84"/>
      <c r="E115" s="84"/>
      <c r="F115" s="84"/>
      <c r="G115" s="84"/>
      <c r="H115" s="84"/>
      <c r="I115" s="84"/>
      <c r="J115" s="84"/>
      <c r="K115" s="146"/>
      <c r="L115" s="146"/>
      <c r="M115" s="6"/>
      <c r="N115" s="137"/>
    </row>
    <row r="116" spans="1:14" ht="7.4" customHeight="1" x14ac:dyDescent="0.35">
      <c r="A116" s="6"/>
      <c r="B116" s="6"/>
      <c r="C116" s="6"/>
      <c r="D116" s="6"/>
      <c r="E116" s="6"/>
      <c r="F116" s="6"/>
      <c r="G116" s="6"/>
      <c r="H116" s="6"/>
      <c r="I116" s="6"/>
      <c r="J116" s="6"/>
      <c r="K116" s="6"/>
      <c r="L116" s="6"/>
      <c r="M116" s="6"/>
      <c r="N116" s="137"/>
    </row>
    <row r="117" spans="1:14" ht="14.5" customHeight="1" x14ac:dyDescent="0.35">
      <c r="A117" s="6"/>
      <c r="B117" s="6" t="s">
        <v>905</v>
      </c>
      <c r="C117" s="430" t="s">
        <v>4805</v>
      </c>
      <c r="D117" s="430"/>
      <c r="E117" s="430"/>
      <c r="F117" s="430"/>
      <c r="G117" s="430"/>
      <c r="H117" s="430"/>
      <c r="I117" s="430"/>
      <c r="J117" s="90"/>
      <c r="K117" s="397"/>
      <c r="L117" s="6"/>
      <c r="M117" s="6" t="str">
        <f>IF(AND($F$17="yes",ISBLANK(K117)),"R",IF(AND($F$17&lt;&gt;"yes",K117&gt;0),"Y","G"))</f>
        <v>G</v>
      </c>
      <c r="N117" s="137"/>
    </row>
    <row r="118" spans="1:14" ht="7.4" customHeight="1" x14ac:dyDescent="0.35">
      <c r="A118" s="6"/>
      <c r="B118" s="6"/>
      <c r="C118" s="6"/>
      <c r="D118" s="6"/>
      <c r="E118" s="6"/>
      <c r="F118" s="6"/>
      <c r="G118" s="6"/>
      <c r="H118" s="6"/>
      <c r="I118" s="6"/>
      <c r="J118" s="6"/>
      <c r="K118" s="6"/>
      <c r="L118" s="6"/>
      <c r="M118" s="6"/>
      <c r="N118" s="137"/>
    </row>
    <row r="119" spans="1:14" ht="14.5" customHeight="1" x14ac:dyDescent="0.35">
      <c r="A119" s="6"/>
      <c r="B119" s="6" t="s">
        <v>906</v>
      </c>
      <c r="C119" s="6" t="s">
        <v>4746</v>
      </c>
      <c r="D119" s="90"/>
      <c r="E119" s="6"/>
      <c r="F119" s="6"/>
      <c r="G119" s="90"/>
      <c r="H119" s="90"/>
      <c r="I119" s="90"/>
      <c r="J119" s="272">
        <v>1</v>
      </c>
      <c r="K119" s="250"/>
      <c r="L119" s="6"/>
      <c r="M119" s="6" t="str">
        <f>IF(AND(F17="Yes",COUNTA(K119:K121)=0),"R",IF(AND(F17&lt;&gt;"yes",COUNTA(K119:K121)&lt;&gt;0),"Y","G"))</f>
        <v>G</v>
      </c>
      <c r="N119" s="137"/>
    </row>
    <row r="120" spans="1:14" ht="14.5" customHeight="1" x14ac:dyDescent="0.35">
      <c r="A120" s="6"/>
      <c r="B120" s="6"/>
      <c r="C120" s="6"/>
      <c r="D120" s="90"/>
      <c r="E120" s="6"/>
      <c r="F120" s="6"/>
      <c r="G120" s="90"/>
      <c r="H120" s="90"/>
      <c r="I120" s="90"/>
      <c r="J120" s="272">
        <v>2</v>
      </c>
      <c r="K120" s="250"/>
      <c r="L120" s="6"/>
      <c r="M120" s="6"/>
      <c r="N120" s="137"/>
    </row>
    <row r="121" spans="1:14" x14ac:dyDescent="0.35">
      <c r="A121" s="6"/>
      <c r="B121" s="6"/>
      <c r="C121" s="90"/>
      <c r="D121" s="90"/>
      <c r="E121" s="6"/>
      <c r="F121" s="6"/>
      <c r="G121" s="90"/>
      <c r="H121" s="90"/>
      <c r="I121" s="90"/>
      <c r="J121" s="272">
        <v>3</v>
      </c>
      <c r="K121" s="250"/>
      <c r="L121" s="6"/>
      <c r="M121" s="6"/>
      <c r="N121" s="137"/>
    </row>
    <row r="122" spans="1:14" ht="7.4" customHeight="1" x14ac:dyDescent="0.35">
      <c r="A122" s="6"/>
      <c r="B122" s="6"/>
      <c r="C122" s="6"/>
      <c r="D122" s="6"/>
      <c r="E122" s="6"/>
      <c r="F122" s="6"/>
      <c r="G122" s="6"/>
      <c r="H122" s="6"/>
      <c r="I122" s="6"/>
      <c r="J122" s="6"/>
      <c r="K122" s="6"/>
      <c r="L122" s="6"/>
      <c r="M122" s="6"/>
      <c r="N122" s="137"/>
    </row>
    <row r="123" spans="1:14" ht="14.5" customHeight="1" x14ac:dyDescent="0.35">
      <c r="A123" s="6"/>
      <c r="B123" s="6" t="s">
        <v>907</v>
      </c>
      <c r="C123" s="6" t="s">
        <v>4747</v>
      </c>
      <c r="D123" s="6"/>
      <c r="E123" s="6"/>
      <c r="F123" s="6"/>
      <c r="G123" s="6"/>
      <c r="H123" s="6"/>
      <c r="I123" s="6"/>
      <c r="J123" s="6"/>
      <c r="K123" s="6"/>
      <c r="L123" s="6"/>
      <c r="M123" s="6"/>
      <c r="N123" s="137"/>
    </row>
    <row r="124" spans="1:14" ht="14.5" customHeight="1" x14ac:dyDescent="0.35">
      <c r="A124" s="6"/>
      <c r="B124" s="6"/>
      <c r="C124" s="493"/>
      <c r="D124" s="494"/>
      <c r="E124" s="494"/>
      <c r="F124" s="494"/>
      <c r="G124" s="494"/>
      <c r="H124" s="494"/>
      <c r="I124" s="494"/>
      <c r="J124" s="494"/>
      <c r="K124" s="495"/>
      <c r="L124" s="6"/>
      <c r="M124" s="6" t="str">
        <f>IF(AND(K117&gt;0,ISBLANK(C124)),"R",IF(AND(K117&lt;1,NOT(ISBLANK(C124))),"Y","G"))</f>
        <v>G</v>
      </c>
      <c r="N124" s="137"/>
    </row>
    <row r="125" spans="1:14" ht="14.5" customHeight="1" x14ac:dyDescent="0.35">
      <c r="A125" s="6"/>
      <c r="B125" s="6"/>
      <c r="C125" s="499"/>
      <c r="D125" s="500"/>
      <c r="E125" s="500"/>
      <c r="F125" s="500"/>
      <c r="G125" s="500"/>
      <c r="H125" s="500"/>
      <c r="I125" s="500"/>
      <c r="J125" s="500"/>
      <c r="K125" s="501"/>
      <c r="L125" s="6"/>
      <c r="M125" s="6"/>
      <c r="N125" s="137"/>
    </row>
    <row r="126" spans="1:14" ht="7.4" customHeight="1" x14ac:dyDescent="0.35">
      <c r="A126" s="6"/>
      <c r="B126" s="6"/>
      <c r="C126" s="6"/>
      <c r="D126" s="6"/>
      <c r="E126" s="6"/>
      <c r="F126" s="6"/>
      <c r="G126" s="6"/>
      <c r="H126" s="6"/>
      <c r="I126" s="6"/>
      <c r="J126" s="6"/>
      <c r="K126" s="6"/>
      <c r="L126" s="6"/>
      <c r="M126" s="6"/>
      <c r="N126" s="137"/>
    </row>
    <row r="127" spans="1:14" x14ac:dyDescent="0.35">
      <c r="A127" s="6"/>
      <c r="B127" s="6" t="s">
        <v>909</v>
      </c>
      <c r="C127" s="6" t="s">
        <v>910</v>
      </c>
      <c r="D127" s="6"/>
      <c r="E127" s="6"/>
      <c r="F127" s="6"/>
      <c r="G127" s="6"/>
      <c r="H127" s="6"/>
      <c r="I127" s="6"/>
      <c r="J127" s="6"/>
      <c r="K127" s="250"/>
      <c r="L127" s="6"/>
      <c r="M127" s="6" t="str">
        <f>IF(AND($F$17="yes",ISBLANK(K127)),"R",IF(AND($F$17&lt;&gt;"yes",NOT(ISBLANK(K127))),"Y","G"))</f>
        <v>G</v>
      </c>
      <c r="N127" s="137"/>
    </row>
    <row r="128" spans="1:14" ht="7.4" customHeight="1" x14ac:dyDescent="0.35">
      <c r="A128" s="6"/>
      <c r="B128" s="6"/>
      <c r="C128" s="6"/>
      <c r="D128" s="6"/>
      <c r="E128" s="6"/>
      <c r="F128" s="6"/>
      <c r="G128" s="6"/>
      <c r="H128" s="6"/>
      <c r="I128" s="6"/>
      <c r="J128" s="6"/>
      <c r="K128" s="6"/>
      <c r="L128" s="6"/>
      <c r="M128" s="6"/>
      <c r="N128" s="137"/>
    </row>
    <row r="129" spans="1:14" x14ac:dyDescent="0.35">
      <c r="A129" s="6"/>
      <c r="B129" s="6" t="s">
        <v>911</v>
      </c>
      <c r="C129" s="6" t="s">
        <v>4748</v>
      </c>
      <c r="D129" s="6"/>
      <c r="E129" s="6"/>
      <c r="F129" s="6"/>
      <c r="G129" s="6"/>
      <c r="H129" s="6"/>
      <c r="I129" s="6"/>
      <c r="J129" s="6"/>
      <c r="K129" s="6"/>
      <c r="L129" s="6"/>
      <c r="M129" s="6"/>
      <c r="N129" s="137"/>
    </row>
    <row r="130" spans="1:14" x14ac:dyDescent="0.35">
      <c r="A130" s="6"/>
      <c r="B130" s="6"/>
      <c r="C130" s="493"/>
      <c r="D130" s="494"/>
      <c r="E130" s="494"/>
      <c r="F130" s="494"/>
      <c r="G130" s="494"/>
      <c r="H130" s="494"/>
      <c r="I130" s="494"/>
      <c r="J130" s="494"/>
      <c r="K130" s="495"/>
      <c r="L130" s="6"/>
      <c r="M130" s="6" t="str">
        <f>IF(AND($F$17="yes",ISBLANK(C130)),"R",IF(AND($F$17&lt;&gt;"yes",NOT(ISBLANK(C130))),"Y","G"))</f>
        <v>G</v>
      </c>
      <c r="N130" s="137"/>
    </row>
    <row r="131" spans="1:14" x14ac:dyDescent="0.35">
      <c r="A131" s="6"/>
      <c r="B131" s="6"/>
      <c r="C131" s="499"/>
      <c r="D131" s="500"/>
      <c r="E131" s="500"/>
      <c r="F131" s="500"/>
      <c r="G131" s="500"/>
      <c r="H131" s="500"/>
      <c r="I131" s="500"/>
      <c r="J131" s="500"/>
      <c r="K131" s="501"/>
      <c r="L131" s="6"/>
      <c r="M131" s="6"/>
      <c r="N131" s="137"/>
    </row>
    <row r="132" spans="1:14" ht="7.4" customHeight="1" x14ac:dyDescent="0.35">
      <c r="A132" s="6"/>
      <c r="B132" s="6"/>
      <c r="C132" s="6"/>
      <c r="D132" s="6"/>
      <c r="E132" s="6"/>
      <c r="F132" s="6"/>
      <c r="G132" s="6"/>
      <c r="H132" s="6"/>
      <c r="I132" s="6"/>
      <c r="J132" s="6"/>
      <c r="K132" s="6"/>
      <c r="L132" s="6"/>
      <c r="M132" s="6"/>
      <c r="N132" s="137"/>
    </row>
    <row r="133" spans="1:14" ht="7.4" customHeight="1" x14ac:dyDescent="0.35">
      <c r="A133" s="80"/>
      <c r="B133" s="80"/>
      <c r="C133" s="80"/>
      <c r="D133" s="80"/>
      <c r="E133" s="80"/>
      <c r="F133" s="80"/>
      <c r="G133" s="80"/>
      <c r="H133" s="80"/>
      <c r="I133" s="80"/>
      <c r="J133" s="80"/>
      <c r="K133" s="80"/>
      <c r="L133" s="80"/>
      <c r="M133" s="80"/>
      <c r="N133" s="137"/>
    </row>
    <row r="134" spans="1:14" ht="7.4" customHeight="1" x14ac:dyDescent="0.35">
      <c r="A134" s="6"/>
      <c r="B134" s="6"/>
      <c r="C134" s="6"/>
      <c r="D134" s="6"/>
      <c r="E134" s="6"/>
      <c r="F134" s="6"/>
      <c r="G134" s="6"/>
      <c r="H134" s="6"/>
      <c r="I134" s="6"/>
      <c r="J134" s="6"/>
      <c r="K134" s="6"/>
      <c r="L134" s="6"/>
      <c r="M134" s="6"/>
      <c r="N134" s="137"/>
    </row>
    <row r="135" spans="1:14" ht="18.5" thickBot="1" x14ac:dyDescent="0.45">
      <c r="A135" s="6"/>
      <c r="B135" s="84"/>
      <c r="C135" s="145" t="s">
        <v>846</v>
      </c>
      <c r="D135" s="84"/>
      <c r="E135" s="84"/>
      <c r="F135" s="84"/>
      <c r="G135" s="84"/>
      <c r="H135" s="84"/>
      <c r="I135" s="84"/>
      <c r="J135" s="84"/>
      <c r="K135" s="146"/>
      <c r="L135" s="146"/>
      <c r="M135" s="6"/>
      <c r="N135" s="137"/>
    </row>
    <row r="136" spans="1:14" ht="7.4" customHeight="1" x14ac:dyDescent="0.35">
      <c r="A136" s="6"/>
      <c r="B136" s="6"/>
      <c r="C136" s="6"/>
      <c r="D136" s="6"/>
      <c r="E136" s="6"/>
      <c r="F136" s="6"/>
      <c r="G136" s="6"/>
      <c r="H136" s="6"/>
      <c r="I136" s="6"/>
      <c r="J136" s="6"/>
      <c r="K136" s="6"/>
      <c r="L136" s="6"/>
      <c r="M136" s="6"/>
      <c r="N136" s="137"/>
    </row>
    <row r="137" spans="1:14" x14ac:dyDescent="0.35">
      <c r="A137" s="6"/>
      <c r="B137" s="6"/>
      <c r="C137" s="6"/>
      <c r="D137" s="6"/>
      <c r="E137" s="6"/>
      <c r="F137" s="6"/>
      <c r="G137" s="6"/>
      <c r="H137" s="10" t="s">
        <v>50</v>
      </c>
      <c r="I137" s="10" t="s">
        <v>5120</v>
      </c>
      <c r="J137" s="10" t="s">
        <v>51</v>
      </c>
      <c r="K137" s="10" t="s">
        <v>52</v>
      </c>
      <c r="L137" s="6"/>
      <c r="M137" s="6"/>
      <c r="N137" s="137"/>
    </row>
    <row r="138" spans="1:14" x14ac:dyDescent="0.35">
      <c r="A138" s="6"/>
      <c r="B138" s="6" t="s">
        <v>913</v>
      </c>
      <c r="C138" s="6" t="s">
        <v>4749</v>
      </c>
      <c r="D138" s="6"/>
      <c r="E138" s="6"/>
      <c r="F138" s="6"/>
      <c r="G138" s="6"/>
      <c r="H138" s="34"/>
      <c r="I138" s="34"/>
      <c r="J138" s="34"/>
      <c r="K138" s="344">
        <f>SUM(H138:J138)</f>
        <v>0</v>
      </c>
      <c r="L138" s="6"/>
      <c r="M138" s="6" t="str">
        <f>IF(AND(F18="yes",COUNTA(H138:J138)=0),"R",IF(OR(AND(F18="no",K138&gt;0),AND(F18="yes",K138=0)),"Y","G"))</f>
        <v>G</v>
      </c>
      <c r="N138" s="137"/>
    </row>
    <row r="139" spans="1:14" ht="7.4" customHeight="1" x14ac:dyDescent="0.35">
      <c r="A139" s="6"/>
      <c r="B139" s="6"/>
      <c r="C139" s="6"/>
      <c r="D139" s="6"/>
      <c r="E139" s="6"/>
      <c r="F139" s="6"/>
      <c r="G139" s="6"/>
      <c r="H139" s="6"/>
      <c r="I139" s="6"/>
      <c r="J139" s="6"/>
      <c r="K139" s="6"/>
      <c r="L139" s="6"/>
      <c r="M139" s="6"/>
      <c r="N139" s="137"/>
    </row>
    <row r="140" spans="1:14" x14ac:dyDescent="0.35">
      <c r="A140" s="6"/>
      <c r="B140" s="6" t="s">
        <v>914</v>
      </c>
      <c r="C140" s="6" t="s">
        <v>915</v>
      </c>
      <c r="D140" s="6"/>
      <c r="E140" s="6"/>
      <c r="F140" s="6"/>
      <c r="G140" s="59">
        <f>CoverSheet!$D$33</f>
        <v>0</v>
      </c>
      <c r="H140" s="34"/>
      <c r="I140" s="34"/>
      <c r="J140" s="34"/>
      <c r="K140" s="306">
        <f>SUM(H140:J140)</f>
        <v>0</v>
      </c>
      <c r="L140" s="6"/>
      <c r="M140" s="6" t="str">
        <f>IF(OR(AND(K138&gt;0,COUNTA(H140:J140)=0),K140&lt;K138),"R",IF(OR(AND(K138&gt;0,NOT(K140&gt;K138)),AND(K138=0,K140&lt;&gt;0)),"Y","G"))</f>
        <v>G</v>
      </c>
      <c r="N140" s="137"/>
    </row>
    <row r="141" spans="1:14" x14ac:dyDescent="0.35">
      <c r="A141" s="6"/>
      <c r="B141" s="6"/>
      <c r="C141" s="6"/>
      <c r="D141" s="6"/>
      <c r="E141" s="6"/>
      <c r="F141" s="6"/>
      <c r="G141" s="59" t="s">
        <v>856</v>
      </c>
      <c r="H141" s="306">
        <f>H140*CoverSheet!$C$35</f>
        <v>0</v>
      </c>
      <c r="I141" s="306">
        <f>I140*CoverSheet!$C$35</f>
        <v>0</v>
      </c>
      <c r="J141" s="306">
        <f>J140*CoverSheet!$C$35</f>
        <v>0</v>
      </c>
      <c r="K141" s="306">
        <f>K140*CoverSheet!$C$35</f>
        <v>0</v>
      </c>
      <c r="L141" s="6"/>
      <c r="M141" s="6"/>
      <c r="N141" s="137"/>
    </row>
    <row r="142" spans="1:14" ht="7.4" customHeight="1" x14ac:dyDescent="0.35">
      <c r="A142" s="6"/>
      <c r="B142" s="6"/>
      <c r="C142" s="6"/>
      <c r="D142" s="6"/>
      <c r="E142" s="6"/>
      <c r="F142" s="6"/>
      <c r="G142" s="6"/>
      <c r="H142" s="6"/>
      <c r="I142" s="6"/>
      <c r="J142" s="6"/>
      <c r="K142" s="6"/>
      <c r="L142" s="6"/>
      <c r="M142" s="6"/>
      <c r="N142" s="137"/>
    </row>
    <row r="143" spans="1:14" x14ac:dyDescent="0.35">
      <c r="A143" s="6"/>
      <c r="B143" s="6" t="s">
        <v>916</v>
      </c>
      <c r="C143" s="6" t="s">
        <v>4750</v>
      </c>
      <c r="D143" s="6"/>
      <c r="E143" s="6"/>
      <c r="F143" s="6"/>
      <c r="G143" s="6"/>
      <c r="H143" s="6"/>
      <c r="I143" s="6"/>
      <c r="J143" s="6"/>
      <c r="K143" s="6"/>
      <c r="L143" s="6"/>
      <c r="M143" s="6" t="str">
        <f>IF(OR(AND(K140&gt;0,COUNTA(E145:E154)=0),COUNTA(F145:G154)&lt;&gt;COUNTA(E145:E154)),"R",IF(OR(AND(COUNTA(E145:E154)&lt;&gt;10,SUM(F145:G154)&lt;&gt;K140),SUM(F145:G154)&gt;K140),"Y","G"))</f>
        <v>G</v>
      </c>
      <c r="N143" s="137"/>
    </row>
    <row r="144" spans="1:14" ht="30" customHeight="1" x14ac:dyDescent="0.35">
      <c r="A144" s="6"/>
      <c r="B144" s="6"/>
      <c r="C144" s="6"/>
      <c r="E144" s="10" t="s">
        <v>918</v>
      </c>
      <c r="F144" s="428" t="s">
        <v>919</v>
      </c>
      <c r="G144" s="428"/>
      <c r="H144" s="10" t="s">
        <v>888</v>
      </c>
      <c r="I144" s="6"/>
      <c r="J144" s="6"/>
      <c r="K144" s="6"/>
      <c r="L144" s="6"/>
      <c r="M144" s="6"/>
      <c r="N144" s="137"/>
    </row>
    <row r="145" spans="1:14" x14ac:dyDescent="0.35">
      <c r="A145" s="6"/>
      <c r="B145" s="6"/>
      <c r="C145" s="6"/>
      <c r="D145" s="271">
        <v>1</v>
      </c>
      <c r="E145" s="232"/>
      <c r="F145" s="504"/>
      <c r="G145" s="505"/>
      <c r="H145" s="345">
        <f>F145*CoverSheet!$C$35</f>
        <v>0</v>
      </c>
      <c r="I145" s="6"/>
      <c r="J145" s="6"/>
      <c r="K145" s="6"/>
      <c r="L145" s="6"/>
      <c r="M145" s="6"/>
      <c r="N145" s="137"/>
    </row>
    <row r="146" spans="1:14" x14ac:dyDescent="0.35">
      <c r="A146" s="6"/>
      <c r="B146" s="6"/>
      <c r="C146" s="6"/>
      <c r="D146" s="271">
        <v>2</v>
      </c>
      <c r="E146" s="232"/>
      <c r="F146" s="504"/>
      <c r="G146" s="505"/>
      <c r="H146" s="345">
        <f>F146*CoverSheet!$C$35</f>
        <v>0</v>
      </c>
      <c r="I146" s="6"/>
      <c r="J146" s="6"/>
      <c r="K146" s="6"/>
      <c r="L146" s="6"/>
      <c r="M146" s="6"/>
      <c r="N146" s="137"/>
    </row>
    <row r="147" spans="1:14" x14ac:dyDescent="0.35">
      <c r="A147" s="6"/>
      <c r="B147" s="6"/>
      <c r="C147" s="6"/>
      <c r="D147" s="271">
        <v>3</v>
      </c>
      <c r="E147" s="232"/>
      <c r="F147" s="504"/>
      <c r="G147" s="505"/>
      <c r="H147" s="345">
        <f>F147*CoverSheet!$C$35</f>
        <v>0</v>
      </c>
      <c r="I147" s="6"/>
      <c r="J147" s="6"/>
      <c r="K147" s="6"/>
      <c r="L147" s="6"/>
      <c r="M147" s="6"/>
      <c r="N147" s="137"/>
    </row>
    <row r="148" spans="1:14" x14ac:dyDescent="0.35">
      <c r="A148" s="6"/>
      <c r="B148" s="6"/>
      <c r="C148" s="6"/>
      <c r="D148" s="271">
        <v>4</v>
      </c>
      <c r="E148" s="232"/>
      <c r="F148" s="504"/>
      <c r="G148" s="505"/>
      <c r="H148" s="345">
        <f>F148*CoverSheet!$C$35</f>
        <v>0</v>
      </c>
      <c r="I148" s="6"/>
      <c r="J148" s="6"/>
      <c r="K148" s="6"/>
      <c r="L148" s="6"/>
      <c r="M148" s="6"/>
      <c r="N148" s="137"/>
    </row>
    <row r="149" spans="1:14" x14ac:dyDescent="0.35">
      <c r="A149" s="6"/>
      <c r="B149" s="6"/>
      <c r="C149" s="6"/>
      <c r="D149" s="271">
        <v>5</v>
      </c>
      <c r="E149" s="232"/>
      <c r="F149" s="504"/>
      <c r="G149" s="505"/>
      <c r="H149" s="345">
        <f>F149*CoverSheet!$C$35</f>
        <v>0</v>
      </c>
      <c r="I149" s="6"/>
      <c r="J149" s="6"/>
      <c r="K149" s="6"/>
      <c r="L149" s="6"/>
      <c r="M149" s="6"/>
      <c r="N149" s="137"/>
    </row>
    <row r="150" spans="1:14" x14ac:dyDescent="0.35">
      <c r="A150" s="6"/>
      <c r="B150" s="6"/>
      <c r="C150" s="6"/>
      <c r="D150" s="271">
        <v>6</v>
      </c>
      <c r="E150" s="232"/>
      <c r="F150" s="504"/>
      <c r="G150" s="505"/>
      <c r="H150" s="345">
        <f>F150*CoverSheet!$C$35</f>
        <v>0</v>
      </c>
      <c r="I150" s="6"/>
      <c r="J150" s="6"/>
      <c r="K150" s="6"/>
      <c r="L150" s="6"/>
      <c r="M150" s="6"/>
      <c r="N150" s="137"/>
    </row>
    <row r="151" spans="1:14" x14ac:dyDescent="0.35">
      <c r="A151" s="6"/>
      <c r="B151" s="6"/>
      <c r="C151" s="6"/>
      <c r="D151" s="271">
        <v>7</v>
      </c>
      <c r="E151" s="232"/>
      <c r="F151" s="504"/>
      <c r="G151" s="505"/>
      <c r="H151" s="345">
        <f>F151*CoverSheet!$C$35</f>
        <v>0</v>
      </c>
      <c r="I151" s="6"/>
      <c r="J151" s="6"/>
      <c r="K151" s="6"/>
      <c r="L151" s="6"/>
      <c r="M151" s="6"/>
      <c r="N151" s="137"/>
    </row>
    <row r="152" spans="1:14" x14ac:dyDescent="0.35">
      <c r="A152" s="6"/>
      <c r="B152" s="6"/>
      <c r="C152" s="6"/>
      <c r="D152" s="271">
        <v>8</v>
      </c>
      <c r="E152" s="232"/>
      <c r="F152" s="504"/>
      <c r="G152" s="505"/>
      <c r="H152" s="345">
        <f>F152*CoverSheet!$C$35</f>
        <v>0</v>
      </c>
      <c r="I152" s="6"/>
      <c r="J152" s="6"/>
      <c r="K152" s="6"/>
      <c r="L152" s="6"/>
      <c r="M152" s="6"/>
      <c r="N152" s="137"/>
    </row>
    <row r="153" spans="1:14" x14ac:dyDescent="0.35">
      <c r="A153" s="6"/>
      <c r="B153" s="6"/>
      <c r="C153" s="6"/>
      <c r="D153" s="271">
        <v>9</v>
      </c>
      <c r="E153" s="232"/>
      <c r="F153" s="504"/>
      <c r="G153" s="505"/>
      <c r="H153" s="345">
        <f>F153*CoverSheet!$C$35</f>
        <v>0</v>
      </c>
      <c r="I153" s="6"/>
      <c r="J153" s="6"/>
      <c r="K153" s="6"/>
      <c r="L153" s="6"/>
      <c r="M153" s="6"/>
      <c r="N153" s="137"/>
    </row>
    <row r="154" spans="1:14" x14ac:dyDescent="0.35">
      <c r="A154" s="6"/>
      <c r="B154" s="6"/>
      <c r="C154" s="6"/>
      <c r="D154" s="271">
        <v>10</v>
      </c>
      <c r="E154" s="232"/>
      <c r="F154" s="504"/>
      <c r="G154" s="505"/>
      <c r="H154" s="345">
        <f>F154*CoverSheet!$C$35</f>
        <v>0</v>
      </c>
      <c r="I154" s="6"/>
      <c r="J154" s="6"/>
      <c r="K154" s="6"/>
      <c r="L154" s="6"/>
      <c r="M154" s="6"/>
      <c r="N154" s="137"/>
    </row>
    <row r="155" spans="1:14" ht="7.4" customHeight="1" x14ac:dyDescent="0.35">
      <c r="A155" s="6"/>
      <c r="B155" s="6"/>
      <c r="C155" s="6"/>
      <c r="D155" s="6"/>
      <c r="E155" s="6"/>
      <c r="F155" s="6"/>
      <c r="G155" s="6"/>
      <c r="H155" s="6"/>
      <c r="I155" s="6"/>
      <c r="J155" s="6"/>
      <c r="K155" s="6"/>
      <c r="L155" s="6"/>
      <c r="M155" s="6"/>
      <c r="N155" s="137"/>
    </row>
    <row r="156" spans="1:14" ht="7.4" customHeight="1" x14ac:dyDescent="0.35">
      <c r="A156" s="80"/>
      <c r="B156" s="80"/>
      <c r="C156" s="80"/>
      <c r="D156" s="80"/>
      <c r="E156" s="80"/>
      <c r="F156" s="80"/>
      <c r="G156" s="80"/>
      <c r="H156" s="80"/>
      <c r="I156" s="80"/>
      <c r="J156" s="80"/>
      <c r="K156" s="80"/>
      <c r="L156" s="80"/>
      <c r="M156" s="80"/>
      <c r="N156" s="137"/>
    </row>
    <row r="157" spans="1:14" ht="7.4" customHeight="1" x14ac:dyDescent="0.35">
      <c r="A157" s="6"/>
      <c r="B157" s="6"/>
      <c r="C157" s="6"/>
      <c r="D157" s="6"/>
      <c r="E157" s="6"/>
      <c r="F157" s="6"/>
      <c r="G157" s="6"/>
      <c r="H157" s="6"/>
      <c r="I157" s="6"/>
      <c r="J157" s="6"/>
      <c r="K157" s="6"/>
      <c r="L157" s="6"/>
      <c r="M157" s="6"/>
      <c r="N157" s="137"/>
    </row>
    <row r="158" spans="1:14" ht="18.5" thickBot="1" x14ac:dyDescent="0.45">
      <c r="A158" s="6"/>
      <c r="B158" s="84"/>
      <c r="C158" s="145" t="s">
        <v>848</v>
      </c>
      <c r="D158" s="84"/>
      <c r="E158" s="84"/>
      <c r="F158" s="84"/>
      <c r="G158" s="84"/>
      <c r="H158" s="84"/>
      <c r="I158" s="84"/>
      <c r="J158" s="84"/>
      <c r="K158" s="146"/>
      <c r="L158" s="146"/>
      <c r="M158" s="6"/>
      <c r="N158" s="137"/>
    </row>
    <row r="159" spans="1:14" ht="7.4" customHeight="1" x14ac:dyDescent="0.35">
      <c r="A159" s="6"/>
      <c r="B159" s="6"/>
      <c r="C159" s="6"/>
      <c r="D159" s="6"/>
      <c r="E159" s="6"/>
      <c r="F159" s="6"/>
      <c r="G159" s="6"/>
      <c r="H159" s="6"/>
      <c r="I159" s="6"/>
      <c r="J159" s="6"/>
      <c r="K159" s="6"/>
      <c r="L159" s="6"/>
      <c r="M159" s="6"/>
      <c r="N159" s="137"/>
    </row>
    <row r="160" spans="1:14" x14ac:dyDescent="0.35">
      <c r="A160" s="6"/>
      <c r="B160" s="6"/>
      <c r="C160" s="6"/>
      <c r="D160" s="6"/>
      <c r="E160" s="6"/>
      <c r="F160" s="6"/>
      <c r="G160" s="6"/>
      <c r="H160" s="10" t="s">
        <v>50</v>
      </c>
      <c r="I160" s="10" t="s">
        <v>5120</v>
      </c>
      <c r="J160" s="10" t="s">
        <v>51</v>
      </c>
      <c r="K160" s="10" t="s">
        <v>52</v>
      </c>
      <c r="L160" s="6"/>
      <c r="M160" s="6"/>
      <c r="N160" s="137"/>
    </row>
    <row r="161" spans="1:14" x14ac:dyDescent="0.35">
      <c r="A161" s="6"/>
      <c r="B161" s="6" t="s">
        <v>920</v>
      </c>
      <c r="C161" s="6" t="s">
        <v>921</v>
      </c>
      <c r="D161" s="6"/>
      <c r="E161" s="6"/>
      <c r="F161" s="507" t="s">
        <v>922</v>
      </c>
      <c r="G161" s="507"/>
      <c r="H161" s="34"/>
      <c r="I161" s="34"/>
      <c r="J161" s="34"/>
      <c r="K161" s="344">
        <f>SUM(H161:J161)</f>
        <v>0</v>
      </c>
      <c r="L161" s="6"/>
      <c r="M161" s="6" t="str">
        <f>IF(AND(F19="yes",COUNTA(H161:J161)=0),"R",IF(OR(AND(F19="no",K161&gt;0),AND(F19="yes",K161=0)),"Y","G"))</f>
        <v>G</v>
      </c>
      <c r="N161" s="137"/>
    </row>
    <row r="162" spans="1:14" ht="7.4" customHeight="1" x14ac:dyDescent="0.35">
      <c r="A162" s="6"/>
      <c r="B162" s="6"/>
      <c r="C162" s="6"/>
      <c r="D162" s="6"/>
      <c r="E162" s="6"/>
      <c r="F162" s="6"/>
      <c r="G162" s="6"/>
      <c r="H162" s="6"/>
      <c r="I162" s="6"/>
      <c r="J162" s="6"/>
      <c r="K162" s="6"/>
      <c r="L162" s="6"/>
      <c r="M162" s="6"/>
      <c r="N162" s="137"/>
    </row>
    <row r="163" spans="1:14" ht="7.4" customHeight="1" x14ac:dyDescent="0.35">
      <c r="A163" s="80"/>
      <c r="B163" s="80"/>
      <c r="C163" s="80"/>
      <c r="D163" s="80"/>
      <c r="E163" s="80"/>
      <c r="F163" s="80"/>
      <c r="G163" s="80"/>
      <c r="H163" s="80"/>
      <c r="I163" s="80"/>
      <c r="J163" s="80"/>
      <c r="K163" s="80"/>
      <c r="L163" s="80"/>
      <c r="M163" s="80"/>
      <c r="N163" s="137"/>
    </row>
    <row r="164" spans="1:14" ht="7.4" customHeight="1" x14ac:dyDescent="0.35">
      <c r="A164" s="6"/>
      <c r="B164" s="6"/>
      <c r="C164" s="6"/>
      <c r="D164" s="6"/>
      <c r="E164" s="6"/>
      <c r="F164" s="6"/>
      <c r="G164" s="6"/>
      <c r="H164" s="6"/>
      <c r="I164" s="6"/>
      <c r="J164" s="6"/>
      <c r="K164" s="6"/>
      <c r="L164" s="6"/>
      <c r="M164" s="6"/>
      <c r="N164" s="137"/>
    </row>
    <row r="165" spans="1:14" ht="18.5" thickBot="1" x14ac:dyDescent="0.45">
      <c r="A165" s="6"/>
      <c r="B165" s="84"/>
      <c r="C165" s="145" t="s">
        <v>850</v>
      </c>
      <c r="D165" s="84"/>
      <c r="E165" s="84"/>
      <c r="F165" s="84"/>
      <c r="G165" s="84"/>
      <c r="H165" s="84"/>
      <c r="I165" s="84"/>
      <c r="J165" s="84"/>
      <c r="K165" s="146"/>
      <c r="L165" s="146"/>
      <c r="M165" s="6"/>
      <c r="N165" s="137"/>
    </row>
    <row r="166" spans="1:14" ht="7.4" customHeight="1" x14ac:dyDescent="0.35">
      <c r="A166" s="6"/>
      <c r="B166" s="6"/>
      <c r="C166" s="6"/>
      <c r="D166" s="6"/>
      <c r="E166" s="6"/>
      <c r="F166" s="6"/>
      <c r="G166" s="6"/>
      <c r="H166" s="6"/>
      <c r="I166" s="6"/>
      <c r="J166" s="6"/>
      <c r="K166" s="6"/>
      <c r="L166" s="6"/>
      <c r="M166" s="6"/>
      <c r="N166" s="137"/>
    </row>
    <row r="167" spans="1:14" ht="14.5" customHeight="1" x14ac:dyDescent="0.35">
      <c r="A167" s="6"/>
      <c r="B167" s="6"/>
      <c r="C167" s="6"/>
      <c r="D167" s="6"/>
      <c r="E167" s="6"/>
      <c r="F167" s="6"/>
      <c r="G167" s="6"/>
      <c r="H167" s="10" t="s">
        <v>50</v>
      </c>
      <c r="I167" s="10" t="s">
        <v>5120</v>
      </c>
      <c r="J167" s="10" t="s">
        <v>51</v>
      </c>
      <c r="K167" s="10" t="s">
        <v>52</v>
      </c>
      <c r="L167" s="6"/>
      <c r="M167" s="6"/>
      <c r="N167" s="137"/>
    </row>
    <row r="168" spans="1:14" ht="14.5" customHeight="1" x14ac:dyDescent="0.35">
      <c r="A168" s="6"/>
      <c r="B168" s="6" t="s">
        <v>923</v>
      </c>
      <c r="C168" s="6" t="s">
        <v>924</v>
      </c>
      <c r="D168" s="6"/>
      <c r="E168" s="6"/>
      <c r="F168" s="6"/>
      <c r="G168" s="6"/>
      <c r="H168" s="34"/>
      <c r="I168" s="34"/>
      <c r="J168" s="34"/>
      <c r="K168" s="344">
        <f>SUM(H168:J168)</f>
        <v>0</v>
      </c>
      <c r="L168" s="6"/>
      <c r="M168" s="6" t="str">
        <f>IF(AND(F20="yes",COUNTA(H168:J168)=0),"R",IF(OR(AND(F20="no",K168&gt;0),AND(F20="yes",K168=0)),"Y","G"))</f>
        <v>G</v>
      </c>
      <c r="N168" s="137"/>
    </row>
    <row r="169" spans="1:14" ht="7.4" customHeight="1" x14ac:dyDescent="0.35">
      <c r="A169" s="6"/>
      <c r="B169" s="6"/>
      <c r="C169" s="6"/>
      <c r="D169" s="6"/>
      <c r="E169" s="6"/>
      <c r="F169" s="6"/>
      <c r="G169" s="6"/>
      <c r="H169" s="10"/>
      <c r="I169" s="10"/>
      <c r="J169" s="10"/>
      <c r="K169" s="10"/>
      <c r="L169" s="6"/>
      <c r="M169" s="6"/>
      <c r="N169" s="137"/>
    </row>
    <row r="170" spans="1:14" x14ac:dyDescent="0.35">
      <c r="A170" s="6"/>
      <c r="B170" s="6" t="s">
        <v>925</v>
      </c>
      <c r="C170" s="6" t="s">
        <v>926</v>
      </c>
      <c r="D170" s="6"/>
      <c r="E170" s="6"/>
      <c r="F170" s="6"/>
      <c r="G170" s="59">
        <f>CoverSheet!$D$33</f>
        <v>0</v>
      </c>
      <c r="H170" s="34"/>
      <c r="I170" s="34"/>
      <c r="J170" s="34"/>
      <c r="K170" s="344">
        <f>SUM(H170:J170)</f>
        <v>0</v>
      </c>
      <c r="L170" s="6"/>
      <c r="M170" s="6" t="str">
        <f>IF(OR(AND(K168&gt;0,COUNTA(H170:J170)=0),K170&lt;K168),"R",IF(OR(AND(K168&gt;0,NOT(K170&gt;K168)),AND(K168=0,K170&lt;&gt;0)),"Y","G"))</f>
        <v>G</v>
      </c>
      <c r="N170" s="137"/>
    </row>
    <row r="171" spans="1:14" x14ac:dyDescent="0.35">
      <c r="A171" s="6"/>
      <c r="B171" s="6"/>
      <c r="C171" s="6"/>
      <c r="D171" s="6"/>
      <c r="E171" s="6"/>
      <c r="F171" s="6"/>
      <c r="G171" s="59" t="s">
        <v>856</v>
      </c>
      <c r="H171" s="344">
        <f>H170*CoverSheet!$C$35</f>
        <v>0</v>
      </c>
      <c r="I171" s="344">
        <f>I170*CoverSheet!$C$35</f>
        <v>0</v>
      </c>
      <c r="J171" s="344">
        <f>J170*CoverSheet!$C$35</f>
        <v>0</v>
      </c>
      <c r="K171" s="344">
        <f>K170*CoverSheet!$C$35</f>
        <v>0</v>
      </c>
      <c r="L171" s="6"/>
      <c r="M171" s="6"/>
      <c r="N171" s="137"/>
    </row>
    <row r="172" spans="1:14" ht="7.4" customHeight="1" x14ac:dyDescent="0.35">
      <c r="A172" s="6"/>
      <c r="B172" s="6"/>
      <c r="C172" s="6"/>
      <c r="D172" s="6"/>
      <c r="E172" s="6"/>
      <c r="F172" s="6"/>
      <c r="G172" s="6"/>
      <c r="H172" s="6"/>
      <c r="I172" s="6"/>
      <c r="J172" s="6"/>
      <c r="K172" s="6"/>
      <c r="L172" s="6"/>
      <c r="M172" s="6"/>
      <c r="N172" s="137"/>
    </row>
    <row r="173" spans="1:14" ht="7.4" customHeight="1" x14ac:dyDescent="0.35">
      <c r="A173" s="80"/>
      <c r="B173" s="80"/>
      <c r="C173" s="80"/>
      <c r="D173" s="80"/>
      <c r="E173" s="80"/>
      <c r="F173" s="80"/>
      <c r="G173" s="80"/>
      <c r="H173" s="80"/>
      <c r="I173" s="80"/>
      <c r="J173" s="80"/>
      <c r="K173" s="80"/>
      <c r="L173" s="80"/>
      <c r="M173" s="80"/>
      <c r="N173" s="137"/>
    </row>
    <row r="174" spans="1:14" ht="7.4" customHeight="1" x14ac:dyDescent="0.35">
      <c r="A174" s="6"/>
      <c r="B174" s="6"/>
      <c r="C174" s="6"/>
      <c r="D174" s="6"/>
      <c r="E174" s="6"/>
      <c r="F174" s="6"/>
      <c r="G174" s="6"/>
      <c r="H174" s="6"/>
      <c r="I174" s="6"/>
      <c r="J174" s="6"/>
      <c r="K174" s="6"/>
      <c r="L174" s="6"/>
      <c r="M174" s="6"/>
      <c r="N174" s="137"/>
    </row>
    <row r="175" spans="1:14" ht="18.5" thickBot="1" x14ac:dyDescent="0.45">
      <c r="A175" s="6"/>
      <c r="B175" s="84"/>
      <c r="C175" s="145" t="s">
        <v>927</v>
      </c>
      <c r="D175" s="84"/>
      <c r="E175" s="84"/>
      <c r="F175" s="84"/>
      <c r="G175" s="84"/>
      <c r="H175" s="84"/>
      <c r="I175" s="84"/>
      <c r="J175" s="84"/>
      <c r="K175" s="146"/>
      <c r="L175" s="146"/>
      <c r="M175" s="6"/>
      <c r="N175" s="137"/>
    </row>
    <row r="176" spans="1:14" ht="7.4" customHeight="1" x14ac:dyDescent="0.35">
      <c r="A176" s="6"/>
      <c r="B176" s="6"/>
      <c r="C176" s="6"/>
      <c r="D176" s="6"/>
      <c r="E176" s="6"/>
      <c r="F176" s="6"/>
      <c r="G176" s="6"/>
      <c r="H176" s="6"/>
      <c r="I176" s="6"/>
      <c r="J176" s="6"/>
      <c r="K176" s="6"/>
      <c r="L176" s="6"/>
      <c r="M176" s="6"/>
      <c r="N176" s="137"/>
    </row>
    <row r="177" spans="1:14" x14ac:dyDescent="0.35">
      <c r="A177" s="6"/>
      <c r="B177" s="6"/>
      <c r="C177" s="6"/>
      <c r="D177" s="6"/>
      <c r="E177" s="6"/>
      <c r="F177" s="6"/>
      <c r="G177" s="6"/>
      <c r="H177" s="117" t="s">
        <v>50</v>
      </c>
      <c r="I177" s="117" t="s">
        <v>5120</v>
      </c>
      <c r="J177" s="117" t="s">
        <v>51</v>
      </c>
      <c r="K177" s="192" t="s">
        <v>52</v>
      </c>
      <c r="L177" s="6"/>
      <c r="M177" s="6"/>
      <c r="N177" s="137"/>
    </row>
    <row r="178" spans="1:14" x14ac:dyDescent="0.35">
      <c r="A178" s="6"/>
      <c r="B178" s="6" t="s">
        <v>928</v>
      </c>
      <c r="C178" s="6" t="s">
        <v>4751</v>
      </c>
      <c r="D178" s="6"/>
      <c r="E178" s="6"/>
      <c r="F178" s="6"/>
      <c r="G178" s="6"/>
      <c r="H178" s="306">
        <f>SUM(H179:H180)</f>
        <v>0</v>
      </c>
      <c r="I178" s="306">
        <f>SUM(I179:I180)</f>
        <v>0</v>
      </c>
      <c r="J178" s="306">
        <f>SUM(J179:J180)</f>
        <v>0</v>
      </c>
      <c r="K178" s="306">
        <f>SUM(K179:K180)</f>
        <v>0</v>
      </c>
      <c r="L178" s="6"/>
      <c r="M178" s="6"/>
      <c r="N178" s="137"/>
    </row>
    <row r="179" spans="1:14" x14ac:dyDescent="0.35">
      <c r="A179" s="6"/>
      <c r="B179" s="6"/>
      <c r="C179" s="60" t="s">
        <v>4752</v>
      </c>
      <c r="D179" s="6"/>
      <c r="E179" s="6"/>
      <c r="F179" s="6"/>
      <c r="G179" s="6"/>
      <c r="H179" s="34"/>
      <c r="I179" s="34"/>
      <c r="J179" s="34"/>
      <c r="K179" s="306">
        <f>SUM(H179:J179)</f>
        <v>0</v>
      </c>
      <c r="L179" s="6"/>
      <c r="M179" s="6" t="str">
        <f>IF(AND($F$21="yes",COUNTA(H179:J179)=0),"R",IF(OR(AND($F$21="no",K179&gt;0),AND($F$21="yes",K179=0)),"Y","G"))</f>
        <v>G</v>
      </c>
      <c r="N179" s="137"/>
    </row>
    <row r="180" spans="1:14" x14ac:dyDescent="0.35">
      <c r="A180" s="6"/>
      <c r="B180" s="6"/>
      <c r="C180" s="60" t="s">
        <v>4753</v>
      </c>
      <c r="D180" s="6"/>
      <c r="E180" s="6"/>
      <c r="F180" s="6"/>
      <c r="G180" s="6"/>
      <c r="H180" s="34"/>
      <c r="I180" s="34"/>
      <c r="J180" s="34"/>
      <c r="K180" s="306">
        <f>SUM(H180:J180)</f>
        <v>0</v>
      </c>
      <c r="L180" s="6"/>
      <c r="M180" s="6" t="str">
        <f>IF(AND($F$21="yes",COUNTA(H180:J180)=0),"R",IF(OR(AND($F$21="no",K180&gt;0),AND($F$21="yes",K180=0)),"Y","G"))</f>
        <v>G</v>
      </c>
      <c r="N180" s="137"/>
    </row>
    <row r="181" spans="1:14" x14ac:dyDescent="0.35">
      <c r="A181" s="6"/>
      <c r="B181" s="6"/>
      <c r="C181" s="60" t="s">
        <v>4811</v>
      </c>
      <c r="D181" s="6"/>
      <c r="E181" s="6"/>
      <c r="F181" s="6"/>
      <c r="G181" s="6"/>
      <c r="H181" s="34"/>
      <c r="I181" s="34"/>
      <c r="J181" s="34"/>
      <c r="K181" s="306">
        <f>SUM(H181:J181)</f>
        <v>0</v>
      </c>
      <c r="L181" s="6"/>
      <c r="M181" s="6" t="str">
        <f>IF(AND($F$21="yes",COUNTA(H181:J181)=0),"R",IF(OR(AND($F$21="no",K181&gt;0),AND($F$21="yes",K181=0)),"Y","G"))</f>
        <v>G</v>
      </c>
      <c r="N181" s="137"/>
    </row>
    <row r="182" spans="1:14" ht="7.4" customHeight="1" x14ac:dyDescent="0.35">
      <c r="A182" s="6"/>
      <c r="B182" s="6"/>
      <c r="C182" s="6"/>
      <c r="D182" s="6"/>
      <c r="E182" s="6"/>
      <c r="F182" s="6"/>
      <c r="G182" s="6"/>
      <c r="H182" s="310"/>
      <c r="I182" s="310"/>
      <c r="J182" s="310"/>
      <c r="K182" s="310"/>
      <c r="L182" s="6"/>
      <c r="M182" s="6"/>
      <c r="N182" s="137"/>
    </row>
    <row r="183" spans="1:14" x14ac:dyDescent="0.35">
      <c r="A183" s="6"/>
      <c r="B183" s="6" t="s">
        <v>929</v>
      </c>
      <c r="C183" s="6" t="s">
        <v>4754</v>
      </c>
      <c r="D183" s="6"/>
      <c r="E183" s="6"/>
      <c r="F183" s="6"/>
      <c r="G183" s="59">
        <f>CoverSheet!$D$33</f>
        <v>0</v>
      </c>
      <c r="H183" s="34"/>
      <c r="I183" s="34"/>
      <c r="J183" s="34"/>
      <c r="K183" s="306">
        <f>SUM(H183:J183)</f>
        <v>0</v>
      </c>
      <c r="L183" s="6"/>
      <c r="M183" s="6" t="str">
        <f>IF(OR(AND(K178&gt;0,COUNTA(H183:J183)=0),K183&lt;K178),"R",IF(OR(AND(K178&gt;0,NOT(K183&gt;K178)),AND(K178=0,K183&lt;&gt;0)),"Y","G"))</f>
        <v>G</v>
      </c>
      <c r="N183" s="137"/>
    </row>
    <row r="184" spans="1:14" x14ac:dyDescent="0.35">
      <c r="A184" s="6"/>
      <c r="B184" s="6"/>
      <c r="C184" s="6"/>
      <c r="D184" s="6"/>
      <c r="E184" s="6"/>
      <c r="F184" s="6"/>
      <c r="G184" s="59" t="s">
        <v>856</v>
      </c>
      <c r="H184" s="306">
        <f>H183*CoverSheet!$C$35</f>
        <v>0</v>
      </c>
      <c r="I184" s="306">
        <f>I183*CoverSheet!$C$35</f>
        <v>0</v>
      </c>
      <c r="J184" s="306">
        <f>J183*CoverSheet!$C$35</f>
        <v>0</v>
      </c>
      <c r="K184" s="306">
        <f>K183*CoverSheet!$C$35</f>
        <v>0</v>
      </c>
      <c r="L184" s="6"/>
      <c r="M184" s="6"/>
      <c r="N184" s="137"/>
    </row>
    <row r="185" spans="1:14" ht="7.4" customHeight="1" x14ac:dyDescent="0.35">
      <c r="A185" s="6"/>
      <c r="B185" s="6"/>
      <c r="C185" s="6"/>
      <c r="D185" s="6"/>
      <c r="E185" s="6"/>
      <c r="F185" s="6"/>
      <c r="G185" s="6"/>
      <c r="H185" s="6"/>
      <c r="I185" s="6"/>
      <c r="J185" s="6"/>
      <c r="K185" s="6"/>
      <c r="L185" s="6"/>
      <c r="M185" s="6"/>
      <c r="N185" s="137"/>
    </row>
    <row r="186" spans="1:14" ht="15.5" x14ac:dyDescent="0.35">
      <c r="A186" s="6"/>
      <c r="B186" s="6" t="s">
        <v>930</v>
      </c>
      <c r="C186" s="181" t="s">
        <v>931</v>
      </c>
      <c r="D186" s="6"/>
      <c r="E186" s="6"/>
      <c r="F186" s="6"/>
      <c r="G186" s="6"/>
      <c r="H186" s="6"/>
      <c r="I186" s="59"/>
      <c r="J186" s="306"/>
      <c r="K186" s="6"/>
      <c r="L186" s="6"/>
      <c r="M186" s="6"/>
      <c r="N186" s="137"/>
    </row>
    <row r="187" spans="1:14" ht="7.4" customHeight="1" x14ac:dyDescent="0.35">
      <c r="A187" s="6"/>
      <c r="B187" s="6"/>
      <c r="C187" s="6"/>
      <c r="D187" s="6"/>
      <c r="E187" s="6"/>
      <c r="F187" s="6"/>
      <c r="G187" s="6"/>
      <c r="H187" s="6"/>
      <c r="I187" s="6"/>
      <c r="J187" s="6"/>
      <c r="K187" s="6"/>
      <c r="L187" s="6"/>
      <c r="M187" s="6"/>
      <c r="N187" s="137"/>
    </row>
    <row r="188" spans="1:14" x14ac:dyDescent="0.35">
      <c r="A188" s="6"/>
      <c r="B188" s="6" t="s">
        <v>932</v>
      </c>
      <c r="C188" s="6" t="s">
        <v>4755</v>
      </c>
      <c r="D188" s="6"/>
      <c r="E188" s="6"/>
      <c r="F188" s="6"/>
      <c r="G188" s="6"/>
      <c r="H188" s="6"/>
      <c r="I188" s="6"/>
      <c r="J188" s="6"/>
      <c r="K188" s="6"/>
      <c r="L188" s="6"/>
      <c r="M188" s="6"/>
      <c r="N188" s="137"/>
    </row>
    <row r="189" spans="1:14" ht="7.4" customHeight="1" x14ac:dyDescent="0.35">
      <c r="A189" s="6"/>
      <c r="B189" s="6"/>
      <c r="C189" s="6"/>
      <c r="D189" s="6"/>
      <c r="E189" s="6"/>
      <c r="F189" s="6"/>
      <c r="G189" s="6"/>
      <c r="H189" s="6"/>
      <c r="I189" s="6"/>
      <c r="J189" s="6"/>
      <c r="K189" s="6"/>
      <c r="L189" s="6"/>
      <c r="M189" s="6"/>
      <c r="N189" s="137"/>
    </row>
    <row r="190" spans="1:14" ht="29.15" customHeight="1" x14ac:dyDescent="0.35">
      <c r="A190" s="6"/>
      <c r="B190" s="6"/>
      <c r="C190" s="6"/>
      <c r="D190" s="6"/>
      <c r="E190" s="6"/>
      <c r="F190" s="488" t="s">
        <v>934</v>
      </c>
      <c r="G190" s="489"/>
      <c r="H190" s="489"/>
      <c r="I190" s="490" t="s">
        <v>935</v>
      </c>
      <c r="J190" s="489"/>
      <c r="K190" s="489"/>
      <c r="L190" s="491" t="s">
        <v>936</v>
      </c>
      <c r="M190" s="6"/>
      <c r="N190" s="137"/>
    </row>
    <row r="191" spans="1:14" x14ac:dyDescent="0.35">
      <c r="A191" s="6"/>
      <c r="B191" s="6"/>
      <c r="D191" s="6"/>
      <c r="E191" s="6"/>
      <c r="F191" s="233" t="s">
        <v>50</v>
      </c>
      <c r="G191" s="233" t="s">
        <v>5120</v>
      </c>
      <c r="H191" s="234" t="s">
        <v>51</v>
      </c>
      <c r="I191" s="235" t="s">
        <v>50</v>
      </c>
      <c r="J191" s="233" t="s">
        <v>5120</v>
      </c>
      <c r="K191" s="234" t="s">
        <v>51</v>
      </c>
      <c r="L191" s="492"/>
      <c r="M191" s="6"/>
      <c r="N191" s="137"/>
    </row>
    <row r="192" spans="1:14" x14ac:dyDescent="0.35">
      <c r="A192" s="6"/>
      <c r="B192" s="6"/>
      <c r="C192" s="6" t="s">
        <v>937</v>
      </c>
      <c r="D192" s="6"/>
      <c r="E192" s="6"/>
      <c r="F192" s="240"/>
      <c r="G192" s="240"/>
      <c r="H192" s="241"/>
      <c r="I192" s="242"/>
      <c r="J192" s="240"/>
      <c r="K192" s="241"/>
      <c r="L192" s="239">
        <f>SUM(I192:K192)*CoverSheet!$C$35</f>
        <v>0</v>
      </c>
      <c r="M192" s="6"/>
      <c r="N192" s="137"/>
    </row>
    <row r="193" spans="1:14" x14ac:dyDescent="0.35">
      <c r="A193" s="6"/>
      <c r="B193" s="6"/>
      <c r="C193" s="18" t="s">
        <v>938</v>
      </c>
      <c r="D193" s="6"/>
      <c r="E193" s="6"/>
      <c r="F193" s="243"/>
      <c r="G193" s="243"/>
      <c r="H193" s="244"/>
      <c r="I193" s="245"/>
      <c r="J193" s="243"/>
      <c r="K193" s="244"/>
      <c r="L193" s="245"/>
      <c r="M193" s="6"/>
      <c r="N193" s="137"/>
    </row>
    <row r="194" spans="1:14" x14ac:dyDescent="0.35">
      <c r="A194" s="6"/>
      <c r="B194" s="6"/>
      <c r="C194" s="60" t="s">
        <v>939</v>
      </c>
      <c r="D194" s="6"/>
      <c r="E194" s="6"/>
      <c r="F194" s="236"/>
      <c r="G194" s="236"/>
      <c r="H194" s="237"/>
      <c r="I194" s="238"/>
      <c r="J194" s="236"/>
      <c r="K194" s="237"/>
      <c r="L194" s="239">
        <f>SUM(I194:K194)*CoverSheet!$C$35</f>
        <v>0</v>
      </c>
      <c r="M194" s="6"/>
      <c r="N194" s="137"/>
    </row>
    <row r="195" spans="1:14" x14ac:dyDescent="0.35">
      <c r="A195" s="6"/>
      <c r="B195" s="6"/>
      <c r="C195" s="60" t="s">
        <v>940</v>
      </c>
      <c r="D195" s="6"/>
      <c r="E195" s="6"/>
      <c r="F195" s="236"/>
      <c r="G195" s="236"/>
      <c r="H195" s="237"/>
      <c r="I195" s="238"/>
      <c r="J195" s="236"/>
      <c r="K195" s="237"/>
      <c r="L195" s="239">
        <f>SUM(I195:K195)*CoverSheet!$C$35</f>
        <v>0</v>
      </c>
      <c r="M195" s="6"/>
      <c r="N195" s="137"/>
    </row>
    <row r="196" spans="1:14" x14ac:dyDescent="0.35">
      <c r="A196" s="6"/>
      <c r="B196" s="6"/>
      <c r="C196" s="60" t="s">
        <v>941</v>
      </c>
      <c r="D196" s="6"/>
      <c r="E196" s="6"/>
      <c r="F196" s="236"/>
      <c r="G196" s="236"/>
      <c r="H196" s="237"/>
      <c r="I196" s="238"/>
      <c r="J196" s="236"/>
      <c r="K196" s="237"/>
      <c r="L196" s="239">
        <f>SUM(I196:K196)*CoverSheet!$C$35</f>
        <v>0</v>
      </c>
      <c r="M196" s="6"/>
      <c r="N196" s="137"/>
    </row>
    <row r="197" spans="1:14" x14ac:dyDescent="0.35">
      <c r="A197" s="6"/>
      <c r="B197" s="6"/>
      <c r="C197" s="60" t="s">
        <v>942</v>
      </c>
      <c r="D197" s="6"/>
      <c r="E197" s="6"/>
      <c r="F197" s="236"/>
      <c r="G197" s="236"/>
      <c r="H197" s="237"/>
      <c r="I197" s="238"/>
      <c r="J197" s="236"/>
      <c r="K197" s="237"/>
      <c r="L197" s="246">
        <f>SUM(I197:K197)*CoverSheet!$C$35</f>
        <v>0</v>
      </c>
      <c r="M197" s="6"/>
      <c r="N197" s="137"/>
    </row>
    <row r="198" spans="1:14" ht="15" thickBot="1" x14ac:dyDescent="0.4">
      <c r="A198" s="6"/>
      <c r="B198" s="6"/>
      <c r="C198" s="6"/>
      <c r="D198" s="6"/>
      <c r="E198" s="59" t="s">
        <v>52</v>
      </c>
      <c r="F198" s="247">
        <f t="shared" ref="F198:K198" si="2">SUM(F192:F192,F194:F197)</f>
        <v>0</v>
      </c>
      <c r="G198" s="247">
        <f t="shared" si="2"/>
        <v>0</v>
      </c>
      <c r="H198" s="247">
        <f t="shared" si="2"/>
        <v>0</v>
      </c>
      <c r="I198" s="247">
        <f t="shared" si="2"/>
        <v>0</v>
      </c>
      <c r="J198" s="247">
        <f t="shared" si="2"/>
        <v>0</v>
      </c>
      <c r="K198" s="247">
        <f t="shared" si="2"/>
        <v>0</v>
      </c>
      <c r="L198" s="248">
        <f>SUM(I198:K198)*CoverSheet!$C$35</f>
        <v>0</v>
      </c>
      <c r="M198" s="6" t="str">
        <f>IF(OR(AND(H179&gt;0,COUNTA(F192:F197)=0,COUNTA(I192:I197)&lt;&gt;COUNTA(F192:F197)),AND(I179&gt;0,COUNTA(G192:G197)=0,COUNTA(J192:J197)&lt;&gt;COUNTA(G192:G197)),AND(J179&gt;0,COUNTA(H192:H197)=0,COUNTA(K192:K197)&lt;&gt;COUNTA(H192:H197))),"R",IF(OR(AND(H179&gt;0,I198=0),AND(I179&gt;0,J198=0),AND(J179&gt;0,K198=0),AND(H179=0,I198&lt;&gt;0),AND(I179=0,J198&lt;&gt;0),AND(J179=0,K198&lt;&gt;0)),"Y","G"))</f>
        <v>G</v>
      </c>
      <c r="N198" s="137"/>
    </row>
    <row r="199" spans="1:14" ht="7.4" customHeight="1" thickTop="1" x14ac:dyDescent="0.35">
      <c r="A199" s="6"/>
      <c r="B199" s="6"/>
      <c r="C199" s="6"/>
      <c r="D199" s="6"/>
      <c r="E199" s="6"/>
      <c r="F199" s="6"/>
      <c r="G199" s="6"/>
      <c r="H199" s="6"/>
      <c r="I199" s="6"/>
      <c r="J199" s="6"/>
      <c r="K199" s="6"/>
      <c r="L199" s="6"/>
      <c r="M199" s="6"/>
      <c r="N199" s="137"/>
    </row>
    <row r="200" spans="1:14" x14ac:dyDescent="0.35">
      <c r="A200" s="6"/>
      <c r="B200" s="6" t="s">
        <v>943</v>
      </c>
      <c r="C200" s="10" t="s">
        <v>944</v>
      </c>
      <c r="D200" s="6"/>
      <c r="E200" s="6"/>
      <c r="F200" s="10" t="s">
        <v>945</v>
      </c>
      <c r="G200" s="400" t="s">
        <v>946</v>
      </c>
      <c r="H200" s="6"/>
      <c r="I200" s="6"/>
      <c r="J200" s="6"/>
      <c r="K200" s="6"/>
      <c r="L200" s="6"/>
      <c r="M200" s="6"/>
      <c r="N200" s="137"/>
    </row>
    <row r="201" spans="1:14" x14ac:dyDescent="0.35">
      <c r="A201" s="6"/>
      <c r="B201" s="6"/>
      <c r="C201" s="6"/>
      <c r="D201" s="6"/>
      <c r="E201" s="271">
        <v>1</v>
      </c>
      <c r="F201" s="232"/>
      <c r="G201" s="232"/>
      <c r="H201" s="6"/>
      <c r="I201" s="6"/>
      <c r="J201" s="6"/>
      <c r="K201" s="6"/>
      <c r="L201" s="6"/>
      <c r="M201" s="6" t="str">
        <f>IF(AND(L198&gt;0,COUNTA(F201:G203)=0),"R","G")</f>
        <v>G</v>
      </c>
      <c r="N201" s="137"/>
    </row>
    <row r="202" spans="1:14" x14ac:dyDescent="0.35">
      <c r="A202" s="6"/>
      <c r="B202" s="6"/>
      <c r="C202" s="6"/>
      <c r="D202" s="6"/>
      <c r="E202" s="271">
        <v>2</v>
      </c>
      <c r="F202" s="232"/>
      <c r="G202" s="232"/>
      <c r="H202" s="6"/>
      <c r="I202" s="6"/>
      <c r="J202" s="6"/>
      <c r="K202" s="6"/>
      <c r="L202" s="6"/>
      <c r="M202" s="6"/>
      <c r="N202" s="137"/>
    </row>
    <row r="203" spans="1:14" x14ac:dyDescent="0.35">
      <c r="A203" s="6"/>
      <c r="B203" s="6"/>
      <c r="C203" s="6"/>
      <c r="D203" s="6"/>
      <c r="E203" s="271">
        <v>3</v>
      </c>
      <c r="F203" s="232"/>
      <c r="G203" s="232"/>
      <c r="H203" s="6"/>
      <c r="I203" s="6"/>
      <c r="J203" s="6"/>
      <c r="K203" s="6"/>
      <c r="L203" s="6"/>
      <c r="M203" s="6"/>
      <c r="N203" s="137"/>
    </row>
    <row r="204" spans="1:14" ht="7.4" customHeight="1" x14ac:dyDescent="0.35">
      <c r="A204" s="6"/>
      <c r="B204" s="6"/>
      <c r="C204" s="6"/>
      <c r="D204" s="6"/>
      <c r="E204" s="6"/>
      <c r="F204" s="6"/>
      <c r="G204" s="6"/>
      <c r="H204" s="6"/>
      <c r="I204" s="6"/>
      <c r="J204" s="6"/>
      <c r="K204" s="6"/>
      <c r="L204" s="6"/>
      <c r="M204" s="6"/>
      <c r="N204" s="137"/>
    </row>
    <row r="205" spans="1:14" ht="15.5" x14ac:dyDescent="0.35">
      <c r="A205" s="6"/>
      <c r="B205" s="6"/>
      <c r="C205" s="181" t="s">
        <v>947</v>
      </c>
      <c r="D205" s="6"/>
      <c r="E205" s="6"/>
      <c r="F205" s="6"/>
      <c r="G205" s="6"/>
      <c r="H205" s="6"/>
      <c r="I205" s="6"/>
      <c r="J205" s="6"/>
      <c r="K205" s="6"/>
      <c r="L205" s="6"/>
      <c r="M205" s="6"/>
      <c r="N205" s="137"/>
    </row>
    <row r="206" spans="1:14" ht="7.4" customHeight="1" x14ac:dyDescent="0.35">
      <c r="A206" s="6"/>
      <c r="B206" s="6"/>
      <c r="C206" s="6"/>
      <c r="D206" s="6"/>
      <c r="E206" s="6"/>
      <c r="F206" s="6"/>
      <c r="G206" s="6"/>
      <c r="H206" s="6"/>
      <c r="I206" s="6"/>
      <c r="J206" s="6"/>
      <c r="K206" s="6"/>
      <c r="L206" s="6"/>
      <c r="M206" s="6"/>
      <c r="N206" s="137"/>
    </row>
    <row r="207" spans="1:14" x14ac:dyDescent="0.35">
      <c r="A207" s="6"/>
      <c r="B207" s="6" t="s">
        <v>948</v>
      </c>
      <c r="C207" s="6" t="s">
        <v>4756</v>
      </c>
      <c r="D207" s="6"/>
      <c r="E207" s="6"/>
      <c r="F207" s="6"/>
      <c r="G207" s="6"/>
      <c r="H207" s="6"/>
      <c r="I207" s="6"/>
      <c r="J207" s="6"/>
      <c r="K207" s="6"/>
      <c r="L207" s="6"/>
      <c r="M207" s="6"/>
      <c r="N207" s="137"/>
    </row>
    <row r="208" spans="1:14" ht="7.4" customHeight="1" x14ac:dyDescent="0.35">
      <c r="A208" s="6"/>
      <c r="B208" s="6"/>
      <c r="C208" s="6"/>
      <c r="D208" s="6"/>
      <c r="E208" s="6"/>
      <c r="F208" s="6"/>
      <c r="G208" s="6"/>
      <c r="H208" s="6"/>
      <c r="I208" s="6"/>
      <c r="J208" s="6"/>
      <c r="K208" s="6"/>
      <c r="L208" s="6"/>
      <c r="M208" s="6"/>
      <c r="N208" s="137"/>
    </row>
    <row r="209" spans="1:14" ht="29.15" customHeight="1" x14ac:dyDescent="0.35">
      <c r="A209" s="6"/>
      <c r="B209" s="6"/>
      <c r="C209" s="6"/>
      <c r="D209" s="6"/>
      <c r="E209" s="6"/>
      <c r="F209" s="488" t="s">
        <v>934</v>
      </c>
      <c r="G209" s="489"/>
      <c r="H209" s="489"/>
      <c r="I209" s="490" t="s">
        <v>935</v>
      </c>
      <c r="J209" s="489"/>
      <c r="K209" s="489"/>
      <c r="L209" s="491" t="s">
        <v>936</v>
      </c>
      <c r="M209" s="6"/>
      <c r="N209" s="137"/>
    </row>
    <row r="210" spans="1:14" x14ac:dyDescent="0.35">
      <c r="A210" s="6"/>
      <c r="B210" s="6"/>
      <c r="D210" s="6"/>
      <c r="E210" s="6"/>
      <c r="F210" s="233" t="s">
        <v>50</v>
      </c>
      <c r="G210" s="233" t="s">
        <v>5120</v>
      </c>
      <c r="H210" s="234" t="s">
        <v>51</v>
      </c>
      <c r="I210" s="235" t="s">
        <v>50</v>
      </c>
      <c r="J210" s="233" t="s">
        <v>5120</v>
      </c>
      <c r="K210" s="234" t="s">
        <v>51</v>
      </c>
      <c r="L210" s="492"/>
      <c r="M210" s="6"/>
      <c r="N210" s="137"/>
    </row>
    <row r="211" spans="1:14" x14ac:dyDescent="0.35">
      <c r="A211" s="6"/>
      <c r="B211" s="6"/>
      <c r="C211" s="6" t="s">
        <v>937</v>
      </c>
      <c r="D211" s="6"/>
      <c r="E211" s="6"/>
      <c r="F211" s="240"/>
      <c r="G211" s="240"/>
      <c r="H211" s="241"/>
      <c r="I211" s="242"/>
      <c r="J211" s="240"/>
      <c r="K211" s="241"/>
      <c r="L211" s="239">
        <f>SUM(I211:K211)*CoverSheet!$C$35</f>
        <v>0</v>
      </c>
      <c r="M211" s="6"/>
      <c r="N211" s="137"/>
    </row>
    <row r="212" spans="1:14" x14ac:dyDescent="0.35">
      <c r="A212" s="6"/>
      <c r="B212" s="6"/>
      <c r="C212" s="18" t="s">
        <v>938</v>
      </c>
      <c r="D212" s="6"/>
      <c r="E212" s="6"/>
      <c r="F212" s="243"/>
      <c r="G212" s="243"/>
      <c r="H212" s="244"/>
      <c r="I212" s="245"/>
      <c r="J212" s="243"/>
      <c r="K212" s="244"/>
      <c r="L212" s="245"/>
      <c r="M212" s="6"/>
      <c r="N212" s="137"/>
    </row>
    <row r="213" spans="1:14" x14ac:dyDescent="0.35">
      <c r="A213" s="6"/>
      <c r="B213" s="6"/>
      <c r="C213" s="60" t="s">
        <v>939</v>
      </c>
      <c r="D213" s="6"/>
      <c r="E213" s="6"/>
      <c r="F213" s="236"/>
      <c r="G213" s="236"/>
      <c r="H213" s="237"/>
      <c r="I213" s="238"/>
      <c r="J213" s="236"/>
      <c r="K213" s="237"/>
      <c r="L213" s="239">
        <f>SUM(I213:K213)*CoverSheet!$C$35</f>
        <v>0</v>
      </c>
      <c r="M213" s="6"/>
      <c r="N213" s="137"/>
    </row>
    <row r="214" spans="1:14" x14ac:dyDescent="0.35">
      <c r="A214" s="6"/>
      <c r="B214" s="6"/>
      <c r="C214" s="60" t="s">
        <v>940</v>
      </c>
      <c r="D214" s="6"/>
      <c r="E214" s="6"/>
      <c r="F214" s="236"/>
      <c r="G214" s="236"/>
      <c r="H214" s="237"/>
      <c r="I214" s="238"/>
      <c r="J214" s="236"/>
      <c r="K214" s="237"/>
      <c r="L214" s="239">
        <f>SUM(I214:K214)*CoverSheet!$C$35</f>
        <v>0</v>
      </c>
      <c r="M214" s="6"/>
      <c r="N214" s="137"/>
    </row>
    <row r="215" spans="1:14" x14ac:dyDescent="0.35">
      <c r="A215" s="6"/>
      <c r="B215" s="6"/>
      <c r="C215" s="60" t="s">
        <v>941</v>
      </c>
      <c r="D215" s="6"/>
      <c r="E215" s="6"/>
      <c r="F215" s="236"/>
      <c r="G215" s="236"/>
      <c r="H215" s="237"/>
      <c r="I215" s="238"/>
      <c r="J215" s="236"/>
      <c r="K215" s="237"/>
      <c r="L215" s="239">
        <f>SUM(I215:K215)*CoverSheet!$C$35</f>
        <v>0</v>
      </c>
      <c r="M215" s="6"/>
      <c r="N215" s="137"/>
    </row>
    <row r="216" spans="1:14" x14ac:dyDescent="0.35">
      <c r="A216" s="6"/>
      <c r="B216" s="6"/>
      <c r="C216" s="60" t="s">
        <v>942</v>
      </c>
      <c r="D216" s="6"/>
      <c r="E216" s="6"/>
      <c r="F216" s="236"/>
      <c r="G216" s="236"/>
      <c r="H216" s="237"/>
      <c r="I216" s="238"/>
      <c r="J216" s="236"/>
      <c r="K216" s="237"/>
      <c r="L216" s="246">
        <f>SUM(I216:K216)*CoverSheet!$C$35</f>
        <v>0</v>
      </c>
      <c r="M216" s="6"/>
      <c r="N216" s="137"/>
    </row>
    <row r="217" spans="1:14" ht="15" thickBot="1" x14ac:dyDescent="0.4">
      <c r="A217" s="6"/>
      <c r="B217" s="6"/>
      <c r="C217" s="6"/>
      <c r="D217" s="6"/>
      <c r="E217" s="59" t="s">
        <v>52</v>
      </c>
      <c r="F217" s="247">
        <f t="shared" ref="F217:K217" si="3">SUM(F211:F211,F213:F216)</f>
        <v>0</v>
      </c>
      <c r="G217" s="247">
        <f t="shared" si="3"/>
        <v>0</v>
      </c>
      <c r="H217" s="247">
        <f t="shared" si="3"/>
        <v>0</v>
      </c>
      <c r="I217" s="247">
        <f t="shared" si="3"/>
        <v>0</v>
      </c>
      <c r="J217" s="247">
        <f t="shared" si="3"/>
        <v>0</v>
      </c>
      <c r="K217" s="247">
        <f t="shared" si="3"/>
        <v>0</v>
      </c>
      <c r="L217" s="248">
        <f>SUM(I217:K217)*CoverSheet!$C$35</f>
        <v>0</v>
      </c>
      <c r="M217" s="6" t="str">
        <f>IF(OR(AND(H180&gt;0,COUNTA(F211:F216)=0,COUNTA(I211:I216)&lt;&gt;COUNTA(F211:F216)),AND(I180&gt;0,COUNTA(G211:G216)=0,COUNTA(J211:J216)&lt;&gt;COUNTA(G211:G216)),AND(J180&gt;0,COUNTA(H211:H216)=0,COUNTA(K211:K216)&lt;&gt;COUNTA(H211:H216))),"R",IF(OR(AND(H180&gt;0,I217&lt;=0),AND(I180&gt;0,J217&lt;=0),AND(J180&gt;0,K217&lt;=0),AND(H180=0,I217&lt;&gt;0),AND(I180=0,J217&lt;&gt;0),AND(J180=0,K217&lt;&gt;0)),"Y","G"))</f>
        <v>G</v>
      </c>
      <c r="N217" s="137"/>
    </row>
    <row r="218" spans="1:14" ht="7.4" customHeight="1" thickTop="1" x14ac:dyDescent="0.35">
      <c r="A218" s="6"/>
      <c r="B218" s="6"/>
      <c r="C218" s="6"/>
      <c r="D218" s="6"/>
      <c r="E218" s="6"/>
      <c r="F218" s="6"/>
      <c r="G218" s="6"/>
      <c r="H218" s="6"/>
      <c r="I218" s="6"/>
      <c r="J218" s="6"/>
      <c r="K218" s="6"/>
      <c r="L218" s="6"/>
      <c r="M218" s="6"/>
      <c r="N218" s="137"/>
    </row>
    <row r="219" spans="1:14" x14ac:dyDescent="0.35">
      <c r="A219" s="6"/>
      <c r="B219" s="6" t="s">
        <v>950</v>
      </c>
      <c r="C219" s="10" t="s">
        <v>951</v>
      </c>
      <c r="D219" s="6"/>
      <c r="E219" s="6"/>
      <c r="F219" s="10" t="s">
        <v>945</v>
      </c>
      <c r="G219" s="400" t="s">
        <v>946</v>
      </c>
      <c r="H219" s="6"/>
      <c r="I219" s="6"/>
      <c r="J219" s="6"/>
      <c r="K219" s="6"/>
      <c r="L219" s="6"/>
      <c r="M219" s="6"/>
      <c r="N219" s="137"/>
    </row>
    <row r="220" spans="1:14" x14ac:dyDescent="0.35">
      <c r="A220" s="6"/>
      <c r="B220" s="6"/>
      <c r="C220" s="6"/>
      <c r="D220" s="6"/>
      <c r="E220" s="271">
        <v>1</v>
      </c>
      <c r="F220" s="232"/>
      <c r="G220" s="232"/>
      <c r="H220" s="6"/>
      <c r="I220" s="6"/>
      <c r="J220" s="6"/>
      <c r="K220" s="6"/>
      <c r="L220" s="6"/>
      <c r="M220" s="6" t="str">
        <f>IF(AND(L217&gt;0,COUNTA(F220:G222)=0),"R","G")</f>
        <v>G</v>
      </c>
      <c r="N220" s="137"/>
    </row>
    <row r="221" spans="1:14" x14ac:dyDescent="0.35">
      <c r="A221" s="6"/>
      <c r="B221" s="6"/>
      <c r="C221" s="6"/>
      <c r="D221" s="6"/>
      <c r="E221" s="271">
        <v>2</v>
      </c>
      <c r="F221" s="232"/>
      <c r="G221" s="232"/>
      <c r="H221" s="6"/>
      <c r="I221" s="6"/>
      <c r="J221" s="6"/>
      <c r="K221" s="6"/>
      <c r="L221" s="6"/>
      <c r="M221" s="6"/>
      <c r="N221" s="137"/>
    </row>
    <row r="222" spans="1:14" x14ac:dyDescent="0.35">
      <c r="A222" s="6"/>
      <c r="B222" s="6"/>
      <c r="C222" s="6"/>
      <c r="D222" s="6"/>
      <c r="E222" s="271">
        <v>3</v>
      </c>
      <c r="F222" s="232"/>
      <c r="G222" s="232"/>
      <c r="H222" s="6"/>
      <c r="I222" s="6"/>
      <c r="J222" s="6"/>
      <c r="K222" s="6"/>
      <c r="L222" s="6"/>
      <c r="M222" s="6"/>
      <c r="N222" s="137"/>
    </row>
    <row r="223" spans="1:14" ht="7.4" customHeight="1" x14ac:dyDescent="0.35">
      <c r="A223" s="6"/>
      <c r="B223" s="6"/>
      <c r="C223" s="6"/>
      <c r="D223" s="6"/>
      <c r="E223" s="6"/>
      <c r="F223" s="6"/>
      <c r="G223" s="6"/>
      <c r="H223" s="6"/>
      <c r="I223" s="6"/>
      <c r="J223" s="6"/>
      <c r="K223" s="6"/>
      <c r="L223" s="6"/>
      <c r="M223" s="6"/>
      <c r="N223" s="137"/>
    </row>
    <row r="224" spans="1:14" ht="14.5" customHeight="1" x14ac:dyDescent="0.35">
      <c r="A224" s="6"/>
      <c r="B224" s="6"/>
      <c r="C224" s="181" t="s">
        <v>4808</v>
      </c>
      <c r="D224" s="6"/>
      <c r="E224" s="6"/>
      <c r="F224" s="6"/>
      <c r="G224" s="6"/>
      <c r="H224" s="6"/>
      <c r="I224" s="6"/>
      <c r="J224" s="6"/>
      <c r="K224" s="6"/>
      <c r="L224" s="6"/>
      <c r="M224" s="6"/>
      <c r="N224" s="137"/>
    </row>
    <row r="225" spans="1:14" ht="7.4" customHeight="1" x14ac:dyDescent="0.35">
      <c r="A225" s="6"/>
      <c r="B225" s="6"/>
      <c r="C225" s="6"/>
      <c r="D225" s="6"/>
      <c r="E225" s="6"/>
      <c r="F225" s="6"/>
      <c r="G225" s="6"/>
      <c r="H225" s="6"/>
      <c r="I225" s="6"/>
      <c r="J225" s="6"/>
      <c r="K225" s="6"/>
      <c r="L225" s="6"/>
      <c r="M225" s="6"/>
      <c r="N225" s="137"/>
    </row>
    <row r="226" spans="1:14" ht="14.5" customHeight="1" x14ac:dyDescent="0.35">
      <c r="A226" s="6"/>
      <c r="B226" s="6" t="s">
        <v>4809</v>
      </c>
      <c r="C226" s="6" t="s">
        <v>4810</v>
      </c>
      <c r="D226" s="6"/>
      <c r="E226" s="6"/>
      <c r="F226" s="6"/>
      <c r="G226" s="6"/>
      <c r="H226" s="6"/>
      <c r="I226" s="6"/>
      <c r="J226" s="6"/>
      <c r="K226" s="6"/>
      <c r="L226" s="6"/>
      <c r="M226" s="6"/>
      <c r="N226" s="137"/>
    </row>
    <row r="227" spans="1:14" ht="7.4" customHeight="1" x14ac:dyDescent="0.35">
      <c r="A227" s="6"/>
      <c r="B227" s="6"/>
      <c r="C227" s="6"/>
      <c r="D227" s="6"/>
      <c r="E227" s="6"/>
      <c r="F227" s="6"/>
      <c r="G227" s="6"/>
      <c r="H227" s="6"/>
      <c r="I227" s="6"/>
      <c r="J227" s="6"/>
      <c r="K227" s="6"/>
      <c r="L227" s="6"/>
      <c r="M227" s="6"/>
      <c r="N227" s="137"/>
    </row>
    <row r="228" spans="1:14" ht="30" customHeight="1" x14ac:dyDescent="0.35">
      <c r="A228" s="6"/>
      <c r="B228" s="6"/>
      <c r="C228" s="6"/>
      <c r="D228" s="6"/>
      <c r="E228" s="6"/>
      <c r="F228" s="488" t="s">
        <v>934</v>
      </c>
      <c r="G228" s="489"/>
      <c r="H228" s="489"/>
      <c r="I228" s="490" t="s">
        <v>935</v>
      </c>
      <c r="J228" s="489"/>
      <c r="K228" s="489"/>
      <c r="L228" s="491" t="s">
        <v>936</v>
      </c>
      <c r="M228" s="6"/>
      <c r="N228" s="137"/>
    </row>
    <row r="229" spans="1:14" ht="14.5" customHeight="1" x14ac:dyDescent="0.35">
      <c r="A229" s="6"/>
      <c r="B229" s="6"/>
      <c r="C229" s="6"/>
      <c r="D229" s="6"/>
      <c r="E229" s="6"/>
      <c r="F229" s="233" t="s">
        <v>50</v>
      </c>
      <c r="G229" s="233" t="s">
        <v>5120</v>
      </c>
      <c r="H229" s="234" t="s">
        <v>51</v>
      </c>
      <c r="I229" s="235" t="s">
        <v>50</v>
      </c>
      <c r="J229" s="233" t="s">
        <v>5120</v>
      </c>
      <c r="K229" s="234" t="s">
        <v>51</v>
      </c>
      <c r="L229" s="492"/>
      <c r="M229" s="6"/>
      <c r="N229" s="137"/>
    </row>
    <row r="230" spans="1:14" ht="14.5" customHeight="1" x14ac:dyDescent="0.35">
      <c r="A230" s="6"/>
      <c r="B230" s="6"/>
      <c r="C230" s="6" t="s">
        <v>4812</v>
      </c>
      <c r="D230" s="6"/>
      <c r="E230" s="6"/>
      <c r="F230" s="240"/>
      <c r="G230" s="240"/>
      <c r="H230" s="241"/>
      <c r="I230" s="242"/>
      <c r="J230" s="240"/>
      <c r="K230" s="241"/>
      <c r="L230" s="239">
        <f>SUM(I230:K230)*CoverSheet!$C$35</f>
        <v>0</v>
      </c>
      <c r="M230" s="6" t="str">
        <f>IF(OR(AND(H181&gt;0,COUNTA(F230)=0),COUNTA(I230)&lt;&gt;COUNTA(F230),AND(I181&gt;0,COUNTA(G230)=0),COUNTA(J230)&lt;&gt;COUNTA(G230),AND(J181&gt;0,COUNTA(H230)=0),COUNTA(K230)&lt;&gt;COUNTA(H230),AND(H181&gt;0,I230&lt;=0),AND(I181&gt;0,J230&lt;=0),AND(J181&gt;0,K230&lt;=0),AND(H181=0,I230&lt;&gt;0),AND(I181=0,J230&lt;&gt;0),AND(J181=0,K230&lt;&gt;0)),"R","G")</f>
        <v>G</v>
      </c>
      <c r="N230" s="137"/>
    </row>
    <row r="231" spans="1:14" ht="7.4" customHeight="1" x14ac:dyDescent="0.35">
      <c r="A231" s="6"/>
      <c r="B231" s="6"/>
      <c r="C231" s="6"/>
      <c r="D231" s="6"/>
      <c r="E231" s="6"/>
      <c r="F231" s="6"/>
      <c r="G231" s="6"/>
      <c r="H231" s="6"/>
      <c r="I231" s="6"/>
      <c r="J231" s="6"/>
      <c r="K231" s="6"/>
      <c r="L231" s="6"/>
      <c r="M231" s="6"/>
      <c r="N231" s="137"/>
    </row>
    <row r="232" spans="1:14" ht="14.5" customHeight="1" x14ac:dyDescent="0.35">
      <c r="A232" s="6"/>
      <c r="B232" s="6" t="s">
        <v>4814</v>
      </c>
      <c r="C232" s="10" t="s">
        <v>4813</v>
      </c>
      <c r="D232" s="6"/>
      <c r="E232" s="6"/>
      <c r="F232" s="10" t="s">
        <v>945</v>
      </c>
      <c r="G232" s="400" t="s">
        <v>946</v>
      </c>
      <c r="H232" s="6"/>
      <c r="I232" s="6"/>
      <c r="J232" s="6"/>
      <c r="K232" s="6"/>
      <c r="L232" s="6"/>
      <c r="M232" s="6"/>
      <c r="N232" s="137"/>
    </row>
    <row r="233" spans="1:14" ht="14.5" customHeight="1" x14ac:dyDescent="0.35">
      <c r="A233" s="6"/>
      <c r="B233" s="6"/>
      <c r="C233" s="6"/>
      <c r="D233" s="6"/>
      <c r="E233" s="271">
        <v>1</v>
      </c>
      <c r="F233" s="232"/>
      <c r="G233" s="232"/>
      <c r="H233" s="6"/>
      <c r="I233" s="6"/>
      <c r="J233" s="6"/>
      <c r="K233" s="6"/>
      <c r="L233" s="6"/>
      <c r="M233" s="6" t="str">
        <f>IF(AND(L230&gt;0,COUNTA(F233:G235)=0),"R","G")</f>
        <v>G</v>
      </c>
      <c r="N233" s="137"/>
    </row>
    <row r="234" spans="1:14" ht="14.5" customHeight="1" x14ac:dyDescent="0.35">
      <c r="A234" s="6"/>
      <c r="B234" s="6"/>
      <c r="C234" s="6"/>
      <c r="D234" s="6"/>
      <c r="E234" s="271">
        <v>2</v>
      </c>
      <c r="F234" s="232"/>
      <c r="G234" s="232"/>
      <c r="H234" s="6"/>
      <c r="I234" s="6"/>
      <c r="J234" s="6"/>
      <c r="K234" s="6"/>
      <c r="L234" s="6"/>
      <c r="M234" s="6"/>
      <c r="N234" s="137"/>
    </row>
    <row r="235" spans="1:14" ht="14.5" customHeight="1" x14ac:dyDescent="0.35">
      <c r="A235" s="6"/>
      <c r="B235" s="6"/>
      <c r="C235" s="6"/>
      <c r="D235" s="6"/>
      <c r="E235" s="271">
        <v>3</v>
      </c>
      <c r="F235" s="232"/>
      <c r="G235" s="232"/>
      <c r="H235" s="6"/>
      <c r="I235" s="6"/>
      <c r="J235" s="6"/>
      <c r="K235" s="6"/>
      <c r="L235" s="6"/>
      <c r="M235" s="6"/>
      <c r="N235" s="137"/>
    </row>
    <row r="236" spans="1:14" ht="7.4" customHeight="1" x14ac:dyDescent="0.35">
      <c r="A236" s="6"/>
      <c r="B236" s="6"/>
      <c r="C236" s="6"/>
      <c r="D236" s="6"/>
      <c r="E236" s="6"/>
      <c r="F236" s="6"/>
      <c r="G236" s="6"/>
      <c r="H236" s="6"/>
      <c r="I236" s="6"/>
      <c r="J236" s="6"/>
      <c r="K236" s="6"/>
      <c r="L236" s="6"/>
      <c r="M236" s="6"/>
      <c r="N236" s="137"/>
    </row>
    <row r="237" spans="1:14" ht="7.4" customHeight="1" x14ac:dyDescent="0.35">
      <c r="A237" s="8"/>
      <c r="B237" s="8"/>
      <c r="C237" s="8"/>
      <c r="D237" s="8"/>
      <c r="E237" s="8"/>
      <c r="F237" s="8"/>
      <c r="G237" s="8"/>
      <c r="H237" s="8"/>
      <c r="I237" s="8"/>
      <c r="J237" s="8"/>
      <c r="K237" s="8"/>
      <c r="L237" s="8"/>
      <c r="M237" s="8"/>
      <c r="N237" s="137"/>
    </row>
    <row r="238" spans="1:14" hidden="1" x14ac:dyDescent="0.35">
      <c r="A238" s="6"/>
      <c r="B238" s="6"/>
      <c r="C238" s="6"/>
      <c r="D238" s="6"/>
      <c r="E238" s="6"/>
      <c r="F238" s="6"/>
      <c r="G238" s="6"/>
      <c r="H238" s="6"/>
      <c r="I238" s="6"/>
      <c r="J238" s="6"/>
      <c r="K238" s="6"/>
      <c r="L238" s="6"/>
      <c r="M238" s="6"/>
      <c r="N238" s="137"/>
    </row>
    <row r="239" spans="1:14" hidden="1" x14ac:dyDescent="0.35">
      <c r="A239" s="6"/>
      <c r="B239" s="6"/>
      <c r="C239" s="6"/>
      <c r="D239" s="6"/>
      <c r="E239" s="6"/>
      <c r="F239" s="6"/>
      <c r="G239" s="6"/>
      <c r="H239" s="6"/>
      <c r="I239" s="6"/>
      <c r="J239" s="6"/>
      <c r="K239" s="6"/>
      <c r="L239" s="6"/>
      <c r="M239" s="6"/>
      <c r="N239" s="137"/>
    </row>
    <row r="240" spans="1:14" hidden="1" x14ac:dyDescent="0.35">
      <c r="A240" s="6"/>
      <c r="B240" s="6"/>
      <c r="C240" s="6"/>
      <c r="D240" s="6"/>
      <c r="E240" s="6"/>
      <c r="F240" s="6"/>
      <c r="G240" s="6"/>
      <c r="H240" s="6"/>
      <c r="I240" s="6"/>
      <c r="J240" s="6"/>
      <c r="K240" s="6"/>
      <c r="L240" s="6"/>
      <c r="M240" s="6"/>
      <c r="N240" s="137"/>
    </row>
    <row r="241" spans="1:14" hidden="1" x14ac:dyDescent="0.35">
      <c r="A241" s="6"/>
      <c r="B241" s="6"/>
      <c r="C241" s="6"/>
      <c r="D241" s="6"/>
      <c r="E241" s="6"/>
      <c r="F241" s="6"/>
      <c r="G241" s="6"/>
      <c r="H241" s="6"/>
      <c r="I241" s="6"/>
      <c r="J241" s="6"/>
      <c r="K241" s="6"/>
      <c r="L241" s="6"/>
      <c r="M241" s="6"/>
      <c r="N241" s="137"/>
    </row>
  </sheetData>
  <sheetProtection algorithmName="SHA-512" hashValue="WdfqCHQrd+4kyNWnBLNL8o/QcUhlO4Zx0walJ68sZcsu3IK+rbu+02knHN3i3P7uiM+yg8U7r6gkCFa8rg/wHg==" saltValue="0xo2h536cifPKV2XJXUHfQ==" spinCount="100000" sheet="1" objects="1" scenarios="1"/>
  <mergeCells count="45">
    <mergeCell ref="F145:G145"/>
    <mergeCell ref="F146:G146"/>
    <mergeCell ref="F147:G147"/>
    <mergeCell ref="F148:G148"/>
    <mergeCell ref="F149:G149"/>
    <mergeCell ref="F209:H209"/>
    <mergeCell ref="I209:K209"/>
    <mergeCell ref="L209:L210"/>
    <mergeCell ref="F150:G150"/>
    <mergeCell ref="F151:G151"/>
    <mergeCell ref="F152:G152"/>
    <mergeCell ref="F153:G153"/>
    <mergeCell ref="F154:G154"/>
    <mergeCell ref="F161:G161"/>
    <mergeCell ref="F190:H190"/>
    <mergeCell ref="I190:K190"/>
    <mergeCell ref="L190:L191"/>
    <mergeCell ref="F104:G104"/>
    <mergeCell ref="F105:G105"/>
    <mergeCell ref="F111:G111"/>
    <mergeCell ref="F144:G144"/>
    <mergeCell ref="C124:K125"/>
    <mergeCell ref="F106:G106"/>
    <mergeCell ref="F107:G107"/>
    <mergeCell ref="F108:G108"/>
    <mergeCell ref="F109:G109"/>
    <mergeCell ref="F110:G110"/>
    <mergeCell ref="C130:K131"/>
    <mergeCell ref="C117:I117"/>
    <mergeCell ref="F228:H228"/>
    <mergeCell ref="I228:K228"/>
    <mergeCell ref="L228:L229"/>
    <mergeCell ref="B2:C3"/>
    <mergeCell ref="D2:K3"/>
    <mergeCell ref="G7:I7"/>
    <mergeCell ref="E40:K42"/>
    <mergeCell ref="F78:G78"/>
    <mergeCell ref="I78:K81"/>
    <mergeCell ref="F79:G79"/>
    <mergeCell ref="F80:G80"/>
    <mergeCell ref="F81:G81"/>
    <mergeCell ref="C25:E26"/>
    <mergeCell ref="F102:G102"/>
    <mergeCell ref="F101:G101"/>
    <mergeCell ref="F103:G103"/>
  </mergeCells>
  <phoneticPr fontId="41" type="noConversion"/>
  <conditionalFormatting sqref="B99:I111">
    <cfRule type="expression" dxfId="81" priority="26">
      <formula>$K$97&lt;1</formula>
    </cfRule>
  </conditionalFormatting>
  <conditionalFormatting sqref="B85:J85 L85">
    <cfRule type="expression" dxfId="80" priority="17">
      <formula>$K$83&lt;&gt;"yes"</formula>
    </cfRule>
  </conditionalFormatting>
  <conditionalFormatting sqref="B40:K42">
    <cfRule type="expression" dxfId="79" priority="32">
      <formula>$K$38&lt;1</formula>
    </cfRule>
  </conditionalFormatting>
  <conditionalFormatting sqref="B62:K65">
    <cfRule type="expression" dxfId="78" priority="29">
      <formula>$F$14&lt;&gt;"yes"</formula>
    </cfRule>
  </conditionalFormatting>
  <conditionalFormatting sqref="B67:K70">
    <cfRule type="expression" dxfId="77" priority="28">
      <formula>$F$15&lt;&gt;"yes"</formula>
    </cfRule>
  </conditionalFormatting>
  <conditionalFormatting sqref="B123:K125">
    <cfRule type="expression" dxfId="76" priority="20">
      <formula>$K$117&lt;1</formula>
    </cfRule>
  </conditionalFormatting>
  <conditionalFormatting sqref="B32:L52">
    <cfRule type="expression" dxfId="75" priority="31">
      <formula>$F$13&lt;&gt;"yes"</formula>
    </cfRule>
  </conditionalFormatting>
  <conditionalFormatting sqref="B58:L74 B75:J75 L75 B76:L82 B83:J83 L83 B84:L84 B85:J85 L85">
    <cfRule type="expression" dxfId="74" priority="30">
      <formula>AND($F$14&lt;&gt;"yes",$F$15&lt;&gt;"yes")</formula>
    </cfRule>
  </conditionalFormatting>
  <conditionalFormatting sqref="B91:L96 B97:J97 L97 B98:L111">
    <cfRule type="expression" dxfId="73" priority="27">
      <formula>$F$16&lt;&gt;"yes"</formula>
    </cfRule>
  </conditionalFormatting>
  <conditionalFormatting sqref="B117:L131">
    <cfRule type="expression" dxfId="72" priority="21">
      <formula>$F$17&lt;&gt;"yes"</formula>
    </cfRule>
  </conditionalFormatting>
  <conditionalFormatting sqref="B129:L131">
    <cfRule type="expression" dxfId="71" priority="16">
      <formula>$K$117&lt;1</formula>
    </cfRule>
  </conditionalFormatting>
  <conditionalFormatting sqref="B137:L154">
    <cfRule type="expression" dxfId="70" priority="25">
      <formula>$F$18&lt;&gt;"Yes"</formula>
    </cfRule>
  </conditionalFormatting>
  <conditionalFormatting sqref="B160:L161">
    <cfRule type="expression" dxfId="69" priority="24">
      <formula>$F$19&lt;&gt;"yes"</formula>
    </cfRule>
  </conditionalFormatting>
  <conditionalFormatting sqref="B167:L171">
    <cfRule type="expression" dxfId="68" priority="23">
      <formula>$F$20&lt;&gt;"yes"</formula>
    </cfRule>
  </conditionalFormatting>
  <conditionalFormatting sqref="B176:L235">
    <cfRule type="expression" dxfId="67" priority="9">
      <formula>$F$21&lt;&gt;"yes"</formula>
    </cfRule>
  </conditionalFormatting>
  <conditionalFormatting sqref="G200">
    <cfRule type="expression" dxfId="66" priority="8">
      <formula>OR($F201="Other",$F202="other",$F203="other")</formula>
    </cfRule>
  </conditionalFormatting>
  <conditionalFormatting sqref="G201:G203">
    <cfRule type="expression" dxfId="65" priority="4">
      <formula>$F201&lt;&gt;"Other"</formula>
    </cfRule>
  </conditionalFormatting>
  <conditionalFormatting sqref="G219">
    <cfRule type="expression" dxfId="64" priority="7">
      <formula>OR($F220="Other",$F221="other",$F222="other")</formula>
    </cfRule>
  </conditionalFormatting>
  <conditionalFormatting sqref="G220:G222">
    <cfRule type="expression" dxfId="63" priority="3">
      <formula>$F220&lt;&gt;"Other"</formula>
    </cfRule>
  </conditionalFormatting>
  <conditionalFormatting sqref="G232">
    <cfRule type="expression" dxfId="62" priority="5">
      <formula>OR($F233="Other",$F234="other",$F235="other")</formula>
    </cfRule>
  </conditionalFormatting>
  <conditionalFormatting sqref="G233:G235">
    <cfRule type="expression" dxfId="61" priority="1">
      <formula>$F233&lt;&gt;"Other"</formula>
    </cfRule>
  </conditionalFormatting>
  <conditionalFormatting sqref="H24:H26">
    <cfRule type="expression" dxfId="60" priority="19">
      <formula>$F$13&lt;&gt;"yes"</formula>
    </cfRule>
  </conditionalFormatting>
  <conditionalFormatting sqref="I25:I26">
    <cfRule type="expression" dxfId="59" priority="18">
      <formula>$F$13&lt;&gt;"yes"</formula>
    </cfRule>
  </conditionalFormatting>
  <conditionalFormatting sqref="K75">
    <cfRule type="expression" dxfId="58" priority="12">
      <formula>$F$17&lt;&gt;"yes"</formula>
    </cfRule>
  </conditionalFormatting>
  <conditionalFormatting sqref="K83">
    <cfRule type="expression" dxfId="57" priority="13">
      <formula>$F$17&lt;&gt;"yes"</formula>
    </cfRule>
  </conditionalFormatting>
  <conditionalFormatting sqref="K85">
    <cfRule type="expression" dxfId="56" priority="14">
      <formula>$F$17&lt;&gt;"yes"</formula>
    </cfRule>
  </conditionalFormatting>
  <conditionalFormatting sqref="K97">
    <cfRule type="expression" dxfId="55" priority="15">
      <formula>$F$17&lt;&gt;"yes"</formula>
    </cfRule>
  </conditionalFormatting>
  <conditionalFormatting sqref="M1:M1048576">
    <cfRule type="cellIs" dxfId="54" priority="33" operator="equal">
      <formula>"Y"</formula>
    </cfRule>
    <cfRule type="cellIs" dxfId="53" priority="34" operator="equal">
      <formula>"G"</formula>
    </cfRule>
    <cfRule type="cellIs" dxfId="52" priority="35" operator="equal">
      <formula>"R"</formula>
    </cfRule>
  </conditionalFormatting>
  <dataValidations count="11">
    <dataValidation type="list" allowBlank="1" showInputMessage="1" showErrorMessage="1" sqref="K75 K83 F12:F21" xr:uid="{4A6FC0FC-9ED1-4DF6-ABD3-29566CBFCC91}">
      <formula1>YesNo</formula1>
    </dataValidation>
    <dataValidation type="decimal" operator="greaterThanOrEqual" allowBlank="1" showInputMessage="1" showErrorMessage="1" sqref="H33:J33 H44:J44 H35:J36 K50 K85 H62:J62 H64:J64 H67:J67 H69:J69 K52 H92:J92 H94:J94 K178 K117 H183:J183 G213:H216 H138:J138 H140:J140 H161:J161 H170:J170 H168:J168 H72:J72 K58 F195 G194:H197 F214 H178:J181" xr:uid="{42BF85DD-5BF9-4985-B71D-50C13D50E489}">
      <formula1>0</formula1>
    </dataValidation>
    <dataValidation type="list" allowBlank="1" showInputMessage="1" showErrorMessage="1" sqref="E79:E81" xr:uid="{33D84473-C31D-4B38-A9CC-BC3A9C2246FC}">
      <formula1>EU</formula1>
    </dataValidation>
    <dataValidation type="list" allowBlank="1" showInputMessage="1" showErrorMessage="1" sqref="E102:E111" xr:uid="{6944F6FA-3981-49C5-9908-894477C7E518}">
      <formula1>NatureOfVenue</formula1>
    </dataValidation>
    <dataValidation type="decimal" allowBlank="1" showInputMessage="1" showErrorMessage="1" sqref="F196:F197 F194 F215:F216 F213 F192:G192 F211:G211 F230:G230" xr:uid="{7E07FA66-33AD-47F1-8836-4CDDEA07065A}">
      <formula1>0</formula1>
      <formula2>9.99999999999999E+27</formula2>
    </dataValidation>
    <dataValidation type="decimal" allowBlank="1" showInputMessage="1" showErrorMessage="1" sqref="I192:K192 I211:K211 I230:K230" xr:uid="{AD7DE344-3E6F-49DE-B6AE-1A50D34F5620}">
      <formula1>-1E+42</formula1>
      <formula2>1E+31</formula2>
    </dataValidation>
    <dataValidation type="decimal" allowBlank="1" showInputMessage="1" showErrorMessage="1" sqref="I194:K197 I213:K216" xr:uid="{CE3F30C6-6B67-4811-B255-E0AD3A76E463}">
      <formula1>-1E+36</formula1>
      <formula2>1E+30</formula2>
    </dataValidation>
    <dataValidation type="list" allowBlank="1" showInputMessage="1" showErrorMessage="1" sqref="F201:F203 F220:F222 F233:F235" xr:uid="{AE4BEF47-D874-4D7B-BB18-E927D9E45A60}">
      <formula1>CryptoAssetsList</formula1>
    </dataValidation>
    <dataValidation type="textLength" operator="greaterThanOrEqual" allowBlank="1" showInputMessage="1" showErrorMessage="1" sqref="E40:K42 K119:K121 C130 K97" xr:uid="{F4D6FCEB-6DE7-4214-84C8-CA1A4B64EB36}">
      <formula1>0</formula1>
    </dataValidation>
    <dataValidation type="decimal" allowBlank="1" showInputMessage="1" showErrorMessage="1" sqref="F145:G154" xr:uid="{FC59F7BF-F5FF-4889-AD2B-7F717B2728B2}">
      <formula1>-9.99999999999999E+31</formula1>
      <formula2>9.99999999999999E+27</formula2>
    </dataValidation>
    <dataValidation type="list" operator="greaterThanOrEqual" allowBlank="1" showInputMessage="1" showErrorMessage="1" sqref="K127" xr:uid="{15DEDCD8-9289-4939-819B-406C6B21E87C}">
      <formula1>YesNo</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D014A-8F99-4E01-89B4-04449C59EB04}">
  <sheetPr codeName="Sheet20"/>
  <dimension ref="A1:I352"/>
  <sheetViews>
    <sheetView zoomScale="80" workbookViewId="0">
      <selection activeCell="G235" sqref="G235"/>
    </sheetView>
  </sheetViews>
  <sheetFormatPr defaultRowHeight="14.5" x14ac:dyDescent="0.35"/>
  <cols>
    <col min="6" max="6" width="14.453125" customWidth="1"/>
    <col min="7" max="7" width="59.632812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952</v>
      </c>
      <c r="F1" t="s">
        <v>831</v>
      </c>
      <c r="G1" t="s">
        <v>832</v>
      </c>
      <c r="H1" s="255">
        <f>'Crypto Services'!F12</f>
        <v>0</v>
      </c>
      <c r="I1" t="str">
        <f>'Crypto Services'!M12</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952</v>
      </c>
      <c r="F2" t="s">
        <v>835</v>
      </c>
      <c r="G2" t="s">
        <v>836</v>
      </c>
      <c r="H2" s="255">
        <f>'Crypto Services'!F13</f>
        <v>0</v>
      </c>
      <c r="I2" t="str">
        <f>'Crypto Services'!M13</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952</v>
      </c>
      <c r="F3" t="s">
        <v>837</v>
      </c>
      <c r="G3" t="s">
        <v>838</v>
      </c>
      <c r="H3" s="255">
        <f>'Crypto Services'!F14</f>
        <v>0</v>
      </c>
      <c r="I3" t="str">
        <f>'Crypto Services'!M14</f>
        <v>R</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952</v>
      </c>
      <c r="F4" t="s">
        <v>839</v>
      </c>
      <c r="G4" t="s">
        <v>840</v>
      </c>
      <c r="H4" s="255">
        <f>'Crypto Services'!F15</f>
        <v>0</v>
      </c>
      <c r="I4" t="str">
        <f>'Crypto Services'!M15</f>
        <v>R</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952</v>
      </c>
      <c r="F5" t="s">
        <v>841</v>
      </c>
      <c r="G5" t="s">
        <v>842</v>
      </c>
      <c r="H5" s="255">
        <f>'Crypto Services'!F16</f>
        <v>0</v>
      </c>
      <c r="I5" t="str">
        <f>'Crypto Services'!M16</f>
        <v>R</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952</v>
      </c>
      <c r="F6" t="s">
        <v>843</v>
      </c>
      <c r="G6" t="s">
        <v>844</v>
      </c>
      <c r="H6" s="255">
        <f>'Crypto Services'!F17</f>
        <v>0</v>
      </c>
      <c r="I6" t="str">
        <f>'Crypto Services'!M17</f>
        <v>R</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952</v>
      </c>
      <c r="F7" t="s">
        <v>845</v>
      </c>
      <c r="G7" t="s">
        <v>846</v>
      </c>
      <c r="H7" s="255">
        <f>'Crypto Services'!F18</f>
        <v>0</v>
      </c>
      <c r="I7" t="str">
        <f>'Crypto Services'!M18</f>
        <v>R</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952</v>
      </c>
      <c r="F8" t="s">
        <v>847</v>
      </c>
      <c r="G8" t="s">
        <v>848</v>
      </c>
      <c r="H8" s="255">
        <f>'Crypto Services'!F19</f>
        <v>0</v>
      </c>
      <c r="I8" t="str">
        <f>'Crypto Services'!M19</f>
        <v>R</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952</v>
      </c>
      <c r="F9" t="s">
        <v>849</v>
      </c>
      <c r="G9" t="s">
        <v>850</v>
      </c>
      <c r="H9" s="255">
        <f>'Crypto Services'!F20</f>
        <v>0</v>
      </c>
      <c r="I9" t="str">
        <f>'Crypto Services'!M20</f>
        <v>R</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952</v>
      </c>
      <c r="F10" t="s">
        <v>851</v>
      </c>
      <c r="G10" t="s">
        <v>852</v>
      </c>
      <c r="H10" s="255">
        <f>'Crypto Services'!F21</f>
        <v>0</v>
      </c>
      <c r="I10" t="str">
        <f>'Crypto Services'!M21</f>
        <v>R</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952</v>
      </c>
      <c r="F11" t="s">
        <v>853</v>
      </c>
      <c r="G11" t="s">
        <v>854</v>
      </c>
      <c r="H11">
        <f>'Crypto Services'!I24</f>
        <v>0</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952</v>
      </c>
      <c r="F12" t="s">
        <v>953</v>
      </c>
      <c r="G12" t="s">
        <v>954</v>
      </c>
      <c r="H12">
        <f>'Crypto Services'!I25</f>
        <v>0</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952</v>
      </c>
      <c r="F13" t="s">
        <v>955</v>
      </c>
      <c r="G13" t="s">
        <v>956</v>
      </c>
      <c r="H13">
        <f>'Crypto Services'!H33</f>
        <v>0</v>
      </c>
      <c r="I13" t="str">
        <f>'Crypto Services'!$M$33</f>
        <v>G</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952</v>
      </c>
      <c r="F14" t="s">
        <v>957</v>
      </c>
      <c r="G14" t="s">
        <v>5170</v>
      </c>
      <c r="H14">
        <f>'Crypto Services'!I33</f>
        <v>0</v>
      </c>
      <c r="I14" t="str">
        <f>'Crypto Services'!$M$33</f>
        <v>G</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952</v>
      </c>
      <c r="F15" t="s">
        <v>958</v>
      </c>
      <c r="G15" t="s">
        <v>959</v>
      </c>
      <c r="H15">
        <f>'Crypto Services'!J33</f>
        <v>0</v>
      </c>
      <c r="I15" t="str">
        <f>'Crypto Services'!$M$33</f>
        <v>G</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952</v>
      </c>
      <c r="F16" t="s">
        <v>960</v>
      </c>
      <c r="G16" t="s">
        <v>961</v>
      </c>
      <c r="H16">
        <f>'Crypto Services'!K33</f>
        <v>0</v>
      </c>
      <c r="I16" t="str">
        <f>'Crypto Services'!$M$33</f>
        <v>G</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952</v>
      </c>
      <c r="F17" t="s">
        <v>962</v>
      </c>
      <c r="G17" t="s">
        <v>963</v>
      </c>
      <c r="H17">
        <f>'Crypto Services'!H35</f>
        <v>0</v>
      </c>
      <c r="I17" t="str">
        <f>'Crypto Services'!$M$35</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952</v>
      </c>
      <c r="F18" t="s">
        <v>964</v>
      </c>
      <c r="G18" t="s">
        <v>5171</v>
      </c>
      <c r="H18">
        <f>'Crypto Services'!I35</f>
        <v>0</v>
      </c>
      <c r="I18" t="str">
        <f>'Crypto Services'!$M$35</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952</v>
      </c>
      <c r="F19" t="s">
        <v>965</v>
      </c>
      <c r="G19" t="s">
        <v>966</v>
      </c>
      <c r="H19">
        <f>'Crypto Services'!J35</f>
        <v>0</v>
      </c>
      <c r="I19" t="str">
        <f>'Crypto Services'!$M$35</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952</v>
      </c>
      <c r="F20" t="s">
        <v>967</v>
      </c>
      <c r="G20" t="s">
        <v>968</v>
      </c>
      <c r="H20">
        <f>'Crypto Services'!K35</f>
        <v>0</v>
      </c>
      <c r="I20" t="str">
        <f>'Crypto Services'!$M$35</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952</v>
      </c>
      <c r="F21" t="s">
        <v>969</v>
      </c>
      <c r="G21" t="s">
        <v>970</v>
      </c>
      <c r="H21">
        <f>'Crypto Services'!H36</f>
        <v>0</v>
      </c>
      <c r="I21" t="str">
        <f>'Crypto Services'!$M$36</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952</v>
      </c>
      <c r="F22" t="s">
        <v>971</v>
      </c>
      <c r="G22" t="s">
        <v>5172</v>
      </c>
      <c r="H22">
        <f>'Crypto Services'!I36</f>
        <v>0</v>
      </c>
      <c r="I22" t="str">
        <f>'Crypto Services'!$M$36</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952</v>
      </c>
      <c r="F23" t="s">
        <v>972</v>
      </c>
      <c r="G23" t="s">
        <v>973</v>
      </c>
      <c r="H23">
        <f>'Crypto Services'!J36</f>
        <v>0</v>
      </c>
      <c r="I23" t="str">
        <f>'Crypto Services'!$M$36</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952</v>
      </c>
      <c r="F24" t="s">
        <v>974</v>
      </c>
      <c r="G24" t="s">
        <v>975</v>
      </c>
      <c r="H24">
        <f>'Crypto Services'!K36</f>
        <v>0</v>
      </c>
      <c r="I24" t="str">
        <f>'Crypto Services'!$M$36</f>
        <v>G</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952</v>
      </c>
      <c r="F25" t="s">
        <v>976</v>
      </c>
      <c r="G25" t="s">
        <v>977</v>
      </c>
      <c r="H25">
        <f>'Crypto Services'!H38</f>
        <v>0</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952</v>
      </c>
      <c r="F26" t="s">
        <v>978</v>
      </c>
      <c r="G26" t="s">
        <v>5173</v>
      </c>
      <c r="H26">
        <f>'Crypto Services'!I38</f>
        <v>0</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952</v>
      </c>
      <c r="F27" t="s">
        <v>979</v>
      </c>
      <c r="G27" t="s">
        <v>980</v>
      </c>
      <c r="H27">
        <f>'Crypto Services'!J38</f>
        <v>0</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952</v>
      </c>
      <c r="F28" t="s">
        <v>981</v>
      </c>
      <c r="G28" t="s">
        <v>982</v>
      </c>
      <c r="H28">
        <f>'Crypto Services'!K38</f>
        <v>0</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952</v>
      </c>
      <c r="F29" t="s">
        <v>862</v>
      </c>
      <c r="G29" t="s">
        <v>863</v>
      </c>
      <c r="H29">
        <f>'Crypto Services'!E40</f>
        <v>0</v>
      </c>
      <c r="I29" t="str">
        <f>'Crypto Services'!M40</f>
        <v>G</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952</v>
      </c>
      <c r="F30" t="s">
        <v>983</v>
      </c>
      <c r="G30" t="s">
        <v>984</v>
      </c>
      <c r="H30">
        <f>'Crypto Services'!H44</f>
        <v>0</v>
      </c>
      <c r="I30" t="str">
        <f>'Crypto Services'!$M$44</f>
        <v>G</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952</v>
      </c>
      <c r="F31" t="s">
        <v>985</v>
      </c>
      <c r="G31" t="s">
        <v>5174</v>
      </c>
      <c r="H31">
        <f>'Crypto Services'!I44</f>
        <v>0</v>
      </c>
      <c r="I31" t="str">
        <f>'Crypto Services'!$M$44</f>
        <v>G</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952</v>
      </c>
      <c r="F32" t="s">
        <v>986</v>
      </c>
      <c r="G32" t="s">
        <v>987</v>
      </c>
      <c r="H32">
        <f>'Crypto Services'!J44</f>
        <v>0</v>
      </c>
      <c r="I32" t="str">
        <f>'Crypto Services'!$M$44</f>
        <v>G</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952</v>
      </c>
      <c r="F33" t="s">
        <v>988</v>
      </c>
      <c r="G33" t="s">
        <v>989</v>
      </c>
      <c r="H33">
        <f>'Crypto Services'!K44</f>
        <v>0</v>
      </c>
      <c r="I33" t="str">
        <f>'Crypto Services'!$M$44</f>
        <v>G</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952</v>
      </c>
      <c r="F34" t="s">
        <v>990</v>
      </c>
      <c r="G34" t="s">
        <v>991</v>
      </c>
      <c r="H34">
        <f>'Crypto Services'!H45</f>
        <v>0</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952</v>
      </c>
      <c r="F35" t="s">
        <v>992</v>
      </c>
      <c r="G35" t="s">
        <v>5175</v>
      </c>
      <c r="H35">
        <f>'Crypto Services'!I45</f>
        <v>0</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952</v>
      </c>
      <c r="F36" t="s">
        <v>993</v>
      </c>
      <c r="G36" t="s">
        <v>994</v>
      </c>
      <c r="H36">
        <f>'Crypto Services'!J45</f>
        <v>0</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952</v>
      </c>
      <c r="F37" t="s">
        <v>995</v>
      </c>
      <c r="G37" t="s">
        <v>996</v>
      </c>
      <c r="H37">
        <f>'Crypto Services'!K45</f>
        <v>0</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952</v>
      </c>
      <c r="F38" t="s">
        <v>997</v>
      </c>
      <c r="G38" t="s">
        <v>998</v>
      </c>
      <c r="H38" t="str">
        <f>'Crypto Services'!H47</f>
        <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952</v>
      </c>
      <c r="F39" t="s">
        <v>999</v>
      </c>
      <c r="G39" t="s">
        <v>1000</v>
      </c>
      <c r="H39" t="str">
        <f>'Crypto Services'!I47</f>
        <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952</v>
      </c>
      <c r="F40" t="s">
        <v>1001</v>
      </c>
      <c r="G40" t="s">
        <v>1002</v>
      </c>
      <c r="H40" t="str">
        <f>'Crypto Services'!J47</f>
        <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952</v>
      </c>
      <c r="F41" t="s">
        <v>1003</v>
      </c>
      <c r="G41" t="s">
        <v>1004</v>
      </c>
      <c r="H41">
        <f>'Crypto Services'!K47</f>
        <v>0</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952</v>
      </c>
      <c r="F42" t="s">
        <v>1005</v>
      </c>
      <c r="G42" t="s">
        <v>1006</v>
      </c>
      <c r="H42" t="str">
        <f>'Crypto Services'!H48</f>
        <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952</v>
      </c>
      <c r="F43" t="s">
        <v>1007</v>
      </c>
      <c r="G43" t="s">
        <v>1008</v>
      </c>
      <c r="H43" t="str">
        <f>'Crypto Services'!I48</f>
        <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952</v>
      </c>
      <c r="F44" t="s">
        <v>1009</v>
      </c>
      <c r="G44" t="s">
        <v>1010</v>
      </c>
      <c r="H44" t="str">
        <f>'Crypto Services'!J48</f>
        <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952</v>
      </c>
      <c r="F45" t="s">
        <v>1011</v>
      </c>
      <c r="G45" t="s">
        <v>1012</v>
      </c>
      <c r="H45">
        <f>'Crypto Services'!K48</f>
        <v>0</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952</v>
      </c>
      <c r="F46" t="s">
        <v>866</v>
      </c>
      <c r="G46" t="s">
        <v>867</v>
      </c>
      <c r="H46">
        <f>'Crypto Services'!K50</f>
        <v>0</v>
      </c>
      <c r="I46" t="str">
        <f>'Crypto Services'!M50</f>
        <v>G</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952</v>
      </c>
      <c r="F47" t="s">
        <v>868</v>
      </c>
      <c r="G47" t="s">
        <v>869</v>
      </c>
      <c r="H47">
        <f>'Crypto Services'!K52</f>
        <v>0</v>
      </c>
      <c r="I47" t="str">
        <f>'Crypto Services'!M52</f>
        <v>G</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952</v>
      </c>
      <c r="F48" t="s">
        <v>871</v>
      </c>
      <c r="G48" t="s">
        <v>3812</v>
      </c>
      <c r="H48">
        <f>'Crypto Services'!K58</f>
        <v>0</v>
      </c>
      <c r="I48" t="str">
        <f>'Crypto Services'!M58</f>
        <v>G</v>
      </c>
    </row>
    <row r="49" spans="1:9"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952</v>
      </c>
      <c r="F49" t="s">
        <v>1013</v>
      </c>
      <c r="G49" t="s">
        <v>1014</v>
      </c>
      <c r="H49" s="253">
        <f>'Crypto Services'!K59</f>
        <v>0</v>
      </c>
    </row>
    <row r="50" spans="1:9"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952</v>
      </c>
      <c r="F50" t="s">
        <v>1015</v>
      </c>
      <c r="G50" t="s">
        <v>1016</v>
      </c>
      <c r="H50">
        <f>'Crypto Services'!H62</f>
        <v>0</v>
      </c>
      <c r="I50" t="str">
        <f>'Crypto Services'!$M$62</f>
        <v>G</v>
      </c>
    </row>
    <row r="51" spans="1:9"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952</v>
      </c>
      <c r="F51" t="s">
        <v>1017</v>
      </c>
      <c r="G51" t="s">
        <v>1018</v>
      </c>
      <c r="H51">
        <f>'Crypto Services'!I62</f>
        <v>0</v>
      </c>
      <c r="I51" t="str">
        <f>'Crypto Services'!$M$62</f>
        <v>G</v>
      </c>
    </row>
    <row r="52" spans="1:9"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952</v>
      </c>
      <c r="F52" t="s">
        <v>1019</v>
      </c>
      <c r="G52" t="s">
        <v>1020</v>
      </c>
      <c r="H52">
        <f>'Crypto Services'!J62</f>
        <v>0</v>
      </c>
      <c r="I52" t="str">
        <f>'Crypto Services'!$M$62</f>
        <v>G</v>
      </c>
    </row>
    <row r="53" spans="1:9"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952</v>
      </c>
      <c r="F53" t="s">
        <v>1021</v>
      </c>
      <c r="G53" t="s">
        <v>1022</v>
      </c>
      <c r="H53">
        <f>'Crypto Services'!K62</f>
        <v>0</v>
      </c>
      <c r="I53" t="str">
        <f>'Crypto Services'!$M$62</f>
        <v>G</v>
      </c>
    </row>
    <row r="54" spans="1:9"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952</v>
      </c>
      <c r="F54" t="s">
        <v>1023</v>
      </c>
      <c r="G54" t="s">
        <v>1024</v>
      </c>
      <c r="H54">
        <f>'Crypto Services'!H64</f>
        <v>0</v>
      </c>
      <c r="I54" t="str">
        <f>'Crypto Services'!$M$64</f>
        <v>G</v>
      </c>
    </row>
    <row r="55" spans="1:9"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952</v>
      </c>
      <c r="F55" t="s">
        <v>1025</v>
      </c>
      <c r="G55" t="s">
        <v>1026</v>
      </c>
      <c r="H55">
        <f>'Crypto Services'!I64</f>
        <v>0</v>
      </c>
      <c r="I55" t="str">
        <f>'Crypto Services'!$M$64</f>
        <v>G</v>
      </c>
    </row>
    <row r="56" spans="1:9"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952</v>
      </c>
      <c r="F56" t="s">
        <v>1027</v>
      </c>
      <c r="G56" t="s">
        <v>1028</v>
      </c>
      <c r="H56">
        <f>'Crypto Services'!J64</f>
        <v>0</v>
      </c>
      <c r="I56" t="str">
        <f>'Crypto Services'!$M$64</f>
        <v>G</v>
      </c>
    </row>
    <row r="57" spans="1:9"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952</v>
      </c>
      <c r="F57" t="s">
        <v>1029</v>
      </c>
      <c r="G57" t="s">
        <v>1030</v>
      </c>
      <c r="H57">
        <f>'Crypto Services'!K64</f>
        <v>0</v>
      </c>
      <c r="I57" t="str">
        <f>'Crypto Services'!$M$64</f>
        <v>G</v>
      </c>
    </row>
    <row r="58" spans="1:9"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952</v>
      </c>
      <c r="F58" t="s">
        <v>1031</v>
      </c>
      <c r="G58" t="s">
        <v>1032</v>
      </c>
      <c r="H58">
        <f>'Crypto Services'!H65</f>
        <v>0</v>
      </c>
    </row>
    <row r="59" spans="1:9"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952</v>
      </c>
      <c r="F59" t="s">
        <v>1033</v>
      </c>
      <c r="G59" t="s">
        <v>1034</v>
      </c>
      <c r="H59">
        <f>'Crypto Services'!I65</f>
        <v>0</v>
      </c>
    </row>
    <row r="60" spans="1:9"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952</v>
      </c>
      <c r="F60" t="s">
        <v>1035</v>
      </c>
      <c r="G60" t="s">
        <v>1036</v>
      </c>
      <c r="H60">
        <f>'Crypto Services'!J65</f>
        <v>0</v>
      </c>
    </row>
    <row r="61" spans="1:9"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952</v>
      </c>
      <c r="F61" t="s">
        <v>1037</v>
      </c>
      <c r="G61" t="s">
        <v>1038</v>
      </c>
      <c r="H61">
        <f>'Crypto Services'!K65</f>
        <v>0</v>
      </c>
    </row>
    <row r="62" spans="1:9"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952</v>
      </c>
      <c r="F62" t="s">
        <v>1039</v>
      </c>
      <c r="G62" t="s">
        <v>1040</v>
      </c>
      <c r="H62">
        <f>'Crypto Services'!H67</f>
        <v>0</v>
      </c>
      <c r="I62" t="str">
        <f>'Crypto Services'!$M$67</f>
        <v>G</v>
      </c>
    </row>
    <row r="63" spans="1:9"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952</v>
      </c>
      <c r="F63" t="s">
        <v>1041</v>
      </c>
      <c r="G63" t="s">
        <v>1042</v>
      </c>
      <c r="H63">
        <f>'Crypto Services'!I67</f>
        <v>0</v>
      </c>
      <c r="I63" t="str">
        <f>'Crypto Services'!$M$67</f>
        <v>G</v>
      </c>
    </row>
    <row r="64" spans="1:9"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952</v>
      </c>
      <c r="F64" t="s">
        <v>1043</v>
      </c>
      <c r="G64" t="s">
        <v>1044</v>
      </c>
      <c r="H64">
        <f>'Crypto Services'!J67</f>
        <v>0</v>
      </c>
      <c r="I64" t="str">
        <f>'Crypto Services'!$M$67</f>
        <v>G</v>
      </c>
    </row>
    <row r="65" spans="1:9"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952</v>
      </c>
      <c r="F65" t="s">
        <v>1045</v>
      </c>
      <c r="G65" t="s">
        <v>1046</v>
      </c>
      <c r="H65">
        <f>'Crypto Services'!K67</f>
        <v>0</v>
      </c>
      <c r="I65" t="str">
        <f>'Crypto Services'!$M$67</f>
        <v>G</v>
      </c>
    </row>
    <row r="66" spans="1:9"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952</v>
      </c>
      <c r="F66" t="s">
        <v>1047</v>
      </c>
      <c r="G66" t="s">
        <v>1048</v>
      </c>
      <c r="H66">
        <f>'Crypto Services'!H69</f>
        <v>0</v>
      </c>
      <c r="I66" t="str">
        <f>'Crypto Services'!$M$69</f>
        <v>G</v>
      </c>
    </row>
    <row r="67" spans="1:9"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952</v>
      </c>
      <c r="F67" t="s">
        <v>1049</v>
      </c>
      <c r="G67" t="s">
        <v>1050</v>
      </c>
      <c r="H67">
        <f>'Crypto Services'!I69</f>
        <v>0</v>
      </c>
      <c r="I67" t="str">
        <f>'Crypto Services'!$M$69</f>
        <v>G</v>
      </c>
    </row>
    <row r="68" spans="1:9"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952</v>
      </c>
      <c r="F68" t="s">
        <v>1051</v>
      </c>
      <c r="G68" t="s">
        <v>1052</v>
      </c>
      <c r="H68">
        <f>'Crypto Services'!J69</f>
        <v>0</v>
      </c>
      <c r="I68" t="str">
        <f>'Crypto Services'!$M$69</f>
        <v>G</v>
      </c>
    </row>
    <row r="69" spans="1:9"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952</v>
      </c>
      <c r="F69" t="s">
        <v>1053</v>
      </c>
      <c r="G69" t="s">
        <v>1054</v>
      </c>
      <c r="H69">
        <f>'Crypto Services'!K69</f>
        <v>0</v>
      </c>
      <c r="I69" t="str">
        <f>'Crypto Services'!$M$69</f>
        <v>G</v>
      </c>
    </row>
    <row r="70" spans="1:9"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952</v>
      </c>
      <c r="F70" t="s">
        <v>1055</v>
      </c>
      <c r="G70" t="s">
        <v>1056</v>
      </c>
      <c r="H70">
        <f>'Crypto Services'!H70</f>
        <v>0</v>
      </c>
    </row>
    <row r="71" spans="1:9"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952</v>
      </c>
      <c r="F71" t="s">
        <v>1057</v>
      </c>
      <c r="G71" t="s">
        <v>1058</v>
      </c>
      <c r="H71">
        <f>'Crypto Services'!I70</f>
        <v>0</v>
      </c>
    </row>
    <row r="72" spans="1:9"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952</v>
      </c>
      <c r="F72" t="s">
        <v>1059</v>
      </c>
      <c r="G72" t="s">
        <v>1060</v>
      </c>
      <c r="H72">
        <f>'Crypto Services'!J70</f>
        <v>0</v>
      </c>
    </row>
    <row r="73" spans="1:9"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952</v>
      </c>
      <c r="F73" t="s">
        <v>1061</v>
      </c>
      <c r="G73" t="s">
        <v>1062</v>
      </c>
      <c r="H73">
        <f>'Crypto Services'!K70</f>
        <v>0</v>
      </c>
    </row>
    <row r="74" spans="1:9"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952</v>
      </c>
      <c r="F74" t="s">
        <v>1063</v>
      </c>
      <c r="G74" t="s">
        <v>1064</v>
      </c>
      <c r="H74">
        <f>'Crypto Services'!H72</f>
        <v>0</v>
      </c>
    </row>
    <row r="75" spans="1:9"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952</v>
      </c>
      <c r="F75" t="s">
        <v>1065</v>
      </c>
      <c r="G75" t="s">
        <v>1066</v>
      </c>
      <c r="H75">
        <f>'Crypto Services'!I72</f>
        <v>0</v>
      </c>
    </row>
    <row r="76" spans="1:9"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952</v>
      </c>
      <c r="F76" t="s">
        <v>1067</v>
      </c>
      <c r="G76" t="s">
        <v>1068</v>
      </c>
      <c r="H76">
        <f>'Crypto Services'!J72</f>
        <v>0</v>
      </c>
    </row>
    <row r="77" spans="1:9"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952</v>
      </c>
      <c r="F77" t="s">
        <v>1069</v>
      </c>
      <c r="G77" t="s">
        <v>1070</v>
      </c>
      <c r="H77">
        <f>'Crypto Services'!K72</f>
        <v>0</v>
      </c>
    </row>
    <row r="78" spans="1:9"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952</v>
      </c>
      <c r="F78" t="s">
        <v>1071</v>
      </c>
      <c r="G78" t="s">
        <v>1072</v>
      </c>
      <c r="H78">
        <f>'Crypto Services'!H73</f>
        <v>0</v>
      </c>
    </row>
    <row r="79" spans="1:9"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952</v>
      </c>
      <c r="F79" t="s">
        <v>1073</v>
      </c>
      <c r="G79" t="s">
        <v>5176</v>
      </c>
      <c r="H79">
        <f>'Crypto Services'!I73</f>
        <v>0</v>
      </c>
    </row>
    <row r="80" spans="1:9"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952</v>
      </c>
      <c r="F80" t="s">
        <v>1074</v>
      </c>
      <c r="G80" t="s">
        <v>1075</v>
      </c>
      <c r="H80">
        <f>'Crypto Services'!J73</f>
        <v>0</v>
      </c>
    </row>
    <row r="81" spans="1:9"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952</v>
      </c>
      <c r="F81" t="s">
        <v>1076</v>
      </c>
      <c r="G81" t="s">
        <v>1077</v>
      </c>
      <c r="H81">
        <f>'Crypto Services'!K73</f>
        <v>0</v>
      </c>
    </row>
    <row r="82" spans="1:9"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952</v>
      </c>
      <c r="F82" t="s">
        <v>881</v>
      </c>
      <c r="G82" t="s">
        <v>882</v>
      </c>
      <c r="H82" s="255">
        <f>'Crypto Services'!K75</f>
        <v>0</v>
      </c>
      <c r="I82" t="str">
        <f>'Crypto Services'!M75</f>
        <v>G</v>
      </c>
    </row>
    <row r="83" spans="1:9"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952</v>
      </c>
      <c r="F83" t="s">
        <v>883</v>
      </c>
      <c r="G83" t="s">
        <v>884</v>
      </c>
      <c r="I83" t="str">
        <f>'Crypto Services'!M79</f>
        <v>G</v>
      </c>
    </row>
    <row r="84" spans="1:9"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952</v>
      </c>
      <c r="F84" t="s">
        <v>1078</v>
      </c>
      <c r="G84" t="s">
        <v>1079</v>
      </c>
      <c r="H84">
        <f>'Crypto Services'!D79</f>
        <v>0</v>
      </c>
    </row>
    <row r="85" spans="1:9"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952</v>
      </c>
      <c r="F85" t="s">
        <v>1080</v>
      </c>
      <c r="G85" t="s">
        <v>1081</v>
      </c>
      <c r="H85">
        <f>'Crypto Services'!D80</f>
        <v>0</v>
      </c>
    </row>
    <row r="86" spans="1:9"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952</v>
      </c>
      <c r="F86" t="s">
        <v>1082</v>
      </c>
      <c r="G86" t="s">
        <v>1083</v>
      </c>
      <c r="H86">
        <f>'Crypto Services'!D81</f>
        <v>0</v>
      </c>
    </row>
    <row r="87" spans="1:9"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952</v>
      </c>
      <c r="F87" t="s">
        <v>1084</v>
      </c>
      <c r="G87" t="s">
        <v>1085</v>
      </c>
      <c r="H87">
        <f>'Crypto Services'!E79</f>
        <v>0</v>
      </c>
    </row>
    <row r="88" spans="1:9"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952</v>
      </c>
      <c r="F88" t="s">
        <v>1086</v>
      </c>
      <c r="G88" t="s">
        <v>1087</v>
      </c>
      <c r="H88">
        <f>'Crypto Services'!E80</f>
        <v>0</v>
      </c>
    </row>
    <row r="89" spans="1:9"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952</v>
      </c>
      <c r="F89" t="s">
        <v>1088</v>
      </c>
      <c r="G89" t="s">
        <v>1089</v>
      </c>
      <c r="H89">
        <f>'Crypto Services'!E81</f>
        <v>0</v>
      </c>
    </row>
    <row r="90" spans="1:9"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952</v>
      </c>
      <c r="F90" t="s">
        <v>1090</v>
      </c>
      <c r="G90" t="s">
        <v>1091</v>
      </c>
      <c r="H90">
        <f>'Crypto Services'!F79</f>
        <v>0</v>
      </c>
    </row>
    <row r="91" spans="1:9"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952</v>
      </c>
      <c r="F91" t="s">
        <v>1092</v>
      </c>
      <c r="G91" t="s">
        <v>1093</v>
      </c>
      <c r="H91">
        <f>'Crypto Services'!F80</f>
        <v>0</v>
      </c>
    </row>
    <row r="92" spans="1:9"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952</v>
      </c>
      <c r="F92" t="s">
        <v>1094</v>
      </c>
      <c r="G92" t="s">
        <v>1095</v>
      </c>
      <c r="H92">
        <f>'Crypto Services'!F81</f>
        <v>0</v>
      </c>
    </row>
    <row r="93" spans="1:9"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952</v>
      </c>
      <c r="F93" t="s">
        <v>1096</v>
      </c>
      <c r="G93" t="s">
        <v>1097</v>
      </c>
      <c r="H93" s="253">
        <f>'Crypto Services'!H79</f>
        <v>0</v>
      </c>
    </row>
    <row r="94" spans="1:9"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952</v>
      </c>
      <c r="F94" t="s">
        <v>1098</v>
      </c>
      <c r="G94" t="s">
        <v>1099</v>
      </c>
      <c r="H94" s="253">
        <f>'Crypto Services'!H80</f>
        <v>0</v>
      </c>
    </row>
    <row r="95" spans="1:9"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952</v>
      </c>
      <c r="F95" t="s">
        <v>1100</v>
      </c>
      <c r="G95" t="s">
        <v>1101</v>
      </c>
      <c r="H95" s="253">
        <f>'Crypto Services'!H81</f>
        <v>0</v>
      </c>
    </row>
    <row r="96" spans="1:9"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952</v>
      </c>
      <c r="F96" t="s">
        <v>889</v>
      </c>
      <c r="G96" t="s">
        <v>890</v>
      </c>
      <c r="H96" s="255">
        <f>'Crypto Services'!K83</f>
        <v>0</v>
      </c>
      <c r="I96" t="str">
        <f>'Crypto Services'!M83</f>
        <v>G</v>
      </c>
    </row>
    <row r="97" spans="1:9"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952</v>
      </c>
      <c r="F97" t="s">
        <v>891</v>
      </c>
      <c r="G97" t="s">
        <v>3813</v>
      </c>
      <c r="H97">
        <f>'Crypto Services'!K85</f>
        <v>0</v>
      </c>
    </row>
    <row r="98" spans="1:9"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952</v>
      </c>
      <c r="F98" t="s">
        <v>1102</v>
      </c>
      <c r="G98" t="s">
        <v>1103</v>
      </c>
      <c r="H98">
        <f>'Crypto Services'!H92</f>
        <v>0</v>
      </c>
      <c r="I98" t="str">
        <f>'Crypto Services'!$M$92</f>
        <v>G</v>
      </c>
    </row>
    <row r="99" spans="1:9"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952</v>
      </c>
      <c r="F99" t="s">
        <v>1104</v>
      </c>
      <c r="G99" t="s">
        <v>5177</v>
      </c>
      <c r="H99">
        <f>'Crypto Services'!I92</f>
        <v>0</v>
      </c>
      <c r="I99" t="str">
        <f>'Crypto Services'!$M$92</f>
        <v>G</v>
      </c>
    </row>
    <row r="100" spans="1:9"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952</v>
      </c>
      <c r="F100" t="s">
        <v>1105</v>
      </c>
      <c r="G100" t="s">
        <v>1106</v>
      </c>
      <c r="H100">
        <f>'Crypto Services'!J92</f>
        <v>0</v>
      </c>
      <c r="I100" t="str">
        <f>'Crypto Services'!$M$92</f>
        <v>G</v>
      </c>
    </row>
    <row r="101" spans="1:9"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952</v>
      </c>
      <c r="F101" t="s">
        <v>1107</v>
      </c>
      <c r="G101" t="s">
        <v>1108</v>
      </c>
      <c r="H101" s="261">
        <f>'Crypto Services'!K92</f>
        <v>0</v>
      </c>
      <c r="I101" t="str">
        <f>'Crypto Services'!$M$92</f>
        <v>G</v>
      </c>
    </row>
    <row r="102" spans="1:9"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952</v>
      </c>
      <c r="F102" t="s">
        <v>1109</v>
      </c>
      <c r="G102" t="s">
        <v>1110</v>
      </c>
      <c r="H102">
        <f>'Crypto Services'!H94</f>
        <v>0</v>
      </c>
      <c r="I102" t="str">
        <f>'Crypto Services'!$M$94</f>
        <v>G</v>
      </c>
    </row>
    <row r="103" spans="1:9"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952</v>
      </c>
      <c r="F103" t="s">
        <v>1111</v>
      </c>
      <c r="G103" t="s">
        <v>5178</v>
      </c>
      <c r="H103">
        <f>'Crypto Services'!I94</f>
        <v>0</v>
      </c>
      <c r="I103" t="str">
        <f>'Crypto Services'!$M$94</f>
        <v>G</v>
      </c>
    </row>
    <row r="104" spans="1:9"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952</v>
      </c>
      <c r="F104" t="s">
        <v>1112</v>
      </c>
      <c r="G104" t="s">
        <v>1113</v>
      </c>
      <c r="H104">
        <f>'Crypto Services'!J94</f>
        <v>0</v>
      </c>
      <c r="I104" t="str">
        <f>'Crypto Services'!$M$94</f>
        <v>G</v>
      </c>
    </row>
    <row r="105" spans="1:9"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952</v>
      </c>
      <c r="F105" t="s">
        <v>1114</v>
      </c>
      <c r="G105" t="s">
        <v>1115</v>
      </c>
      <c r="H105" s="261">
        <f>'Crypto Services'!K94</f>
        <v>0</v>
      </c>
      <c r="I105" t="str">
        <f>'Crypto Services'!$M$94</f>
        <v>G</v>
      </c>
    </row>
    <row r="106" spans="1:9"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952</v>
      </c>
      <c r="F106" t="s">
        <v>1116</v>
      </c>
      <c r="G106" t="s">
        <v>1117</v>
      </c>
      <c r="H106" s="261">
        <f>'Crypto Services'!H95</f>
        <v>0</v>
      </c>
    </row>
    <row r="107" spans="1:9"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952</v>
      </c>
      <c r="F107" t="s">
        <v>1118</v>
      </c>
      <c r="G107" t="s">
        <v>5179</v>
      </c>
      <c r="H107" s="261">
        <f>'Crypto Services'!I95</f>
        <v>0</v>
      </c>
    </row>
    <row r="108" spans="1:9"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952</v>
      </c>
      <c r="F108" t="s">
        <v>1119</v>
      </c>
      <c r="G108" t="s">
        <v>1120</v>
      </c>
      <c r="H108" s="261">
        <f>'Crypto Services'!J95</f>
        <v>0</v>
      </c>
    </row>
    <row r="109" spans="1:9"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952</v>
      </c>
      <c r="F109" t="s">
        <v>1121</v>
      </c>
      <c r="G109" t="s">
        <v>1122</v>
      </c>
      <c r="H109" s="261">
        <f>'Crypto Services'!K95</f>
        <v>0</v>
      </c>
    </row>
    <row r="110" spans="1:9"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952</v>
      </c>
      <c r="F110" t="s">
        <v>896</v>
      </c>
      <c r="G110" t="s">
        <v>897</v>
      </c>
      <c r="H110">
        <f>'Crypto Services'!K97</f>
        <v>0</v>
      </c>
      <c r="I110" t="str">
        <f>'Crypto Services'!M97</f>
        <v>G</v>
      </c>
    </row>
    <row r="111" spans="1:9" x14ac:dyDescent="0.35">
      <c r="A111" t="str">
        <f>IF(CoverSheet!$C$9="Annual Return","AR",IF(CoverSheet!$C$9="Interim Return","IR",IF(CoverSheet!$C$9="Audited Annual Return","AAR","")))</f>
        <v/>
      </c>
      <c r="B111" t="str">
        <f>CoverSheet!$G$7</f>
        <v>v:25-01-a</v>
      </c>
      <c r="C111">
        <f>IF(CoverSheet!$C$31=3,"Q1",IF(CoverSheet!$C$31=6,"Q2",IF(CoverSheet!$C$31=9,"Q3",IF(AND(CoverSheet!$C$31=12,A111="AR"),"Q4",YEAR(CoverSheet!$D$29)))))</f>
        <v>1900</v>
      </c>
      <c r="D111" t="str">
        <f>CoverSheet!$C$15</f>
        <v/>
      </c>
      <c r="E111" t="s">
        <v>952</v>
      </c>
      <c r="F111" t="s">
        <v>898</v>
      </c>
      <c r="G111" t="s">
        <v>899</v>
      </c>
      <c r="I111" t="str">
        <f>'Crypto Services'!M99</f>
        <v>G</v>
      </c>
    </row>
    <row r="112" spans="1:9" x14ac:dyDescent="0.35">
      <c r="A112" t="str">
        <f>IF(CoverSheet!$C$9="Annual Return","AR",IF(CoverSheet!$C$9="Interim Return","IR",IF(CoverSheet!$C$9="Audited Annual Return","AAR","")))</f>
        <v/>
      </c>
      <c r="B112" t="str">
        <f>CoverSheet!$G$7</f>
        <v>v:25-01-a</v>
      </c>
      <c r="C112">
        <f>IF(CoverSheet!$C$31=3,"Q1",IF(CoverSheet!$C$31=6,"Q2",IF(CoverSheet!$C$31=9,"Q3",IF(AND(CoverSheet!$C$31=12,A112="AR"),"Q4",YEAR(CoverSheet!$D$29)))))</f>
        <v>1900</v>
      </c>
      <c r="D112" t="str">
        <f>CoverSheet!$C$15</f>
        <v/>
      </c>
      <c r="E112" t="s">
        <v>952</v>
      </c>
      <c r="F112" t="s">
        <v>1123</v>
      </c>
      <c r="G112" t="s">
        <v>1124</v>
      </c>
      <c r="H112">
        <f>'Crypto Services'!D102</f>
        <v>0</v>
      </c>
    </row>
    <row r="113" spans="1:8" x14ac:dyDescent="0.35">
      <c r="A113" t="str">
        <f>IF(CoverSheet!$C$9="Annual Return","AR",IF(CoverSheet!$C$9="Interim Return","IR",IF(CoverSheet!$C$9="Audited Annual Return","AAR","")))</f>
        <v/>
      </c>
      <c r="B113" t="str">
        <f>CoverSheet!$G$7</f>
        <v>v:25-01-a</v>
      </c>
      <c r="C113">
        <f>IF(CoverSheet!$C$31=3,"Q1",IF(CoverSheet!$C$31=6,"Q2",IF(CoverSheet!$C$31=9,"Q3",IF(AND(CoverSheet!$C$31=12,A113="AR"),"Q4",YEAR(CoverSheet!$D$29)))))</f>
        <v>1900</v>
      </c>
      <c r="D113" t="str">
        <f>CoverSheet!$C$15</f>
        <v/>
      </c>
      <c r="E113" t="s">
        <v>952</v>
      </c>
      <c r="F113" t="s">
        <v>1125</v>
      </c>
      <c r="G113" t="s">
        <v>1126</v>
      </c>
      <c r="H113">
        <f>'Crypto Services'!D103</f>
        <v>0</v>
      </c>
    </row>
    <row r="114" spans="1:8" x14ac:dyDescent="0.35">
      <c r="A114" t="str">
        <f>IF(CoverSheet!$C$9="Annual Return","AR",IF(CoverSheet!$C$9="Interim Return","IR",IF(CoverSheet!$C$9="Audited Annual Return","AAR","")))</f>
        <v/>
      </c>
      <c r="B114" t="str">
        <f>CoverSheet!$G$7</f>
        <v>v:25-01-a</v>
      </c>
      <c r="C114">
        <f>IF(CoverSheet!$C$31=3,"Q1",IF(CoverSheet!$C$31=6,"Q2",IF(CoverSheet!$C$31=9,"Q3",IF(AND(CoverSheet!$C$31=12,A114="AR"),"Q4",YEAR(CoverSheet!$D$29)))))</f>
        <v>1900</v>
      </c>
      <c r="D114" t="str">
        <f>CoverSheet!$C$15</f>
        <v/>
      </c>
      <c r="E114" t="s">
        <v>952</v>
      </c>
      <c r="F114" t="s">
        <v>1127</v>
      </c>
      <c r="G114" t="s">
        <v>1128</v>
      </c>
      <c r="H114">
        <f>'Crypto Services'!D104</f>
        <v>0</v>
      </c>
    </row>
    <row r="115" spans="1:8" x14ac:dyDescent="0.35">
      <c r="A115" t="str">
        <f>IF(CoverSheet!$C$9="Annual Return","AR",IF(CoverSheet!$C$9="Interim Return","IR",IF(CoverSheet!$C$9="Audited Annual Return","AAR","")))</f>
        <v/>
      </c>
      <c r="B115" t="str">
        <f>CoverSheet!$G$7</f>
        <v>v:25-01-a</v>
      </c>
      <c r="C115">
        <f>IF(CoverSheet!$C$31=3,"Q1",IF(CoverSheet!$C$31=6,"Q2",IF(CoverSheet!$C$31=9,"Q3",IF(AND(CoverSheet!$C$31=12,A115="AR"),"Q4",YEAR(CoverSheet!$D$29)))))</f>
        <v>1900</v>
      </c>
      <c r="D115" t="str">
        <f>CoverSheet!$C$15</f>
        <v/>
      </c>
      <c r="E115" t="s">
        <v>952</v>
      </c>
      <c r="F115" t="s">
        <v>1129</v>
      </c>
      <c r="G115" t="s">
        <v>1130</v>
      </c>
      <c r="H115">
        <f>'Crypto Services'!D105</f>
        <v>0</v>
      </c>
    </row>
    <row r="116" spans="1:8" x14ac:dyDescent="0.35">
      <c r="A116" t="str">
        <f>IF(CoverSheet!$C$9="Annual Return","AR",IF(CoverSheet!$C$9="Interim Return","IR",IF(CoverSheet!$C$9="Audited Annual Return","AAR","")))</f>
        <v/>
      </c>
      <c r="B116" t="str">
        <f>CoverSheet!$G$7</f>
        <v>v:25-01-a</v>
      </c>
      <c r="C116">
        <f>IF(CoverSheet!$C$31=3,"Q1",IF(CoverSheet!$C$31=6,"Q2",IF(CoverSheet!$C$31=9,"Q3",IF(AND(CoverSheet!$C$31=12,A116="AR"),"Q4",YEAR(CoverSheet!$D$29)))))</f>
        <v>1900</v>
      </c>
      <c r="D116" t="str">
        <f>CoverSheet!$C$15</f>
        <v/>
      </c>
      <c r="E116" t="s">
        <v>952</v>
      </c>
      <c r="F116" t="s">
        <v>1131</v>
      </c>
      <c r="G116" t="s">
        <v>1132</v>
      </c>
      <c r="H116">
        <f>'Crypto Services'!D106</f>
        <v>0</v>
      </c>
    </row>
    <row r="117" spans="1:8" x14ac:dyDescent="0.35">
      <c r="A117" t="str">
        <f>IF(CoverSheet!$C$9="Annual Return","AR",IF(CoverSheet!$C$9="Interim Return","IR",IF(CoverSheet!$C$9="Audited Annual Return","AAR","")))</f>
        <v/>
      </c>
      <c r="B117" t="str">
        <f>CoverSheet!$G$7</f>
        <v>v:25-01-a</v>
      </c>
      <c r="C117">
        <f>IF(CoverSheet!$C$31=3,"Q1",IF(CoverSheet!$C$31=6,"Q2",IF(CoverSheet!$C$31=9,"Q3",IF(AND(CoverSheet!$C$31=12,A117="AR"),"Q4",YEAR(CoverSheet!$D$29)))))</f>
        <v>1900</v>
      </c>
      <c r="D117" t="str">
        <f>CoverSheet!$C$15</f>
        <v/>
      </c>
      <c r="E117" t="s">
        <v>952</v>
      </c>
      <c r="F117" t="s">
        <v>1133</v>
      </c>
      <c r="G117" t="s">
        <v>1134</v>
      </c>
      <c r="H117">
        <f>'Crypto Services'!D107</f>
        <v>0</v>
      </c>
    </row>
    <row r="118" spans="1:8" x14ac:dyDescent="0.35">
      <c r="A118" t="str">
        <f>IF(CoverSheet!$C$9="Annual Return","AR",IF(CoverSheet!$C$9="Interim Return","IR",IF(CoverSheet!$C$9="Audited Annual Return","AAR","")))</f>
        <v/>
      </c>
      <c r="B118" t="str">
        <f>CoverSheet!$G$7</f>
        <v>v:25-01-a</v>
      </c>
      <c r="C118">
        <f>IF(CoverSheet!$C$31=3,"Q1",IF(CoverSheet!$C$31=6,"Q2",IF(CoverSheet!$C$31=9,"Q3",IF(AND(CoverSheet!$C$31=12,A118="AR"),"Q4",YEAR(CoverSheet!$D$29)))))</f>
        <v>1900</v>
      </c>
      <c r="D118" t="str">
        <f>CoverSheet!$C$15</f>
        <v/>
      </c>
      <c r="E118" t="s">
        <v>952</v>
      </c>
      <c r="F118" t="s">
        <v>1135</v>
      </c>
      <c r="G118" t="s">
        <v>1136</v>
      </c>
      <c r="H118">
        <f>'Crypto Services'!D108</f>
        <v>0</v>
      </c>
    </row>
    <row r="119" spans="1:8" x14ac:dyDescent="0.35">
      <c r="A119" t="str">
        <f>IF(CoverSheet!$C$9="Annual Return","AR",IF(CoverSheet!$C$9="Interim Return","IR",IF(CoverSheet!$C$9="Audited Annual Return","AAR","")))</f>
        <v/>
      </c>
      <c r="B119" t="str">
        <f>CoverSheet!$G$7</f>
        <v>v:25-01-a</v>
      </c>
      <c r="C119">
        <f>IF(CoverSheet!$C$31=3,"Q1",IF(CoverSheet!$C$31=6,"Q2",IF(CoverSheet!$C$31=9,"Q3",IF(AND(CoverSheet!$C$31=12,A119="AR"),"Q4",YEAR(CoverSheet!$D$29)))))</f>
        <v>1900</v>
      </c>
      <c r="D119" t="str">
        <f>CoverSheet!$C$15</f>
        <v/>
      </c>
      <c r="E119" t="s">
        <v>952</v>
      </c>
      <c r="F119" t="s">
        <v>1137</v>
      </c>
      <c r="G119" t="s">
        <v>1138</v>
      </c>
      <c r="H119">
        <f>'Crypto Services'!D109</f>
        <v>0</v>
      </c>
    </row>
    <row r="120" spans="1:8" x14ac:dyDescent="0.35">
      <c r="A120" t="str">
        <f>IF(CoverSheet!$C$9="Annual Return","AR",IF(CoverSheet!$C$9="Interim Return","IR",IF(CoverSheet!$C$9="Audited Annual Return","AAR","")))</f>
        <v/>
      </c>
      <c r="B120" t="str">
        <f>CoverSheet!$G$7</f>
        <v>v:25-01-a</v>
      </c>
      <c r="C120">
        <f>IF(CoverSheet!$C$31=3,"Q1",IF(CoverSheet!$C$31=6,"Q2",IF(CoverSheet!$C$31=9,"Q3",IF(AND(CoverSheet!$C$31=12,A120="AR"),"Q4",YEAR(CoverSheet!$D$29)))))</f>
        <v>1900</v>
      </c>
      <c r="D120" t="str">
        <f>CoverSheet!$C$15</f>
        <v/>
      </c>
      <c r="E120" t="s">
        <v>952</v>
      </c>
      <c r="F120" t="s">
        <v>1139</v>
      </c>
      <c r="G120" t="s">
        <v>1140</v>
      </c>
      <c r="H120">
        <f>'Crypto Services'!D110</f>
        <v>0</v>
      </c>
    </row>
    <row r="121" spans="1:8" x14ac:dyDescent="0.35">
      <c r="A121" t="str">
        <f>IF(CoverSheet!$C$9="Annual Return","AR",IF(CoverSheet!$C$9="Interim Return","IR",IF(CoverSheet!$C$9="Audited Annual Return","AAR","")))</f>
        <v/>
      </c>
      <c r="B121" t="str">
        <f>CoverSheet!$G$7</f>
        <v>v:25-01-a</v>
      </c>
      <c r="C121">
        <f>IF(CoverSheet!$C$31=3,"Q1",IF(CoverSheet!$C$31=6,"Q2",IF(CoverSheet!$C$31=9,"Q3",IF(AND(CoverSheet!$C$31=12,A121="AR"),"Q4",YEAR(CoverSheet!$D$29)))))</f>
        <v>1900</v>
      </c>
      <c r="D121" t="str">
        <f>CoverSheet!$C$15</f>
        <v/>
      </c>
      <c r="E121" t="s">
        <v>952</v>
      </c>
      <c r="F121" t="s">
        <v>3301</v>
      </c>
      <c r="G121" t="s">
        <v>1141</v>
      </c>
      <c r="H121">
        <f>'Crypto Services'!D111</f>
        <v>0</v>
      </c>
    </row>
    <row r="122" spans="1:8" x14ac:dyDescent="0.35">
      <c r="A122" t="str">
        <f>IF(CoverSheet!$C$9="Annual Return","AR",IF(CoverSheet!$C$9="Interim Return","IR",IF(CoverSheet!$C$9="Audited Annual Return","AAR","")))</f>
        <v/>
      </c>
      <c r="B122" t="str">
        <f>CoverSheet!$G$7</f>
        <v>v:25-01-a</v>
      </c>
      <c r="C122">
        <f>IF(CoverSheet!$C$31=3,"Q1",IF(CoverSheet!$C$31=6,"Q2",IF(CoverSheet!$C$31=9,"Q3",IF(AND(CoverSheet!$C$31=12,A122="AR"),"Q4",YEAR(CoverSheet!$D$29)))))</f>
        <v>1900</v>
      </c>
      <c r="D122" t="str">
        <f>CoverSheet!$C$15</f>
        <v/>
      </c>
      <c r="E122" t="s">
        <v>952</v>
      </c>
      <c r="F122" t="s">
        <v>1142</v>
      </c>
      <c r="G122" t="s">
        <v>1143</v>
      </c>
      <c r="H122">
        <f>'Crypto Services'!E102</f>
        <v>0</v>
      </c>
    </row>
    <row r="123" spans="1:8" x14ac:dyDescent="0.35">
      <c r="A123" t="str">
        <f>IF(CoverSheet!$C$9="Annual Return","AR",IF(CoverSheet!$C$9="Interim Return","IR",IF(CoverSheet!$C$9="Audited Annual Return","AAR","")))</f>
        <v/>
      </c>
      <c r="B123" t="str">
        <f>CoverSheet!$G$7</f>
        <v>v:25-01-a</v>
      </c>
      <c r="C123">
        <f>IF(CoverSheet!$C$31=3,"Q1",IF(CoverSheet!$C$31=6,"Q2",IF(CoverSheet!$C$31=9,"Q3",IF(AND(CoverSheet!$C$31=12,A123="AR"),"Q4",YEAR(CoverSheet!$D$29)))))</f>
        <v>1900</v>
      </c>
      <c r="D123" t="str">
        <f>CoverSheet!$C$15</f>
        <v/>
      </c>
      <c r="E123" t="s">
        <v>952</v>
      </c>
      <c r="F123" t="s">
        <v>1144</v>
      </c>
      <c r="G123" t="s">
        <v>1145</v>
      </c>
      <c r="H123">
        <f>'Crypto Services'!E103</f>
        <v>0</v>
      </c>
    </row>
    <row r="124" spans="1:8" x14ac:dyDescent="0.35">
      <c r="A124" t="str">
        <f>IF(CoverSheet!$C$9="Annual Return","AR",IF(CoverSheet!$C$9="Interim Return","IR",IF(CoverSheet!$C$9="Audited Annual Return","AAR","")))</f>
        <v/>
      </c>
      <c r="B124" t="str">
        <f>CoverSheet!$G$7</f>
        <v>v:25-01-a</v>
      </c>
      <c r="C124">
        <f>IF(CoverSheet!$C$31=3,"Q1",IF(CoverSheet!$C$31=6,"Q2",IF(CoverSheet!$C$31=9,"Q3",IF(AND(CoverSheet!$C$31=12,A124="AR"),"Q4",YEAR(CoverSheet!$D$29)))))</f>
        <v>1900</v>
      </c>
      <c r="D124" t="str">
        <f>CoverSheet!$C$15</f>
        <v/>
      </c>
      <c r="E124" t="s">
        <v>952</v>
      </c>
      <c r="F124" t="s">
        <v>1146</v>
      </c>
      <c r="G124" t="s">
        <v>1147</v>
      </c>
      <c r="H124">
        <f>'Crypto Services'!E104</f>
        <v>0</v>
      </c>
    </row>
    <row r="125" spans="1:8" x14ac:dyDescent="0.35">
      <c r="A125" t="str">
        <f>IF(CoverSheet!$C$9="Annual Return","AR",IF(CoverSheet!$C$9="Interim Return","IR",IF(CoverSheet!$C$9="Audited Annual Return","AAR","")))</f>
        <v/>
      </c>
      <c r="B125" t="str">
        <f>CoverSheet!$G$7</f>
        <v>v:25-01-a</v>
      </c>
      <c r="C125">
        <f>IF(CoverSheet!$C$31=3,"Q1",IF(CoverSheet!$C$31=6,"Q2",IF(CoverSheet!$C$31=9,"Q3",IF(AND(CoverSheet!$C$31=12,A125="AR"),"Q4",YEAR(CoverSheet!$D$29)))))</f>
        <v>1900</v>
      </c>
      <c r="D125" t="str">
        <f>CoverSheet!$C$15</f>
        <v/>
      </c>
      <c r="E125" t="s">
        <v>952</v>
      </c>
      <c r="F125" t="s">
        <v>1148</v>
      </c>
      <c r="G125" t="s">
        <v>1149</v>
      </c>
      <c r="H125">
        <f>'Crypto Services'!E105</f>
        <v>0</v>
      </c>
    </row>
    <row r="126" spans="1:8" x14ac:dyDescent="0.35">
      <c r="A126" t="str">
        <f>IF(CoverSheet!$C$9="Annual Return","AR",IF(CoverSheet!$C$9="Interim Return","IR",IF(CoverSheet!$C$9="Audited Annual Return","AAR","")))</f>
        <v/>
      </c>
      <c r="B126" t="str">
        <f>CoverSheet!$G$7</f>
        <v>v:25-01-a</v>
      </c>
      <c r="C126">
        <f>IF(CoverSheet!$C$31=3,"Q1",IF(CoverSheet!$C$31=6,"Q2",IF(CoverSheet!$C$31=9,"Q3",IF(AND(CoverSheet!$C$31=12,A126="AR"),"Q4",YEAR(CoverSheet!$D$29)))))</f>
        <v>1900</v>
      </c>
      <c r="D126" t="str">
        <f>CoverSheet!$C$15</f>
        <v/>
      </c>
      <c r="E126" t="s">
        <v>952</v>
      </c>
      <c r="F126" t="s">
        <v>1150</v>
      </c>
      <c r="G126" t="s">
        <v>1151</v>
      </c>
      <c r="H126">
        <f>'Crypto Services'!E106</f>
        <v>0</v>
      </c>
    </row>
    <row r="127" spans="1:8" x14ac:dyDescent="0.35">
      <c r="A127" t="str">
        <f>IF(CoverSheet!$C$9="Annual Return","AR",IF(CoverSheet!$C$9="Interim Return","IR",IF(CoverSheet!$C$9="Audited Annual Return","AAR","")))</f>
        <v/>
      </c>
      <c r="B127" t="str">
        <f>CoverSheet!$G$7</f>
        <v>v:25-01-a</v>
      </c>
      <c r="C127">
        <f>IF(CoverSheet!$C$31=3,"Q1",IF(CoverSheet!$C$31=6,"Q2",IF(CoverSheet!$C$31=9,"Q3",IF(AND(CoverSheet!$C$31=12,A127="AR"),"Q4",YEAR(CoverSheet!$D$29)))))</f>
        <v>1900</v>
      </c>
      <c r="D127" t="str">
        <f>CoverSheet!$C$15</f>
        <v/>
      </c>
      <c r="E127" t="s">
        <v>952</v>
      </c>
      <c r="F127" t="s">
        <v>1152</v>
      </c>
      <c r="G127" t="s">
        <v>1153</v>
      </c>
      <c r="H127">
        <f>'Crypto Services'!E107</f>
        <v>0</v>
      </c>
    </row>
    <row r="128" spans="1:8" x14ac:dyDescent="0.35">
      <c r="A128" t="str">
        <f>IF(CoverSheet!$C$9="Annual Return","AR",IF(CoverSheet!$C$9="Interim Return","IR",IF(CoverSheet!$C$9="Audited Annual Return","AAR","")))</f>
        <v/>
      </c>
      <c r="B128" t="str">
        <f>CoverSheet!$G$7</f>
        <v>v:25-01-a</v>
      </c>
      <c r="C128">
        <f>IF(CoverSheet!$C$31=3,"Q1",IF(CoverSheet!$C$31=6,"Q2",IF(CoverSheet!$C$31=9,"Q3",IF(AND(CoverSheet!$C$31=12,A128="AR"),"Q4",YEAR(CoverSheet!$D$29)))))</f>
        <v>1900</v>
      </c>
      <c r="D128" t="str">
        <f>CoverSheet!$C$15</f>
        <v/>
      </c>
      <c r="E128" t="s">
        <v>952</v>
      </c>
      <c r="F128" t="s">
        <v>1154</v>
      </c>
      <c r="G128" t="s">
        <v>1155</v>
      </c>
      <c r="H128">
        <f>'Crypto Services'!E108</f>
        <v>0</v>
      </c>
    </row>
    <row r="129" spans="1:8" x14ac:dyDescent="0.35">
      <c r="A129" t="str">
        <f>IF(CoverSheet!$C$9="Annual Return","AR",IF(CoverSheet!$C$9="Interim Return","IR",IF(CoverSheet!$C$9="Audited Annual Return","AAR","")))</f>
        <v/>
      </c>
      <c r="B129" t="str">
        <f>CoverSheet!$G$7</f>
        <v>v:25-01-a</v>
      </c>
      <c r="C129">
        <f>IF(CoverSheet!$C$31=3,"Q1",IF(CoverSheet!$C$31=6,"Q2",IF(CoverSheet!$C$31=9,"Q3",IF(AND(CoverSheet!$C$31=12,A129="AR"),"Q4",YEAR(CoverSheet!$D$29)))))</f>
        <v>1900</v>
      </c>
      <c r="D129" t="str">
        <f>CoverSheet!$C$15</f>
        <v/>
      </c>
      <c r="E129" t="s">
        <v>952</v>
      </c>
      <c r="F129" t="s">
        <v>1156</v>
      </c>
      <c r="G129" t="s">
        <v>1157</v>
      </c>
      <c r="H129">
        <f>'Crypto Services'!E109</f>
        <v>0</v>
      </c>
    </row>
    <row r="130" spans="1:8" x14ac:dyDescent="0.35">
      <c r="A130" t="str">
        <f>IF(CoverSheet!$C$9="Annual Return","AR",IF(CoverSheet!$C$9="Interim Return","IR",IF(CoverSheet!$C$9="Audited Annual Return","AAR","")))</f>
        <v/>
      </c>
      <c r="B130" t="str">
        <f>CoverSheet!$G$7</f>
        <v>v:25-01-a</v>
      </c>
      <c r="C130">
        <f>IF(CoverSheet!$C$31=3,"Q1",IF(CoverSheet!$C$31=6,"Q2",IF(CoverSheet!$C$31=9,"Q3",IF(AND(CoverSheet!$C$31=12,A130="AR"),"Q4",YEAR(CoverSheet!$D$29)))))</f>
        <v>1900</v>
      </c>
      <c r="D130" t="str">
        <f>CoverSheet!$C$15</f>
        <v/>
      </c>
      <c r="E130" t="s">
        <v>952</v>
      </c>
      <c r="F130" t="s">
        <v>1158</v>
      </c>
      <c r="G130" t="s">
        <v>1159</v>
      </c>
      <c r="H130">
        <f>'Crypto Services'!E110</f>
        <v>0</v>
      </c>
    </row>
    <row r="131" spans="1:8" x14ac:dyDescent="0.35">
      <c r="A131" t="str">
        <f>IF(CoverSheet!$C$9="Annual Return","AR",IF(CoverSheet!$C$9="Interim Return","IR",IF(CoverSheet!$C$9="Audited Annual Return","AAR","")))</f>
        <v/>
      </c>
      <c r="B131" t="str">
        <f>CoverSheet!$G$7</f>
        <v>v:25-01-a</v>
      </c>
      <c r="C131">
        <f>IF(CoverSheet!$C$31=3,"Q1",IF(CoverSheet!$C$31=6,"Q2",IF(CoverSheet!$C$31=9,"Q3",IF(AND(CoverSheet!$C$31=12,A131="AR"),"Q4",YEAR(CoverSheet!$D$29)))))</f>
        <v>1900</v>
      </c>
      <c r="D131" t="str">
        <f>CoverSheet!$C$15</f>
        <v/>
      </c>
      <c r="E131" t="s">
        <v>952</v>
      </c>
      <c r="F131" t="s">
        <v>3300</v>
      </c>
      <c r="G131" t="s">
        <v>1160</v>
      </c>
      <c r="H131">
        <f>'Crypto Services'!E111</f>
        <v>0</v>
      </c>
    </row>
    <row r="132" spans="1:8" x14ac:dyDescent="0.35">
      <c r="A132" t="str">
        <f>IF(CoverSheet!$C$9="Annual Return","AR",IF(CoverSheet!$C$9="Interim Return","IR",IF(CoverSheet!$C$9="Audited Annual Return","AAR","")))</f>
        <v/>
      </c>
      <c r="B132" t="str">
        <f>CoverSheet!$G$7</f>
        <v>v:25-01-a</v>
      </c>
      <c r="C132">
        <f>IF(CoverSheet!$C$31=3,"Q1",IF(CoverSheet!$C$31=6,"Q2",IF(CoverSheet!$C$31=9,"Q3",IF(AND(CoverSheet!$C$31=12,A132="AR"),"Q4",YEAR(CoverSheet!$D$29)))))</f>
        <v>1900</v>
      </c>
      <c r="D132" t="str">
        <f>CoverSheet!$C$15</f>
        <v/>
      </c>
      <c r="E132" t="s">
        <v>952</v>
      </c>
      <c r="F132" t="s">
        <v>1161</v>
      </c>
      <c r="G132" t="s">
        <v>1162</v>
      </c>
      <c r="H132">
        <f>'Crypto Services'!F102</f>
        <v>0</v>
      </c>
    </row>
    <row r="133" spans="1:8" x14ac:dyDescent="0.35">
      <c r="A133" t="str">
        <f>IF(CoverSheet!$C$9="Annual Return","AR",IF(CoverSheet!$C$9="Interim Return","IR",IF(CoverSheet!$C$9="Audited Annual Return","AAR","")))</f>
        <v/>
      </c>
      <c r="B133" t="str">
        <f>CoverSheet!$G$7</f>
        <v>v:25-01-a</v>
      </c>
      <c r="C133">
        <f>IF(CoverSheet!$C$31=3,"Q1",IF(CoverSheet!$C$31=6,"Q2",IF(CoverSheet!$C$31=9,"Q3",IF(AND(CoverSheet!$C$31=12,A133="AR"),"Q4",YEAR(CoverSheet!$D$29)))))</f>
        <v>1900</v>
      </c>
      <c r="D133" t="str">
        <f>CoverSheet!$C$15</f>
        <v/>
      </c>
      <c r="E133" t="s">
        <v>952</v>
      </c>
      <c r="F133" t="s">
        <v>1163</v>
      </c>
      <c r="G133" t="s">
        <v>1164</v>
      </c>
      <c r="H133">
        <f>'Crypto Services'!F103</f>
        <v>0</v>
      </c>
    </row>
    <row r="134" spans="1:8" x14ac:dyDescent="0.35">
      <c r="A134" t="str">
        <f>IF(CoverSheet!$C$9="Annual Return","AR",IF(CoverSheet!$C$9="Interim Return","IR",IF(CoverSheet!$C$9="Audited Annual Return","AAR","")))</f>
        <v/>
      </c>
      <c r="B134" t="str">
        <f>CoverSheet!$G$7</f>
        <v>v:25-01-a</v>
      </c>
      <c r="C134">
        <f>IF(CoverSheet!$C$31=3,"Q1",IF(CoverSheet!$C$31=6,"Q2",IF(CoverSheet!$C$31=9,"Q3",IF(AND(CoverSheet!$C$31=12,A134="AR"),"Q4",YEAR(CoverSheet!$D$29)))))</f>
        <v>1900</v>
      </c>
      <c r="D134" t="str">
        <f>CoverSheet!$C$15</f>
        <v/>
      </c>
      <c r="E134" t="s">
        <v>952</v>
      </c>
      <c r="F134" t="s">
        <v>1165</v>
      </c>
      <c r="G134" t="s">
        <v>1166</v>
      </c>
      <c r="H134">
        <f>'Crypto Services'!F104</f>
        <v>0</v>
      </c>
    </row>
    <row r="135" spans="1:8" x14ac:dyDescent="0.35">
      <c r="A135" t="str">
        <f>IF(CoverSheet!$C$9="Annual Return","AR",IF(CoverSheet!$C$9="Interim Return","IR",IF(CoverSheet!$C$9="Audited Annual Return","AAR","")))</f>
        <v/>
      </c>
      <c r="B135" t="str">
        <f>CoverSheet!$G$7</f>
        <v>v:25-01-a</v>
      </c>
      <c r="C135">
        <f>IF(CoverSheet!$C$31=3,"Q1",IF(CoverSheet!$C$31=6,"Q2",IF(CoverSheet!$C$31=9,"Q3",IF(AND(CoverSheet!$C$31=12,A135="AR"),"Q4",YEAR(CoverSheet!$D$29)))))</f>
        <v>1900</v>
      </c>
      <c r="D135" t="str">
        <f>CoverSheet!$C$15</f>
        <v/>
      </c>
      <c r="E135" t="s">
        <v>952</v>
      </c>
      <c r="F135" t="s">
        <v>1167</v>
      </c>
      <c r="G135" t="s">
        <v>1168</v>
      </c>
      <c r="H135">
        <f>'Crypto Services'!F105</f>
        <v>0</v>
      </c>
    </row>
    <row r="136" spans="1:8" x14ac:dyDescent="0.35">
      <c r="A136" t="str">
        <f>IF(CoverSheet!$C$9="Annual Return","AR",IF(CoverSheet!$C$9="Interim Return","IR",IF(CoverSheet!$C$9="Audited Annual Return","AAR","")))</f>
        <v/>
      </c>
      <c r="B136" t="str">
        <f>CoverSheet!$G$7</f>
        <v>v:25-01-a</v>
      </c>
      <c r="C136">
        <f>IF(CoverSheet!$C$31=3,"Q1",IF(CoverSheet!$C$31=6,"Q2",IF(CoverSheet!$C$31=9,"Q3",IF(AND(CoverSheet!$C$31=12,A136="AR"),"Q4",YEAR(CoverSheet!$D$29)))))</f>
        <v>1900</v>
      </c>
      <c r="D136" t="str">
        <f>CoverSheet!$C$15</f>
        <v/>
      </c>
      <c r="E136" t="s">
        <v>952</v>
      </c>
      <c r="F136" t="s">
        <v>1169</v>
      </c>
      <c r="G136" t="s">
        <v>1170</v>
      </c>
      <c r="H136">
        <f>'Crypto Services'!F106</f>
        <v>0</v>
      </c>
    </row>
    <row r="137" spans="1:8" x14ac:dyDescent="0.35">
      <c r="A137" t="str">
        <f>IF(CoverSheet!$C$9="Annual Return","AR",IF(CoverSheet!$C$9="Interim Return","IR",IF(CoverSheet!$C$9="Audited Annual Return","AAR","")))</f>
        <v/>
      </c>
      <c r="B137" t="str">
        <f>CoverSheet!$G$7</f>
        <v>v:25-01-a</v>
      </c>
      <c r="C137">
        <f>IF(CoverSheet!$C$31=3,"Q1",IF(CoverSheet!$C$31=6,"Q2",IF(CoverSheet!$C$31=9,"Q3",IF(AND(CoverSheet!$C$31=12,A137="AR"),"Q4",YEAR(CoverSheet!$D$29)))))</f>
        <v>1900</v>
      </c>
      <c r="D137" t="str">
        <f>CoverSheet!$C$15</f>
        <v/>
      </c>
      <c r="E137" t="s">
        <v>952</v>
      </c>
      <c r="F137" t="s">
        <v>1171</v>
      </c>
      <c r="G137" t="s">
        <v>1172</v>
      </c>
      <c r="H137">
        <f>'Crypto Services'!F107</f>
        <v>0</v>
      </c>
    </row>
    <row r="138" spans="1:8" x14ac:dyDescent="0.35">
      <c r="A138" t="str">
        <f>IF(CoverSheet!$C$9="Annual Return","AR",IF(CoverSheet!$C$9="Interim Return","IR",IF(CoverSheet!$C$9="Audited Annual Return","AAR","")))</f>
        <v/>
      </c>
      <c r="B138" t="str">
        <f>CoverSheet!$G$7</f>
        <v>v:25-01-a</v>
      </c>
      <c r="C138">
        <f>IF(CoverSheet!$C$31=3,"Q1",IF(CoverSheet!$C$31=6,"Q2",IF(CoverSheet!$C$31=9,"Q3",IF(AND(CoverSheet!$C$31=12,A138="AR"),"Q4",YEAR(CoverSheet!$D$29)))))</f>
        <v>1900</v>
      </c>
      <c r="D138" t="str">
        <f>CoverSheet!$C$15</f>
        <v/>
      </c>
      <c r="E138" t="s">
        <v>952</v>
      </c>
      <c r="F138" t="s">
        <v>1173</v>
      </c>
      <c r="G138" t="s">
        <v>1174</v>
      </c>
      <c r="H138">
        <f>'Crypto Services'!F108</f>
        <v>0</v>
      </c>
    </row>
    <row r="139" spans="1:8" x14ac:dyDescent="0.35">
      <c r="A139" t="str">
        <f>IF(CoverSheet!$C$9="Annual Return","AR",IF(CoverSheet!$C$9="Interim Return","IR",IF(CoverSheet!$C$9="Audited Annual Return","AAR","")))</f>
        <v/>
      </c>
      <c r="B139" t="str">
        <f>CoverSheet!$G$7</f>
        <v>v:25-01-a</v>
      </c>
      <c r="C139">
        <f>IF(CoverSheet!$C$31=3,"Q1",IF(CoverSheet!$C$31=6,"Q2",IF(CoverSheet!$C$31=9,"Q3",IF(AND(CoverSheet!$C$31=12,A139="AR"),"Q4",YEAR(CoverSheet!$D$29)))))</f>
        <v>1900</v>
      </c>
      <c r="D139" t="str">
        <f>CoverSheet!$C$15</f>
        <v/>
      </c>
      <c r="E139" t="s">
        <v>952</v>
      </c>
      <c r="F139" t="s">
        <v>1175</v>
      </c>
      <c r="G139" t="s">
        <v>1176</v>
      </c>
      <c r="H139">
        <f>'Crypto Services'!F109</f>
        <v>0</v>
      </c>
    </row>
    <row r="140" spans="1:8" x14ac:dyDescent="0.35">
      <c r="A140" t="str">
        <f>IF(CoverSheet!$C$9="Annual Return","AR",IF(CoverSheet!$C$9="Interim Return","IR",IF(CoverSheet!$C$9="Audited Annual Return","AAR","")))</f>
        <v/>
      </c>
      <c r="B140" t="str">
        <f>CoverSheet!$G$7</f>
        <v>v:25-01-a</v>
      </c>
      <c r="C140">
        <f>IF(CoverSheet!$C$31=3,"Q1",IF(CoverSheet!$C$31=6,"Q2",IF(CoverSheet!$C$31=9,"Q3",IF(AND(CoverSheet!$C$31=12,A140="AR"),"Q4",YEAR(CoverSheet!$D$29)))))</f>
        <v>1900</v>
      </c>
      <c r="D140" t="str">
        <f>CoverSheet!$C$15</f>
        <v/>
      </c>
      <c r="E140" t="s">
        <v>952</v>
      </c>
      <c r="F140" t="s">
        <v>1177</v>
      </c>
      <c r="G140" t="s">
        <v>1178</v>
      </c>
      <c r="H140">
        <f>'Crypto Services'!F110</f>
        <v>0</v>
      </c>
    </row>
    <row r="141" spans="1:8" x14ac:dyDescent="0.35">
      <c r="A141" t="str">
        <f>IF(CoverSheet!$C$9="Annual Return","AR",IF(CoverSheet!$C$9="Interim Return","IR",IF(CoverSheet!$C$9="Audited Annual Return","AAR","")))</f>
        <v/>
      </c>
      <c r="B141" t="str">
        <f>CoverSheet!$G$7</f>
        <v>v:25-01-a</v>
      </c>
      <c r="C141">
        <f>IF(CoverSheet!$C$31=3,"Q1",IF(CoverSheet!$C$31=6,"Q2",IF(CoverSheet!$C$31=9,"Q3",IF(AND(CoverSheet!$C$31=12,A141="AR"),"Q4",YEAR(CoverSheet!$D$29)))))</f>
        <v>1900</v>
      </c>
      <c r="D141" t="str">
        <f>CoverSheet!$C$15</f>
        <v/>
      </c>
      <c r="E141" t="s">
        <v>952</v>
      </c>
      <c r="F141" t="s">
        <v>3299</v>
      </c>
      <c r="G141" t="s">
        <v>1179</v>
      </c>
      <c r="H141">
        <f>'Crypto Services'!F111</f>
        <v>0</v>
      </c>
    </row>
    <row r="142" spans="1:8" x14ac:dyDescent="0.35">
      <c r="A142" t="str">
        <f>IF(CoverSheet!$C$9="Annual Return","AR",IF(CoverSheet!$C$9="Interim Return","IR",IF(CoverSheet!$C$9="Audited Annual Return","AAR","")))</f>
        <v/>
      </c>
      <c r="B142" t="str">
        <f>CoverSheet!$G$7</f>
        <v>v:25-01-a</v>
      </c>
      <c r="C142">
        <f>IF(CoverSheet!$C$31=3,"Q1",IF(CoverSheet!$C$31=6,"Q2",IF(CoverSheet!$C$31=9,"Q3",IF(AND(CoverSheet!$C$31=12,A142="AR"),"Q4",YEAR(CoverSheet!$D$29)))))</f>
        <v>1900</v>
      </c>
      <c r="D142" t="str">
        <f>CoverSheet!$C$15</f>
        <v/>
      </c>
      <c r="E142" t="s">
        <v>952</v>
      </c>
      <c r="F142" t="s">
        <v>1180</v>
      </c>
      <c r="G142" t="s">
        <v>1097</v>
      </c>
      <c r="H142" s="253">
        <f>'Crypto Services'!H102</f>
        <v>0</v>
      </c>
    </row>
    <row r="143" spans="1:8" x14ac:dyDescent="0.35">
      <c r="A143" t="str">
        <f>IF(CoverSheet!$C$9="Annual Return","AR",IF(CoverSheet!$C$9="Interim Return","IR",IF(CoverSheet!$C$9="Audited Annual Return","AAR","")))</f>
        <v/>
      </c>
      <c r="B143" t="str">
        <f>CoverSheet!$G$7</f>
        <v>v:25-01-a</v>
      </c>
      <c r="C143">
        <f>IF(CoverSheet!$C$31=3,"Q1",IF(CoverSheet!$C$31=6,"Q2",IF(CoverSheet!$C$31=9,"Q3",IF(AND(CoverSheet!$C$31=12,A143="AR"),"Q4",YEAR(CoverSheet!$D$29)))))</f>
        <v>1900</v>
      </c>
      <c r="D143" t="str">
        <f>CoverSheet!$C$15</f>
        <v/>
      </c>
      <c r="E143" t="s">
        <v>952</v>
      </c>
      <c r="F143" t="s">
        <v>1181</v>
      </c>
      <c r="G143" t="s">
        <v>1099</v>
      </c>
      <c r="H143" s="253">
        <f>'Crypto Services'!H103</f>
        <v>0</v>
      </c>
    </row>
    <row r="144" spans="1:8" x14ac:dyDescent="0.35">
      <c r="A144" t="str">
        <f>IF(CoverSheet!$C$9="Annual Return","AR",IF(CoverSheet!$C$9="Interim Return","IR",IF(CoverSheet!$C$9="Audited Annual Return","AAR","")))</f>
        <v/>
      </c>
      <c r="B144" t="str">
        <f>CoverSheet!$G$7</f>
        <v>v:25-01-a</v>
      </c>
      <c r="C144">
        <f>IF(CoverSheet!$C$31=3,"Q1",IF(CoverSheet!$C$31=6,"Q2",IF(CoverSheet!$C$31=9,"Q3",IF(AND(CoverSheet!$C$31=12,A144="AR"),"Q4",YEAR(CoverSheet!$D$29)))))</f>
        <v>1900</v>
      </c>
      <c r="D144" t="str">
        <f>CoverSheet!$C$15</f>
        <v/>
      </c>
      <c r="E144" t="s">
        <v>952</v>
      </c>
      <c r="F144" t="s">
        <v>1182</v>
      </c>
      <c r="G144" t="s">
        <v>1101</v>
      </c>
      <c r="H144" s="253">
        <f>'Crypto Services'!H104</f>
        <v>0</v>
      </c>
    </row>
    <row r="145" spans="1:9" x14ac:dyDescent="0.35">
      <c r="A145" t="str">
        <f>IF(CoverSheet!$C$9="Annual Return","AR",IF(CoverSheet!$C$9="Interim Return","IR",IF(CoverSheet!$C$9="Audited Annual Return","AAR","")))</f>
        <v/>
      </c>
      <c r="B145" t="str">
        <f>CoverSheet!$G$7</f>
        <v>v:25-01-a</v>
      </c>
      <c r="C145">
        <f>IF(CoverSheet!$C$31=3,"Q1",IF(CoverSheet!$C$31=6,"Q2",IF(CoverSheet!$C$31=9,"Q3",IF(AND(CoverSheet!$C$31=12,A145="AR"),"Q4",YEAR(CoverSheet!$D$29)))))</f>
        <v>1900</v>
      </c>
      <c r="D145" t="str">
        <f>CoverSheet!$C$15</f>
        <v/>
      </c>
      <c r="E145" t="s">
        <v>952</v>
      </c>
      <c r="F145" t="s">
        <v>1183</v>
      </c>
      <c r="G145" t="s">
        <v>1184</v>
      </c>
      <c r="H145" s="253">
        <f>'Crypto Services'!H105</f>
        <v>0</v>
      </c>
    </row>
    <row r="146" spans="1:9" x14ac:dyDescent="0.35">
      <c r="A146" t="str">
        <f>IF(CoverSheet!$C$9="Annual Return","AR",IF(CoverSheet!$C$9="Interim Return","IR",IF(CoverSheet!$C$9="Audited Annual Return","AAR","")))</f>
        <v/>
      </c>
      <c r="B146" t="str">
        <f>CoverSheet!$G$7</f>
        <v>v:25-01-a</v>
      </c>
      <c r="C146">
        <f>IF(CoverSheet!$C$31=3,"Q1",IF(CoverSheet!$C$31=6,"Q2",IF(CoverSheet!$C$31=9,"Q3",IF(AND(CoverSheet!$C$31=12,A146="AR"),"Q4",YEAR(CoverSheet!$D$29)))))</f>
        <v>1900</v>
      </c>
      <c r="D146" t="str">
        <f>CoverSheet!$C$15</f>
        <v/>
      </c>
      <c r="E146" t="s">
        <v>952</v>
      </c>
      <c r="F146" t="s">
        <v>1185</v>
      </c>
      <c r="G146" t="s">
        <v>1186</v>
      </c>
      <c r="H146" s="253">
        <f>'Crypto Services'!H106</f>
        <v>0</v>
      </c>
    </row>
    <row r="147" spans="1:9" x14ac:dyDescent="0.35">
      <c r="A147" t="str">
        <f>IF(CoverSheet!$C$9="Annual Return","AR",IF(CoverSheet!$C$9="Interim Return","IR",IF(CoverSheet!$C$9="Audited Annual Return","AAR","")))</f>
        <v/>
      </c>
      <c r="B147" t="str">
        <f>CoverSheet!$G$7</f>
        <v>v:25-01-a</v>
      </c>
      <c r="C147">
        <f>IF(CoverSheet!$C$31=3,"Q1",IF(CoverSheet!$C$31=6,"Q2",IF(CoverSheet!$C$31=9,"Q3",IF(AND(CoverSheet!$C$31=12,A147="AR"),"Q4",YEAR(CoverSheet!$D$29)))))</f>
        <v>1900</v>
      </c>
      <c r="D147" t="str">
        <f>CoverSheet!$C$15</f>
        <v/>
      </c>
      <c r="E147" t="s">
        <v>952</v>
      </c>
      <c r="F147" t="s">
        <v>1187</v>
      </c>
      <c r="G147" t="s">
        <v>1188</v>
      </c>
      <c r="H147" s="253">
        <f>'Crypto Services'!H107</f>
        <v>0</v>
      </c>
    </row>
    <row r="148" spans="1:9" x14ac:dyDescent="0.35">
      <c r="A148" t="str">
        <f>IF(CoverSheet!$C$9="Annual Return","AR",IF(CoverSheet!$C$9="Interim Return","IR",IF(CoverSheet!$C$9="Audited Annual Return","AAR","")))</f>
        <v/>
      </c>
      <c r="B148" t="str">
        <f>CoverSheet!$G$7</f>
        <v>v:25-01-a</v>
      </c>
      <c r="C148">
        <f>IF(CoverSheet!$C$31=3,"Q1",IF(CoverSheet!$C$31=6,"Q2",IF(CoverSheet!$C$31=9,"Q3",IF(AND(CoverSheet!$C$31=12,A148="AR"),"Q4",YEAR(CoverSheet!$D$29)))))</f>
        <v>1900</v>
      </c>
      <c r="D148" t="str">
        <f>CoverSheet!$C$15</f>
        <v/>
      </c>
      <c r="E148" t="s">
        <v>952</v>
      </c>
      <c r="F148" t="s">
        <v>1189</v>
      </c>
      <c r="G148" t="s">
        <v>1190</v>
      </c>
      <c r="H148" s="253">
        <f>'Crypto Services'!H108</f>
        <v>0</v>
      </c>
    </row>
    <row r="149" spans="1:9" x14ac:dyDescent="0.35">
      <c r="A149" t="str">
        <f>IF(CoverSheet!$C$9="Annual Return","AR",IF(CoverSheet!$C$9="Interim Return","IR",IF(CoverSheet!$C$9="Audited Annual Return","AAR","")))</f>
        <v/>
      </c>
      <c r="B149" t="str">
        <f>CoverSheet!$G$7</f>
        <v>v:25-01-a</v>
      </c>
      <c r="C149">
        <f>IF(CoverSheet!$C$31=3,"Q1",IF(CoverSheet!$C$31=6,"Q2",IF(CoverSheet!$C$31=9,"Q3",IF(AND(CoverSheet!$C$31=12,A149="AR"),"Q4",YEAR(CoverSheet!$D$29)))))</f>
        <v>1900</v>
      </c>
      <c r="D149" t="str">
        <f>CoverSheet!$C$15</f>
        <v/>
      </c>
      <c r="E149" t="s">
        <v>952</v>
      </c>
      <c r="F149" t="s">
        <v>1191</v>
      </c>
      <c r="G149" t="s">
        <v>1192</v>
      </c>
      <c r="H149" s="253">
        <f>'Crypto Services'!H109</f>
        <v>0</v>
      </c>
    </row>
    <row r="150" spans="1:9" x14ac:dyDescent="0.35">
      <c r="A150" t="str">
        <f>IF(CoverSheet!$C$9="Annual Return","AR",IF(CoverSheet!$C$9="Interim Return","IR",IF(CoverSheet!$C$9="Audited Annual Return","AAR","")))</f>
        <v/>
      </c>
      <c r="B150" t="str">
        <f>CoverSheet!$G$7</f>
        <v>v:25-01-a</v>
      </c>
      <c r="C150">
        <f>IF(CoverSheet!$C$31=3,"Q1",IF(CoverSheet!$C$31=6,"Q2",IF(CoverSheet!$C$31=9,"Q3",IF(AND(CoverSheet!$C$31=12,A150="AR"),"Q4",YEAR(CoverSheet!$D$29)))))</f>
        <v>1900</v>
      </c>
      <c r="D150" t="str">
        <f>CoverSheet!$C$15</f>
        <v/>
      </c>
      <c r="E150" t="s">
        <v>952</v>
      </c>
      <c r="F150" t="s">
        <v>1193</v>
      </c>
      <c r="G150" t="s">
        <v>1194</v>
      </c>
      <c r="H150" s="253">
        <f>'Crypto Services'!H110</f>
        <v>0</v>
      </c>
    </row>
    <row r="151" spans="1:9" x14ac:dyDescent="0.35">
      <c r="A151" t="str">
        <f>IF(CoverSheet!$C$9="Annual Return","AR",IF(CoverSheet!$C$9="Interim Return","IR",IF(CoverSheet!$C$9="Audited Annual Return","AAR","")))</f>
        <v/>
      </c>
      <c r="B151" t="str">
        <f>CoverSheet!$G$7</f>
        <v>v:25-01-a</v>
      </c>
      <c r="C151">
        <f>IF(CoverSheet!$C$31=3,"Q1",IF(CoverSheet!$C$31=6,"Q2",IF(CoverSheet!$C$31=9,"Q3",IF(AND(CoverSheet!$C$31=12,A151="AR"),"Q4",YEAR(CoverSheet!$D$29)))))</f>
        <v>1900</v>
      </c>
      <c r="D151" t="str">
        <f>CoverSheet!$C$15</f>
        <v/>
      </c>
      <c r="E151" t="s">
        <v>952</v>
      </c>
      <c r="F151" t="s">
        <v>3298</v>
      </c>
      <c r="G151" t="s">
        <v>1195</v>
      </c>
      <c r="H151" s="253">
        <f>'Crypto Services'!H111</f>
        <v>0</v>
      </c>
    </row>
    <row r="152" spans="1:9" x14ac:dyDescent="0.35">
      <c r="A152" t="str">
        <f>IF(CoverSheet!$C$9="Annual Return","AR",IF(CoverSheet!$C$9="Interim Return","IR",IF(CoverSheet!$C$9="Audited Annual Return","AAR","")))</f>
        <v/>
      </c>
      <c r="B152" t="str">
        <f>CoverSheet!$G$7</f>
        <v>v:25-01-a</v>
      </c>
      <c r="C152">
        <f>IF(CoverSheet!$C$31=3,"Q1",IF(CoverSheet!$C$31=6,"Q2",IF(CoverSheet!$C$31=9,"Q3",IF(AND(CoverSheet!$C$31=12,A152="AR"),"Q4",YEAR(CoverSheet!$D$29)))))</f>
        <v>1900</v>
      </c>
      <c r="D152" t="str">
        <f>CoverSheet!$C$15</f>
        <v/>
      </c>
      <c r="E152" t="s">
        <v>952</v>
      </c>
      <c r="F152" t="s">
        <v>905</v>
      </c>
      <c r="G152" t="s">
        <v>4805</v>
      </c>
      <c r="H152">
        <f>'Crypto Services'!K117</f>
        <v>0</v>
      </c>
      <c r="I152" t="str">
        <f>'Crypto Services'!M117</f>
        <v>G</v>
      </c>
    </row>
    <row r="153" spans="1:9" x14ac:dyDescent="0.35">
      <c r="A153" t="str">
        <f>IF(CoverSheet!$C$9="Annual Return","AR",IF(CoverSheet!$C$9="Interim Return","IR",IF(CoverSheet!$C$9="Audited Annual Return","AAR","")))</f>
        <v/>
      </c>
      <c r="B153" t="str">
        <f>CoverSheet!$G$7</f>
        <v>v:25-01-a</v>
      </c>
      <c r="C153">
        <f>IF(CoverSheet!$C$31=3,"Q1",IF(CoverSheet!$C$31=6,"Q2",IF(CoverSheet!$C$31=9,"Q3",IF(AND(CoverSheet!$C$31=12,A153="AR"),"Q4",YEAR(CoverSheet!$D$29)))))</f>
        <v>1900</v>
      </c>
      <c r="D153" t="str">
        <f>CoverSheet!$C$15</f>
        <v/>
      </c>
      <c r="E153" t="s">
        <v>952</v>
      </c>
      <c r="F153" t="s">
        <v>1196</v>
      </c>
      <c r="G153" t="s">
        <v>1197</v>
      </c>
      <c r="H153">
        <f>'Crypto Services'!K119</f>
        <v>0</v>
      </c>
      <c r="I153" t="str">
        <f>'Crypto Services'!$M$119</f>
        <v>G</v>
      </c>
    </row>
    <row r="154" spans="1:9" x14ac:dyDescent="0.35">
      <c r="A154" t="str">
        <f>IF(CoverSheet!$C$9="Annual Return","AR",IF(CoverSheet!$C$9="Interim Return","IR",IF(CoverSheet!$C$9="Audited Annual Return","AAR","")))</f>
        <v/>
      </c>
      <c r="B154" t="str">
        <f>CoverSheet!$G$7</f>
        <v>v:25-01-a</v>
      </c>
      <c r="C154">
        <f>IF(CoverSheet!$C$31=3,"Q1",IF(CoverSheet!$C$31=6,"Q2",IF(CoverSheet!$C$31=9,"Q3",IF(AND(CoverSheet!$C$31=12,A154="AR"),"Q4",YEAR(CoverSheet!$D$29)))))</f>
        <v>1900</v>
      </c>
      <c r="D154" t="str">
        <f>CoverSheet!$C$15</f>
        <v/>
      </c>
      <c r="E154" t="s">
        <v>952</v>
      </c>
      <c r="F154" t="s">
        <v>1198</v>
      </c>
      <c r="G154" t="s">
        <v>1199</v>
      </c>
      <c r="H154">
        <f>'Crypto Services'!K120</f>
        <v>0</v>
      </c>
      <c r="I154" t="str">
        <f>'Crypto Services'!$M$119</f>
        <v>G</v>
      </c>
    </row>
    <row r="155" spans="1:9" x14ac:dyDescent="0.35">
      <c r="A155" t="str">
        <f>IF(CoverSheet!$C$9="Annual Return","AR",IF(CoverSheet!$C$9="Interim Return","IR",IF(CoverSheet!$C$9="Audited Annual Return","AAR","")))</f>
        <v/>
      </c>
      <c r="B155" t="str">
        <f>CoverSheet!$G$7</f>
        <v>v:25-01-a</v>
      </c>
      <c r="C155">
        <f>IF(CoverSheet!$C$31=3,"Q1",IF(CoverSheet!$C$31=6,"Q2",IF(CoverSheet!$C$31=9,"Q3",IF(AND(CoverSheet!$C$31=12,A155="AR"),"Q4",YEAR(CoverSheet!$D$29)))))</f>
        <v>1900</v>
      </c>
      <c r="D155" t="str">
        <f>CoverSheet!$C$15</f>
        <v/>
      </c>
      <c r="E155" t="s">
        <v>952</v>
      </c>
      <c r="F155" t="s">
        <v>1200</v>
      </c>
      <c r="G155" t="s">
        <v>1201</v>
      </c>
      <c r="H155">
        <f>'Crypto Services'!K121</f>
        <v>0</v>
      </c>
      <c r="I155" t="str">
        <f>'Crypto Services'!$M$119</f>
        <v>G</v>
      </c>
    </row>
    <row r="156" spans="1:9" x14ac:dyDescent="0.35">
      <c r="A156" t="str">
        <f>IF(CoverSheet!$C$9="Annual Return","AR",IF(CoverSheet!$C$9="Interim Return","IR",IF(CoverSheet!$C$9="Audited Annual Return","AAR","")))</f>
        <v/>
      </c>
      <c r="B156" t="str">
        <f>CoverSheet!$G$7</f>
        <v>v:25-01-a</v>
      </c>
      <c r="C156">
        <f>IF(CoverSheet!$C$31=3,"Q1",IF(CoverSheet!$C$31=6,"Q2",IF(CoverSheet!$C$31=9,"Q3",IF(AND(CoverSheet!$C$31=12,A156="AR"),"Q4",YEAR(CoverSheet!$D$29)))))</f>
        <v>1900</v>
      </c>
      <c r="D156" t="str">
        <f>CoverSheet!$C$15</f>
        <v/>
      </c>
      <c r="E156" t="s">
        <v>952</v>
      </c>
      <c r="F156" t="s">
        <v>907</v>
      </c>
      <c r="G156" t="s">
        <v>908</v>
      </c>
      <c r="H156">
        <f>'Crypto Services'!C124</f>
        <v>0</v>
      </c>
      <c r="I156" t="str">
        <f>'Crypto Services'!M124</f>
        <v>G</v>
      </c>
    </row>
    <row r="157" spans="1:9" x14ac:dyDescent="0.35">
      <c r="A157" t="str">
        <f>IF(CoverSheet!$C$9="Annual Return","AR",IF(CoverSheet!$C$9="Interim Return","IR",IF(CoverSheet!$C$9="Audited Annual Return","AAR","")))</f>
        <v/>
      </c>
      <c r="B157" t="str">
        <f>CoverSheet!$G$7</f>
        <v>v:25-01-a</v>
      </c>
      <c r="C157">
        <f>IF(CoverSheet!$C$31=3,"Q1",IF(CoverSheet!$C$31=6,"Q2",IF(CoverSheet!$C$31=9,"Q3",IF(AND(CoverSheet!$C$31=12,A157="AR"),"Q4",YEAR(CoverSheet!$D$29)))))</f>
        <v>1900</v>
      </c>
      <c r="D157" t="str">
        <f>CoverSheet!$C$15</f>
        <v/>
      </c>
      <c r="E157" t="s">
        <v>952</v>
      </c>
      <c r="F157" t="s">
        <v>909</v>
      </c>
      <c r="G157" t="s">
        <v>910</v>
      </c>
      <c r="H157" s="255">
        <f>'Crypto Services'!K127</f>
        <v>0</v>
      </c>
      <c r="I157" t="str">
        <f>'Crypto Services'!M127</f>
        <v>G</v>
      </c>
    </row>
    <row r="158" spans="1:9" x14ac:dyDescent="0.35">
      <c r="A158" t="str">
        <f>IF(CoverSheet!$C$9="Annual Return","AR",IF(CoverSheet!$C$9="Interim Return","IR",IF(CoverSheet!$C$9="Audited Annual Return","AAR","")))</f>
        <v/>
      </c>
      <c r="B158" t="str">
        <f>CoverSheet!$G$7</f>
        <v>v:25-01-a</v>
      </c>
      <c r="C158">
        <f>IF(CoverSheet!$C$31=3,"Q1",IF(CoverSheet!$C$31=6,"Q2",IF(CoverSheet!$C$31=9,"Q3",IF(AND(CoverSheet!$C$31=12,A158="AR"),"Q4",YEAR(CoverSheet!$D$29)))))</f>
        <v>1900</v>
      </c>
      <c r="D158" t="str">
        <f>CoverSheet!$C$15</f>
        <v/>
      </c>
      <c r="E158" t="s">
        <v>952</v>
      </c>
      <c r="F158" t="s">
        <v>911</v>
      </c>
      <c r="G158" t="s">
        <v>912</v>
      </c>
      <c r="H158">
        <f>'Crypto Services'!C130</f>
        <v>0</v>
      </c>
      <c r="I158" t="str">
        <f>'Crypto Services'!M130</f>
        <v>G</v>
      </c>
    </row>
    <row r="159" spans="1:9" x14ac:dyDescent="0.35">
      <c r="A159" t="str">
        <f>IF(CoverSheet!$C$9="Annual Return","AR",IF(CoverSheet!$C$9="Interim Return","IR",IF(CoverSheet!$C$9="Audited Annual Return","AAR","")))</f>
        <v/>
      </c>
      <c r="B159" t="str">
        <f>CoverSheet!$G$7</f>
        <v>v:25-01-a</v>
      </c>
      <c r="C159">
        <f>IF(CoverSheet!$C$31=3,"Q1",IF(CoverSheet!$C$31=6,"Q2",IF(CoverSheet!$C$31=9,"Q3",IF(AND(CoverSheet!$C$31=12,A159="AR"),"Q4",YEAR(CoverSheet!$D$29)))))</f>
        <v>1900</v>
      </c>
      <c r="D159" t="str">
        <f>CoverSheet!$C$15</f>
        <v/>
      </c>
      <c r="E159" t="s">
        <v>952</v>
      </c>
      <c r="F159" t="s">
        <v>1202</v>
      </c>
      <c r="G159" t="s">
        <v>1203</v>
      </c>
      <c r="H159">
        <f>'Crypto Services'!H138</f>
        <v>0</v>
      </c>
      <c r="I159" t="str">
        <f>'Crypto Services'!$M$138</f>
        <v>G</v>
      </c>
    </row>
    <row r="160" spans="1:9" x14ac:dyDescent="0.35">
      <c r="A160" t="str">
        <f>IF(CoverSheet!$C$9="Annual Return","AR",IF(CoverSheet!$C$9="Interim Return","IR",IF(CoverSheet!$C$9="Audited Annual Return","AAR","")))</f>
        <v/>
      </c>
      <c r="B160" t="str">
        <f>CoverSheet!$G$7</f>
        <v>v:25-01-a</v>
      </c>
      <c r="C160">
        <f>IF(CoverSheet!$C$31=3,"Q1",IF(CoverSheet!$C$31=6,"Q2",IF(CoverSheet!$C$31=9,"Q3",IF(AND(CoverSheet!$C$31=12,A160="AR"),"Q4",YEAR(CoverSheet!$D$29)))))</f>
        <v>1900</v>
      </c>
      <c r="D160" t="str">
        <f>CoverSheet!$C$15</f>
        <v/>
      </c>
      <c r="E160" t="s">
        <v>952</v>
      </c>
      <c r="F160" t="s">
        <v>1204</v>
      </c>
      <c r="G160" t="s">
        <v>5180</v>
      </c>
      <c r="H160">
        <f>'Crypto Services'!I138</f>
        <v>0</v>
      </c>
      <c r="I160" t="str">
        <f>'Crypto Services'!$M$138</f>
        <v>G</v>
      </c>
    </row>
    <row r="161" spans="1:9" x14ac:dyDescent="0.35">
      <c r="A161" t="str">
        <f>IF(CoverSheet!$C$9="Annual Return","AR",IF(CoverSheet!$C$9="Interim Return","IR",IF(CoverSheet!$C$9="Audited Annual Return","AAR","")))</f>
        <v/>
      </c>
      <c r="B161" t="str">
        <f>CoverSheet!$G$7</f>
        <v>v:25-01-a</v>
      </c>
      <c r="C161">
        <f>IF(CoverSheet!$C$31=3,"Q1",IF(CoverSheet!$C$31=6,"Q2",IF(CoverSheet!$C$31=9,"Q3",IF(AND(CoverSheet!$C$31=12,A161="AR"),"Q4",YEAR(CoverSheet!$D$29)))))</f>
        <v>1900</v>
      </c>
      <c r="D161" t="str">
        <f>CoverSheet!$C$15</f>
        <v/>
      </c>
      <c r="E161" t="s">
        <v>952</v>
      </c>
      <c r="F161" t="s">
        <v>1205</v>
      </c>
      <c r="G161" t="s">
        <v>1206</v>
      </c>
      <c r="H161">
        <f>'Crypto Services'!J138</f>
        <v>0</v>
      </c>
      <c r="I161" t="str">
        <f>'Crypto Services'!$M$138</f>
        <v>G</v>
      </c>
    </row>
    <row r="162" spans="1:9" x14ac:dyDescent="0.35">
      <c r="A162" t="str">
        <f>IF(CoverSheet!$C$9="Annual Return","AR",IF(CoverSheet!$C$9="Interim Return","IR",IF(CoverSheet!$C$9="Audited Annual Return","AAR","")))</f>
        <v/>
      </c>
      <c r="B162" t="str">
        <f>CoverSheet!$G$7</f>
        <v>v:25-01-a</v>
      </c>
      <c r="C162">
        <f>IF(CoverSheet!$C$31=3,"Q1",IF(CoverSheet!$C$31=6,"Q2",IF(CoverSheet!$C$31=9,"Q3",IF(AND(CoverSheet!$C$31=12,A162="AR"),"Q4",YEAR(CoverSheet!$D$29)))))</f>
        <v>1900</v>
      </c>
      <c r="D162" t="str">
        <f>CoverSheet!$C$15</f>
        <v/>
      </c>
      <c r="E162" t="s">
        <v>952</v>
      </c>
      <c r="F162" t="s">
        <v>1207</v>
      </c>
      <c r="G162" t="s">
        <v>1208</v>
      </c>
      <c r="H162" s="261">
        <f>'Crypto Services'!K138</f>
        <v>0</v>
      </c>
      <c r="I162" t="str">
        <f>'Crypto Services'!$M$138</f>
        <v>G</v>
      </c>
    </row>
    <row r="163" spans="1:9" x14ac:dyDescent="0.35">
      <c r="A163" t="str">
        <f>IF(CoverSheet!$C$9="Annual Return","AR",IF(CoverSheet!$C$9="Interim Return","IR",IF(CoverSheet!$C$9="Audited Annual Return","AAR","")))</f>
        <v/>
      </c>
      <c r="B163" t="str">
        <f>CoverSheet!$G$7</f>
        <v>v:25-01-a</v>
      </c>
      <c r="C163">
        <f>IF(CoverSheet!$C$31=3,"Q1",IF(CoverSheet!$C$31=6,"Q2",IF(CoverSheet!$C$31=9,"Q3",IF(AND(CoverSheet!$C$31=12,A163="AR"),"Q4",YEAR(CoverSheet!$D$29)))))</f>
        <v>1900</v>
      </c>
      <c r="D163" t="str">
        <f>CoverSheet!$C$15</f>
        <v/>
      </c>
      <c r="E163" t="s">
        <v>952</v>
      </c>
      <c r="F163" t="s">
        <v>1209</v>
      </c>
      <c r="G163" t="s">
        <v>1210</v>
      </c>
      <c r="H163">
        <f>'Crypto Services'!H140</f>
        <v>0</v>
      </c>
      <c r="I163" t="str">
        <f>'Crypto Services'!$M$140</f>
        <v>G</v>
      </c>
    </row>
    <row r="164" spans="1:9" x14ac:dyDescent="0.35">
      <c r="A164" t="str">
        <f>IF(CoverSheet!$C$9="Annual Return","AR",IF(CoverSheet!$C$9="Interim Return","IR",IF(CoverSheet!$C$9="Audited Annual Return","AAR","")))</f>
        <v/>
      </c>
      <c r="B164" t="str">
        <f>CoverSheet!$G$7</f>
        <v>v:25-01-a</v>
      </c>
      <c r="C164">
        <f>IF(CoverSheet!$C$31=3,"Q1",IF(CoverSheet!$C$31=6,"Q2",IF(CoverSheet!$C$31=9,"Q3",IF(AND(CoverSheet!$C$31=12,A164="AR"),"Q4",YEAR(CoverSheet!$D$29)))))</f>
        <v>1900</v>
      </c>
      <c r="D164" t="str">
        <f>CoverSheet!$C$15</f>
        <v/>
      </c>
      <c r="E164" t="s">
        <v>952</v>
      </c>
      <c r="F164" t="s">
        <v>1211</v>
      </c>
      <c r="G164" t="s">
        <v>5181</v>
      </c>
      <c r="H164">
        <f>'Crypto Services'!I140</f>
        <v>0</v>
      </c>
      <c r="I164" t="str">
        <f>'Crypto Services'!$M$140</f>
        <v>G</v>
      </c>
    </row>
    <row r="165" spans="1:9" x14ac:dyDescent="0.35">
      <c r="A165" t="str">
        <f>IF(CoverSheet!$C$9="Annual Return","AR",IF(CoverSheet!$C$9="Interim Return","IR",IF(CoverSheet!$C$9="Audited Annual Return","AAR","")))</f>
        <v/>
      </c>
      <c r="B165" t="str">
        <f>CoverSheet!$G$7</f>
        <v>v:25-01-a</v>
      </c>
      <c r="C165">
        <f>IF(CoverSheet!$C$31=3,"Q1",IF(CoverSheet!$C$31=6,"Q2",IF(CoverSheet!$C$31=9,"Q3",IF(AND(CoverSheet!$C$31=12,A165="AR"),"Q4",YEAR(CoverSheet!$D$29)))))</f>
        <v>1900</v>
      </c>
      <c r="D165" t="str">
        <f>CoverSheet!$C$15</f>
        <v/>
      </c>
      <c r="E165" t="s">
        <v>952</v>
      </c>
      <c r="F165" t="s">
        <v>1212</v>
      </c>
      <c r="G165" t="s">
        <v>1213</v>
      </c>
      <c r="H165">
        <f>'Crypto Services'!J140</f>
        <v>0</v>
      </c>
      <c r="I165" t="str">
        <f>'Crypto Services'!$M$140</f>
        <v>G</v>
      </c>
    </row>
    <row r="166" spans="1:9" x14ac:dyDescent="0.35">
      <c r="A166" t="str">
        <f>IF(CoverSheet!$C$9="Annual Return","AR",IF(CoverSheet!$C$9="Interim Return","IR",IF(CoverSheet!$C$9="Audited Annual Return","AAR","")))</f>
        <v/>
      </c>
      <c r="B166" t="str">
        <f>CoverSheet!$G$7</f>
        <v>v:25-01-a</v>
      </c>
      <c r="C166">
        <f>IF(CoverSheet!$C$31=3,"Q1",IF(CoverSheet!$C$31=6,"Q2",IF(CoverSheet!$C$31=9,"Q3",IF(AND(CoverSheet!$C$31=12,A166="AR"),"Q4",YEAR(CoverSheet!$D$29)))))</f>
        <v>1900</v>
      </c>
      <c r="D166" t="str">
        <f>CoverSheet!$C$15</f>
        <v/>
      </c>
      <c r="E166" t="s">
        <v>952</v>
      </c>
      <c r="F166" t="s">
        <v>1214</v>
      </c>
      <c r="G166" t="s">
        <v>1215</v>
      </c>
      <c r="H166">
        <f>'Crypto Services'!K140</f>
        <v>0</v>
      </c>
      <c r="I166" t="str">
        <f>'Crypto Services'!$M$140</f>
        <v>G</v>
      </c>
    </row>
    <row r="167" spans="1:9" x14ac:dyDescent="0.35">
      <c r="A167" t="str">
        <f>IF(CoverSheet!$C$9="Annual Return","AR",IF(CoverSheet!$C$9="Interim Return","IR",IF(CoverSheet!$C$9="Audited Annual Return","AAR","")))</f>
        <v/>
      </c>
      <c r="B167" t="str">
        <f>CoverSheet!$G$7</f>
        <v>v:25-01-a</v>
      </c>
      <c r="C167">
        <f>IF(CoverSheet!$C$31=3,"Q1",IF(CoverSheet!$C$31=6,"Q2",IF(CoverSheet!$C$31=9,"Q3",IF(AND(CoverSheet!$C$31=12,A167="AR"),"Q4",YEAR(CoverSheet!$D$29)))))</f>
        <v>1900</v>
      </c>
      <c r="D167" t="str">
        <f>CoverSheet!$C$15</f>
        <v/>
      </c>
      <c r="E167" t="s">
        <v>952</v>
      </c>
      <c r="F167" t="s">
        <v>1216</v>
      </c>
      <c r="G167" t="s">
        <v>1217</v>
      </c>
      <c r="H167">
        <f>'Crypto Services'!H141</f>
        <v>0</v>
      </c>
    </row>
    <row r="168" spans="1:9" x14ac:dyDescent="0.35">
      <c r="A168" t="str">
        <f>IF(CoverSheet!$C$9="Annual Return","AR",IF(CoverSheet!$C$9="Interim Return","IR",IF(CoverSheet!$C$9="Audited Annual Return","AAR","")))</f>
        <v/>
      </c>
      <c r="B168" t="str">
        <f>CoverSheet!$G$7</f>
        <v>v:25-01-a</v>
      </c>
      <c r="C168">
        <f>IF(CoverSheet!$C$31=3,"Q1",IF(CoverSheet!$C$31=6,"Q2",IF(CoverSheet!$C$31=9,"Q3",IF(AND(CoverSheet!$C$31=12,A168="AR"),"Q4",YEAR(CoverSheet!$D$29)))))</f>
        <v>1900</v>
      </c>
      <c r="D168" t="str">
        <f>CoverSheet!$C$15</f>
        <v/>
      </c>
      <c r="E168" t="s">
        <v>952</v>
      </c>
      <c r="F168" t="s">
        <v>1218</v>
      </c>
      <c r="G168" t="s">
        <v>5182</v>
      </c>
      <c r="H168">
        <f>'Crypto Services'!I141</f>
        <v>0</v>
      </c>
    </row>
    <row r="169" spans="1:9" x14ac:dyDescent="0.35">
      <c r="A169" t="str">
        <f>IF(CoverSheet!$C$9="Annual Return","AR",IF(CoverSheet!$C$9="Interim Return","IR",IF(CoverSheet!$C$9="Audited Annual Return","AAR","")))</f>
        <v/>
      </c>
      <c r="B169" t="str">
        <f>CoverSheet!$G$7</f>
        <v>v:25-01-a</v>
      </c>
      <c r="C169">
        <f>IF(CoverSheet!$C$31=3,"Q1",IF(CoverSheet!$C$31=6,"Q2",IF(CoverSheet!$C$31=9,"Q3",IF(AND(CoverSheet!$C$31=12,A169="AR"),"Q4",YEAR(CoverSheet!$D$29)))))</f>
        <v>1900</v>
      </c>
      <c r="D169" t="str">
        <f>CoverSheet!$C$15</f>
        <v/>
      </c>
      <c r="E169" t="s">
        <v>952</v>
      </c>
      <c r="F169" t="s">
        <v>1219</v>
      </c>
      <c r="G169" t="s">
        <v>1220</v>
      </c>
      <c r="H169">
        <f>'Crypto Services'!J141</f>
        <v>0</v>
      </c>
    </row>
    <row r="170" spans="1:9" x14ac:dyDescent="0.35">
      <c r="A170" t="str">
        <f>IF(CoverSheet!$C$9="Annual Return","AR",IF(CoverSheet!$C$9="Interim Return","IR",IF(CoverSheet!$C$9="Audited Annual Return","AAR","")))</f>
        <v/>
      </c>
      <c r="B170" t="str">
        <f>CoverSheet!$G$7</f>
        <v>v:25-01-a</v>
      </c>
      <c r="C170">
        <f>IF(CoverSheet!$C$31=3,"Q1",IF(CoverSheet!$C$31=6,"Q2",IF(CoverSheet!$C$31=9,"Q3",IF(AND(CoverSheet!$C$31=12,A170="AR"),"Q4",YEAR(CoverSheet!$D$29)))))</f>
        <v>1900</v>
      </c>
      <c r="D170" t="str">
        <f>CoverSheet!$C$15</f>
        <v/>
      </c>
      <c r="E170" t="s">
        <v>952</v>
      </c>
      <c r="F170" t="s">
        <v>1221</v>
      </c>
      <c r="G170" t="s">
        <v>1222</v>
      </c>
      <c r="H170">
        <f>'Crypto Services'!K141</f>
        <v>0</v>
      </c>
    </row>
    <row r="171" spans="1:9" x14ac:dyDescent="0.35">
      <c r="A171" t="str">
        <f>IF(CoverSheet!$C$9="Annual Return","AR",IF(CoverSheet!$C$9="Interim Return","IR",IF(CoverSheet!$C$9="Audited Annual Return","AAR","")))</f>
        <v/>
      </c>
      <c r="B171" t="str">
        <f>CoverSheet!$G$7</f>
        <v>v:25-01-a</v>
      </c>
      <c r="C171">
        <f>IF(CoverSheet!$C$31=3,"Q1",IF(CoverSheet!$C$31=6,"Q2",IF(CoverSheet!$C$31=9,"Q3",IF(AND(CoverSheet!$C$31=12,A171="AR"),"Q4",YEAR(CoverSheet!$D$29)))))</f>
        <v>1900</v>
      </c>
      <c r="D171" t="str">
        <f>CoverSheet!$C$15</f>
        <v/>
      </c>
      <c r="E171" t="s">
        <v>952</v>
      </c>
      <c r="F171" t="s">
        <v>916</v>
      </c>
      <c r="G171" t="s">
        <v>917</v>
      </c>
      <c r="I171" t="str">
        <f>'Crypto Services'!M143</f>
        <v>G</v>
      </c>
    </row>
    <row r="172" spans="1:9" x14ac:dyDescent="0.35">
      <c r="A172" t="str">
        <f>IF(CoverSheet!$C$9="Annual Return","AR",IF(CoverSheet!$C$9="Interim Return","IR",IF(CoverSheet!$C$9="Audited Annual Return","AAR","")))</f>
        <v/>
      </c>
      <c r="B172" t="str">
        <f>CoverSheet!$G$7</f>
        <v>v:25-01-a</v>
      </c>
      <c r="C172">
        <f>IF(CoverSheet!$C$31=3,"Q1",IF(CoverSheet!$C$31=6,"Q2",IF(CoverSheet!$C$31=9,"Q3",IF(AND(CoverSheet!$C$31=12,A172="AR"),"Q4",YEAR(CoverSheet!$D$29)))))</f>
        <v>1900</v>
      </c>
      <c r="D172" t="str">
        <f>CoverSheet!$C$15</f>
        <v/>
      </c>
      <c r="E172" t="s">
        <v>952</v>
      </c>
      <c r="F172" t="s">
        <v>1223</v>
      </c>
      <c r="G172" t="s">
        <v>3077</v>
      </c>
      <c r="H172">
        <f>'Crypto Services'!E145</f>
        <v>0</v>
      </c>
    </row>
    <row r="173" spans="1:9" x14ac:dyDescent="0.35">
      <c r="A173" t="str">
        <f>IF(CoverSheet!$C$9="Annual Return","AR",IF(CoverSheet!$C$9="Interim Return","IR",IF(CoverSheet!$C$9="Audited Annual Return","AAR","")))</f>
        <v/>
      </c>
      <c r="B173" t="str">
        <f>CoverSheet!$G$7</f>
        <v>v:25-01-a</v>
      </c>
      <c r="C173">
        <f>IF(CoverSheet!$C$31=3,"Q1",IF(CoverSheet!$C$31=6,"Q2",IF(CoverSheet!$C$31=9,"Q3",IF(AND(CoverSheet!$C$31=12,A173="AR"),"Q4",YEAR(CoverSheet!$D$29)))))</f>
        <v>1900</v>
      </c>
      <c r="D173" t="str">
        <f>CoverSheet!$C$15</f>
        <v/>
      </c>
      <c r="E173" t="s">
        <v>952</v>
      </c>
      <c r="F173" t="s">
        <v>1224</v>
      </c>
      <c r="G173" t="s">
        <v>3078</v>
      </c>
      <c r="H173">
        <f>'Crypto Services'!E146</f>
        <v>0</v>
      </c>
    </row>
    <row r="174" spans="1:9" x14ac:dyDescent="0.35">
      <c r="A174" t="str">
        <f>IF(CoverSheet!$C$9="Annual Return","AR",IF(CoverSheet!$C$9="Interim Return","IR",IF(CoverSheet!$C$9="Audited Annual Return","AAR","")))</f>
        <v/>
      </c>
      <c r="B174" t="str">
        <f>CoverSheet!$G$7</f>
        <v>v:25-01-a</v>
      </c>
      <c r="C174">
        <f>IF(CoverSheet!$C$31=3,"Q1",IF(CoverSheet!$C$31=6,"Q2",IF(CoverSheet!$C$31=9,"Q3",IF(AND(CoverSheet!$C$31=12,A174="AR"),"Q4",YEAR(CoverSheet!$D$29)))))</f>
        <v>1900</v>
      </c>
      <c r="D174" t="str">
        <f>CoverSheet!$C$15</f>
        <v/>
      </c>
      <c r="E174" t="s">
        <v>952</v>
      </c>
      <c r="F174" t="s">
        <v>1225</v>
      </c>
      <c r="G174" t="s">
        <v>3079</v>
      </c>
      <c r="H174">
        <f>'Crypto Services'!E147</f>
        <v>0</v>
      </c>
    </row>
    <row r="175" spans="1:9" x14ac:dyDescent="0.35">
      <c r="A175" t="str">
        <f>IF(CoverSheet!$C$9="Annual Return","AR",IF(CoverSheet!$C$9="Interim Return","IR",IF(CoverSheet!$C$9="Audited Annual Return","AAR","")))</f>
        <v/>
      </c>
      <c r="B175" t="str">
        <f>CoverSheet!$G$7</f>
        <v>v:25-01-a</v>
      </c>
      <c r="C175">
        <f>IF(CoverSheet!$C$31=3,"Q1",IF(CoverSheet!$C$31=6,"Q2",IF(CoverSheet!$C$31=9,"Q3",IF(AND(CoverSheet!$C$31=12,A175="AR"),"Q4",YEAR(CoverSheet!$D$29)))))</f>
        <v>1900</v>
      </c>
      <c r="D175" t="str">
        <f>CoverSheet!$C$15</f>
        <v/>
      </c>
      <c r="E175" t="s">
        <v>952</v>
      </c>
      <c r="F175" t="s">
        <v>1226</v>
      </c>
      <c r="G175" t="s">
        <v>3080</v>
      </c>
      <c r="H175">
        <f>'Crypto Services'!E148</f>
        <v>0</v>
      </c>
    </row>
    <row r="176" spans="1:9" x14ac:dyDescent="0.35">
      <c r="A176" t="str">
        <f>IF(CoverSheet!$C$9="Annual Return","AR",IF(CoverSheet!$C$9="Interim Return","IR",IF(CoverSheet!$C$9="Audited Annual Return","AAR","")))</f>
        <v/>
      </c>
      <c r="B176" t="str">
        <f>CoverSheet!$G$7</f>
        <v>v:25-01-a</v>
      </c>
      <c r="C176">
        <f>IF(CoverSheet!$C$31=3,"Q1",IF(CoverSheet!$C$31=6,"Q2",IF(CoverSheet!$C$31=9,"Q3",IF(AND(CoverSheet!$C$31=12,A176="AR"),"Q4",YEAR(CoverSheet!$D$29)))))</f>
        <v>1900</v>
      </c>
      <c r="D176" t="str">
        <f>CoverSheet!$C$15</f>
        <v/>
      </c>
      <c r="E176" t="s">
        <v>952</v>
      </c>
      <c r="F176" t="s">
        <v>3051</v>
      </c>
      <c r="G176" t="s">
        <v>3081</v>
      </c>
      <c r="H176">
        <f>'Crypto Services'!E149</f>
        <v>0</v>
      </c>
    </row>
    <row r="177" spans="1:8" x14ac:dyDescent="0.35">
      <c r="A177" t="str">
        <f>IF(CoverSheet!$C$9="Annual Return","AR",IF(CoverSheet!$C$9="Interim Return","IR",IF(CoverSheet!$C$9="Audited Annual Return","AAR","")))</f>
        <v/>
      </c>
      <c r="B177" t="str">
        <f>CoverSheet!$G$7</f>
        <v>v:25-01-a</v>
      </c>
      <c r="C177">
        <f>IF(CoverSheet!$C$31=3,"Q1",IF(CoverSheet!$C$31=6,"Q2",IF(CoverSheet!$C$31=9,"Q3",IF(AND(CoverSheet!$C$31=12,A177="AR"),"Q4",YEAR(CoverSheet!$D$29)))))</f>
        <v>1900</v>
      </c>
      <c r="D177" t="str">
        <f>CoverSheet!$C$15</f>
        <v/>
      </c>
      <c r="E177" t="s">
        <v>952</v>
      </c>
      <c r="F177" t="s">
        <v>3052</v>
      </c>
      <c r="G177" t="s">
        <v>3082</v>
      </c>
      <c r="H177">
        <f>'Crypto Services'!E150</f>
        <v>0</v>
      </c>
    </row>
    <row r="178" spans="1:8" x14ac:dyDescent="0.35">
      <c r="A178" t="str">
        <f>IF(CoverSheet!$C$9="Annual Return","AR",IF(CoverSheet!$C$9="Interim Return","IR",IF(CoverSheet!$C$9="Audited Annual Return","AAR","")))</f>
        <v/>
      </c>
      <c r="B178" t="str">
        <f>CoverSheet!$G$7</f>
        <v>v:25-01-a</v>
      </c>
      <c r="C178">
        <f>IF(CoverSheet!$C$31=3,"Q1",IF(CoverSheet!$C$31=6,"Q2",IF(CoverSheet!$C$31=9,"Q3",IF(AND(CoverSheet!$C$31=12,A178="AR"),"Q4",YEAR(CoverSheet!$D$29)))))</f>
        <v>1900</v>
      </c>
      <c r="D178" t="str">
        <f>CoverSheet!$C$15</f>
        <v/>
      </c>
      <c r="E178" t="s">
        <v>952</v>
      </c>
      <c r="F178" t="s">
        <v>3053</v>
      </c>
      <c r="G178" t="s">
        <v>3083</v>
      </c>
      <c r="H178">
        <f>'Crypto Services'!E151</f>
        <v>0</v>
      </c>
    </row>
    <row r="179" spans="1:8" x14ac:dyDescent="0.35">
      <c r="A179" t="str">
        <f>IF(CoverSheet!$C$9="Annual Return","AR",IF(CoverSheet!$C$9="Interim Return","IR",IF(CoverSheet!$C$9="Audited Annual Return","AAR","")))</f>
        <v/>
      </c>
      <c r="B179" t="str">
        <f>CoverSheet!$G$7</f>
        <v>v:25-01-a</v>
      </c>
      <c r="C179">
        <f>IF(CoverSheet!$C$31=3,"Q1",IF(CoverSheet!$C$31=6,"Q2",IF(CoverSheet!$C$31=9,"Q3",IF(AND(CoverSheet!$C$31=12,A179="AR"),"Q4",YEAR(CoverSheet!$D$29)))))</f>
        <v>1900</v>
      </c>
      <c r="D179" t="str">
        <f>CoverSheet!$C$15</f>
        <v/>
      </c>
      <c r="E179" t="s">
        <v>952</v>
      </c>
      <c r="F179" t="s">
        <v>3054</v>
      </c>
      <c r="G179" t="s">
        <v>3084</v>
      </c>
      <c r="H179">
        <f>'Crypto Services'!E152</f>
        <v>0</v>
      </c>
    </row>
    <row r="180" spans="1:8" x14ac:dyDescent="0.35">
      <c r="A180" t="str">
        <f>IF(CoverSheet!$C$9="Annual Return","AR",IF(CoverSheet!$C$9="Interim Return","IR",IF(CoverSheet!$C$9="Audited Annual Return","AAR","")))</f>
        <v/>
      </c>
      <c r="B180" t="str">
        <f>CoverSheet!$G$7</f>
        <v>v:25-01-a</v>
      </c>
      <c r="C180">
        <f>IF(CoverSheet!$C$31=3,"Q1",IF(CoverSheet!$C$31=6,"Q2",IF(CoverSheet!$C$31=9,"Q3",IF(AND(CoverSheet!$C$31=12,A180="AR"),"Q4",YEAR(CoverSheet!$D$29)))))</f>
        <v>1900</v>
      </c>
      <c r="D180" t="str">
        <f>CoverSheet!$C$15</f>
        <v/>
      </c>
      <c r="E180" t="s">
        <v>952</v>
      </c>
      <c r="F180" t="s">
        <v>3055</v>
      </c>
      <c r="G180" t="s">
        <v>3085</v>
      </c>
      <c r="H180">
        <f>'Crypto Services'!E153</f>
        <v>0</v>
      </c>
    </row>
    <row r="181" spans="1:8" x14ac:dyDescent="0.35">
      <c r="A181" t="str">
        <f>IF(CoverSheet!$C$9="Annual Return","AR",IF(CoverSheet!$C$9="Interim Return","IR",IF(CoverSheet!$C$9="Audited Annual Return","AAR","")))</f>
        <v/>
      </c>
      <c r="B181" t="str">
        <f>CoverSheet!$G$7</f>
        <v>v:25-01-a</v>
      </c>
      <c r="C181">
        <f>IF(CoverSheet!$C$31=3,"Q1",IF(CoverSheet!$C$31=6,"Q2",IF(CoverSheet!$C$31=9,"Q3",IF(AND(CoverSheet!$C$31=12,A181="AR"),"Q4",YEAR(CoverSheet!$D$29)))))</f>
        <v>1900</v>
      </c>
      <c r="D181" t="str">
        <f>CoverSheet!$C$15</f>
        <v/>
      </c>
      <c r="E181" t="s">
        <v>952</v>
      </c>
      <c r="F181" t="s">
        <v>3056</v>
      </c>
      <c r="G181" t="s">
        <v>3086</v>
      </c>
      <c r="H181">
        <f>'Crypto Services'!E154</f>
        <v>0</v>
      </c>
    </row>
    <row r="182" spans="1:8" x14ac:dyDescent="0.35">
      <c r="A182" t="str">
        <f>IF(CoverSheet!$C$9="Annual Return","AR",IF(CoverSheet!$C$9="Interim Return","IR",IF(CoverSheet!$C$9="Audited Annual Return","AAR","")))</f>
        <v/>
      </c>
      <c r="B182" t="str">
        <f>CoverSheet!$G$7</f>
        <v>v:25-01-a</v>
      </c>
      <c r="C182">
        <f>IF(CoverSheet!$C$31=3,"Q1",IF(CoverSheet!$C$31=6,"Q2",IF(CoverSheet!$C$31=9,"Q3",IF(AND(CoverSheet!$C$31=12,A182="AR"),"Q4",YEAR(CoverSheet!$D$29)))))</f>
        <v>1900</v>
      </c>
      <c r="D182" t="str">
        <f>CoverSheet!$C$15</f>
        <v/>
      </c>
      <c r="E182" t="s">
        <v>952</v>
      </c>
      <c r="F182" t="s">
        <v>3057</v>
      </c>
      <c r="G182" t="s">
        <v>3087</v>
      </c>
      <c r="H182">
        <f>'Crypto Services'!F145</f>
        <v>0</v>
      </c>
    </row>
    <row r="183" spans="1:8" x14ac:dyDescent="0.35">
      <c r="A183" t="str">
        <f>IF(CoverSheet!$C$9="Annual Return","AR",IF(CoverSheet!$C$9="Interim Return","IR",IF(CoverSheet!$C$9="Audited Annual Return","AAR","")))</f>
        <v/>
      </c>
      <c r="B183" t="str">
        <f>CoverSheet!$G$7</f>
        <v>v:25-01-a</v>
      </c>
      <c r="C183">
        <f>IF(CoverSheet!$C$31=3,"Q1",IF(CoverSheet!$C$31=6,"Q2",IF(CoverSheet!$C$31=9,"Q3",IF(AND(CoverSheet!$C$31=12,A183="AR"),"Q4",YEAR(CoverSheet!$D$29)))))</f>
        <v>1900</v>
      </c>
      <c r="D183" t="str">
        <f>CoverSheet!$C$15</f>
        <v/>
      </c>
      <c r="E183" t="s">
        <v>952</v>
      </c>
      <c r="F183" t="s">
        <v>3058</v>
      </c>
      <c r="G183" t="s">
        <v>3088</v>
      </c>
      <c r="H183">
        <f>'Crypto Services'!F146</f>
        <v>0</v>
      </c>
    </row>
    <row r="184" spans="1:8" x14ac:dyDescent="0.35">
      <c r="A184" t="str">
        <f>IF(CoverSheet!$C$9="Annual Return","AR",IF(CoverSheet!$C$9="Interim Return","IR",IF(CoverSheet!$C$9="Audited Annual Return","AAR","")))</f>
        <v/>
      </c>
      <c r="B184" t="str">
        <f>CoverSheet!$G$7</f>
        <v>v:25-01-a</v>
      </c>
      <c r="C184">
        <f>IF(CoverSheet!$C$31=3,"Q1",IF(CoverSheet!$C$31=6,"Q2",IF(CoverSheet!$C$31=9,"Q3",IF(AND(CoverSheet!$C$31=12,A184="AR"),"Q4",YEAR(CoverSheet!$D$29)))))</f>
        <v>1900</v>
      </c>
      <c r="D184" t="str">
        <f>CoverSheet!$C$15</f>
        <v/>
      </c>
      <c r="E184" t="s">
        <v>952</v>
      </c>
      <c r="F184" t="s">
        <v>3059</v>
      </c>
      <c r="G184" t="s">
        <v>3089</v>
      </c>
      <c r="H184">
        <f>'Crypto Services'!F147</f>
        <v>0</v>
      </c>
    </row>
    <row r="185" spans="1:8" x14ac:dyDescent="0.35">
      <c r="A185" t="str">
        <f>IF(CoverSheet!$C$9="Annual Return","AR",IF(CoverSheet!$C$9="Interim Return","IR",IF(CoverSheet!$C$9="Audited Annual Return","AAR","")))</f>
        <v/>
      </c>
      <c r="B185" t="str">
        <f>CoverSheet!$G$7</f>
        <v>v:25-01-a</v>
      </c>
      <c r="C185">
        <f>IF(CoverSheet!$C$31=3,"Q1",IF(CoverSheet!$C$31=6,"Q2",IF(CoverSheet!$C$31=9,"Q3",IF(AND(CoverSheet!$C$31=12,A185="AR"),"Q4",YEAR(CoverSheet!$D$29)))))</f>
        <v>1900</v>
      </c>
      <c r="D185" t="str">
        <f>CoverSheet!$C$15</f>
        <v/>
      </c>
      <c r="E185" t="s">
        <v>952</v>
      </c>
      <c r="F185" t="s">
        <v>3060</v>
      </c>
      <c r="G185" t="s">
        <v>3090</v>
      </c>
      <c r="H185">
        <f>'Crypto Services'!F148</f>
        <v>0</v>
      </c>
    </row>
    <row r="186" spans="1:8" x14ac:dyDescent="0.35">
      <c r="A186" t="str">
        <f>IF(CoverSheet!$C$9="Annual Return","AR",IF(CoverSheet!$C$9="Interim Return","IR",IF(CoverSheet!$C$9="Audited Annual Return","AAR","")))</f>
        <v/>
      </c>
      <c r="B186" t="str">
        <f>CoverSheet!$G$7</f>
        <v>v:25-01-a</v>
      </c>
      <c r="C186">
        <f>IF(CoverSheet!$C$31=3,"Q1",IF(CoverSheet!$C$31=6,"Q2",IF(CoverSheet!$C$31=9,"Q3",IF(AND(CoverSheet!$C$31=12,A186="AR"),"Q4",YEAR(CoverSheet!$D$29)))))</f>
        <v>1900</v>
      </c>
      <c r="D186" t="str">
        <f>CoverSheet!$C$15</f>
        <v/>
      </c>
      <c r="E186" t="s">
        <v>952</v>
      </c>
      <c r="F186" t="s">
        <v>3061</v>
      </c>
      <c r="G186" t="s">
        <v>3091</v>
      </c>
      <c r="H186">
        <f>'Crypto Services'!F149</f>
        <v>0</v>
      </c>
    </row>
    <row r="187" spans="1:8" x14ac:dyDescent="0.35">
      <c r="A187" t="str">
        <f>IF(CoverSheet!$C$9="Annual Return","AR",IF(CoverSheet!$C$9="Interim Return","IR",IF(CoverSheet!$C$9="Audited Annual Return","AAR","")))</f>
        <v/>
      </c>
      <c r="B187" t="str">
        <f>CoverSheet!$G$7</f>
        <v>v:25-01-a</v>
      </c>
      <c r="C187">
        <f>IF(CoverSheet!$C$31=3,"Q1",IF(CoverSheet!$C$31=6,"Q2",IF(CoverSheet!$C$31=9,"Q3",IF(AND(CoverSheet!$C$31=12,A187="AR"),"Q4",YEAR(CoverSheet!$D$29)))))</f>
        <v>1900</v>
      </c>
      <c r="D187" t="str">
        <f>CoverSheet!$C$15</f>
        <v/>
      </c>
      <c r="E187" t="s">
        <v>952</v>
      </c>
      <c r="F187" t="s">
        <v>3062</v>
      </c>
      <c r="G187" t="s">
        <v>3092</v>
      </c>
      <c r="H187">
        <f>'Crypto Services'!F150</f>
        <v>0</v>
      </c>
    </row>
    <row r="188" spans="1:8" x14ac:dyDescent="0.35">
      <c r="A188" t="str">
        <f>IF(CoverSheet!$C$9="Annual Return","AR",IF(CoverSheet!$C$9="Interim Return","IR",IF(CoverSheet!$C$9="Audited Annual Return","AAR","")))</f>
        <v/>
      </c>
      <c r="B188" t="str">
        <f>CoverSheet!$G$7</f>
        <v>v:25-01-a</v>
      </c>
      <c r="C188">
        <f>IF(CoverSheet!$C$31=3,"Q1",IF(CoverSheet!$C$31=6,"Q2",IF(CoverSheet!$C$31=9,"Q3",IF(AND(CoverSheet!$C$31=12,A188="AR"),"Q4",YEAR(CoverSheet!$D$29)))))</f>
        <v>1900</v>
      </c>
      <c r="D188" t="str">
        <f>CoverSheet!$C$15</f>
        <v/>
      </c>
      <c r="E188" t="s">
        <v>952</v>
      </c>
      <c r="F188" t="s">
        <v>3063</v>
      </c>
      <c r="G188" t="s">
        <v>3093</v>
      </c>
      <c r="H188">
        <f>'Crypto Services'!F151</f>
        <v>0</v>
      </c>
    </row>
    <row r="189" spans="1:8" x14ac:dyDescent="0.35">
      <c r="A189" t="str">
        <f>IF(CoverSheet!$C$9="Annual Return","AR",IF(CoverSheet!$C$9="Interim Return","IR",IF(CoverSheet!$C$9="Audited Annual Return","AAR","")))</f>
        <v/>
      </c>
      <c r="B189" t="str">
        <f>CoverSheet!$G$7</f>
        <v>v:25-01-a</v>
      </c>
      <c r="C189">
        <f>IF(CoverSheet!$C$31=3,"Q1",IF(CoverSheet!$C$31=6,"Q2",IF(CoverSheet!$C$31=9,"Q3",IF(AND(CoverSheet!$C$31=12,A189="AR"),"Q4",YEAR(CoverSheet!$D$29)))))</f>
        <v>1900</v>
      </c>
      <c r="D189" t="str">
        <f>CoverSheet!$C$15</f>
        <v/>
      </c>
      <c r="E189" t="s">
        <v>952</v>
      </c>
      <c r="F189" t="s">
        <v>3064</v>
      </c>
      <c r="G189" t="s">
        <v>3094</v>
      </c>
      <c r="H189">
        <f>'Crypto Services'!F152</f>
        <v>0</v>
      </c>
    </row>
    <row r="190" spans="1:8" x14ac:dyDescent="0.35">
      <c r="A190" t="str">
        <f>IF(CoverSheet!$C$9="Annual Return","AR",IF(CoverSheet!$C$9="Interim Return","IR",IF(CoverSheet!$C$9="Audited Annual Return","AAR","")))</f>
        <v/>
      </c>
      <c r="B190" t="str">
        <f>CoverSheet!$G$7</f>
        <v>v:25-01-a</v>
      </c>
      <c r="C190">
        <f>IF(CoverSheet!$C$31=3,"Q1",IF(CoverSheet!$C$31=6,"Q2",IF(CoverSheet!$C$31=9,"Q3",IF(AND(CoverSheet!$C$31=12,A190="AR"),"Q4",YEAR(CoverSheet!$D$29)))))</f>
        <v>1900</v>
      </c>
      <c r="D190" t="str">
        <f>CoverSheet!$C$15</f>
        <v/>
      </c>
      <c r="E190" t="s">
        <v>952</v>
      </c>
      <c r="F190" t="s">
        <v>3065</v>
      </c>
      <c r="G190" t="s">
        <v>3095</v>
      </c>
      <c r="H190">
        <f>'Crypto Services'!F153</f>
        <v>0</v>
      </c>
    </row>
    <row r="191" spans="1:8" x14ac:dyDescent="0.35">
      <c r="A191" t="str">
        <f>IF(CoverSheet!$C$9="Annual Return","AR",IF(CoverSheet!$C$9="Interim Return","IR",IF(CoverSheet!$C$9="Audited Annual Return","AAR","")))</f>
        <v/>
      </c>
      <c r="B191" t="str">
        <f>CoverSheet!$G$7</f>
        <v>v:25-01-a</v>
      </c>
      <c r="C191">
        <f>IF(CoverSheet!$C$31=3,"Q1",IF(CoverSheet!$C$31=6,"Q2",IF(CoverSheet!$C$31=9,"Q3",IF(AND(CoverSheet!$C$31=12,A191="AR"),"Q4",YEAR(CoverSheet!$D$29)))))</f>
        <v>1900</v>
      </c>
      <c r="D191" t="str">
        <f>CoverSheet!$C$15</f>
        <v/>
      </c>
      <c r="E191" t="s">
        <v>952</v>
      </c>
      <c r="F191" t="s">
        <v>3066</v>
      </c>
      <c r="G191" t="s">
        <v>3096</v>
      </c>
      <c r="H191">
        <f>'Crypto Services'!F154</f>
        <v>0</v>
      </c>
    </row>
    <row r="192" spans="1:8" x14ac:dyDescent="0.35">
      <c r="A192" t="str">
        <f>IF(CoverSheet!$C$9="Annual Return","AR",IF(CoverSheet!$C$9="Interim Return","IR",IF(CoverSheet!$C$9="Audited Annual Return","AAR","")))</f>
        <v/>
      </c>
      <c r="B192" t="str">
        <f>CoverSheet!$G$7</f>
        <v>v:25-01-a</v>
      </c>
      <c r="C192">
        <f>IF(CoverSheet!$C$31=3,"Q1",IF(CoverSheet!$C$31=6,"Q2",IF(CoverSheet!$C$31=9,"Q3",IF(AND(CoverSheet!$C$31=12,A192="AR"),"Q4",YEAR(CoverSheet!$D$29)))))</f>
        <v>1900</v>
      </c>
      <c r="D192" t="str">
        <f>CoverSheet!$C$15</f>
        <v/>
      </c>
      <c r="E192" t="s">
        <v>952</v>
      </c>
      <c r="F192" t="s">
        <v>3067</v>
      </c>
      <c r="G192" t="s">
        <v>3097</v>
      </c>
      <c r="H192" s="253">
        <f>'Crypto Services'!H145</f>
        <v>0</v>
      </c>
    </row>
    <row r="193" spans="1:9" x14ac:dyDescent="0.35">
      <c r="A193" t="str">
        <f>IF(CoverSheet!$C$9="Annual Return","AR",IF(CoverSheet!$C$9="Interim Return","IR",IF(CoverSheet!$C$9="Audited Annual Return","AAR","")))</f>
        <v/>
      </c>
      <c r="B193" t="str">
        <f>CoverSheet!$G$7</f>
        <v>v:25-01-a</v>
      </c>
      <c r="C193">
        <f>IF(CoverSheet!$C$31=3,"Q1",IF(CoverSheet!$C$31=6,"Q2",IF(CoverSheet!$C$31=9,"Q3",IF(AND(CoverSheet!$C$31=12,A193="AR"),"Q4",YEAR(CoverSheet!$D$29)))))</f>
        <v>1900</v>
      </c>
      <c r="D193" t="str">
        <f>CoverSheet!$C$15</f>
        <v/>
      </c>
      <c r="E193" t="s">
        <v>952</v>
      </c>
      <c r="F193" t="s">
        <v>3068</v>
      </c>
      <c r="G193" t="s">
        <v>3098</v>
      </c>
      <c r="H193" s="253">
        <f>'Crypto Services'!H146</f>
        <v>0</v>
      </c>
    </row>
    <row r="194" spans="1:9" x14ac:dyDescent="0.35">
      <c r="A194" t="str">
        <f>IF(CoverSheet!$C$9="Annual Return","AR",IF(CoverSheet!$C$9="Interim Return","IR",IF(CoverSheet!$C$9="Audited Annual Return","AAR","")))</f>
        <v/>
      </c>
      <c r="B194" t="str">
        <f>CoverSheet!$G$7</f>
        <v>v:25-01-a</v>
      </c>
      <c r="C194">
        <f>IF(CoverSheet!$C$31=3,"Q1",IF(CoverSheet!$C$31=6,"Q2",IF(CoverSheet!$C$31=9,"Q3",IF(AND(CoverSheet!$C$31=12,A194="AR"),"Q4",YEAR(CoverSheet!$D$29)))))</f>
        <v>1900</v>
      </c>
      <c r="D194" t="str">
        <f>CoverSheet!$C$15</f>
        <v/>
      </c>
      <c r="E194" t="s">
        <v>952</v>
      </c>
      <c r="F194" t="s">
        <v>3069</v>
      </c>
      <c r="G194" t="s">
        <v>3099</v>
      </c>
      <c r="H194" s="253">
        <f>'Crypto Services'!H147</f>
        <v>0</v>
      </c>
    </row>
    <row r="195" spans="1:9" x14ac:dyDescent="0.35">
      <c r="A195" t="str">
        <f>IF(CoverSheet!$C$9="Annual Return","AR",IF(CoverSheet!$C$9="Interim Return","IR",IF(CoverSheet!$C$9="Audited Annual Return","AAR","")))</f>
        <v/>
      </c>
      <c r="B195" t="str">
        <f>CoverSheet!$G$7</f>
        <v>v:25-01-a</v>
      </c>
      <c r="C195">
        <f>IF(CoverSheet!$C$31=3,"Q1",IF(CoverSheet!$C$31=6,"Q2",IF(CoverSheet!$C$31=9,"Q3",IF(AND(CoverSheet!$C$31=12,A195="AR"),"Q4",YEAR(CoverSheet!$D$29)))))</f>
        <v>1900</v>
      </c>
      <c r="D195" t="str">
        <f>CoverSheet!$C$15</f>
        <v/>
      </c>
      <c r="E195" t="s">
        <v>952</v>
      </c>
      <c r="F195" t="s">
        <v>3070</v>
      </c>
      <c r="G195" t="s">
        <v>3100</v>
      </c>
      <c r="H195" s="253">
        <f>'Crypto Services'!H148</f>
        <v>0</v>
      </c>
    </row>
    <row r="196" spans="1:9" x14ac:dyDescent="0.35">
      <c r="A196" t="str">
        <f>IF(CoverSheet!$C$9="Annual Return","AR",IF(CoverSheet!$C$9="Interim Return","IR",IF(CoverSheet!$C$9="Audited Annual Return","AAR","")))</f>
        <v/>
      </c>
      <c r="B196" t="str">
        <f>CoverSheet!$G$7</f>
        <v>v:25-01-a</v>
      </c>
      <c r="C196">
        <f>IF(CoverSheet!$C$31=3,"Q1",IF(CoverSheet!$C$31=6,"Q2",IF(CoverSheet!$C$31=9,"Q3",IF(AND(CoverSheet!$C$31=12,A196="AR"),"Q4",YEAR(CoverSheet!$D$29)))))</f>
        <v>1900</v>
      </c>
      <c r="D196" t="str">
        <f>CoverSheet!$C$15</f>
        <v/>
      </c>
      <c r="E196" t="s">
        <v>952</v>
      </c>
      <c r="F196" t="s">
        <v>3071</v>
      </c>
      <c r="G196" t="s">
        <v>3101</v>
      </c>
      <c r="H196" s="253">
        <f>'Crypto Services'!H149</f>
        <v>0</v>
      </c>
    </row>
    <row r="197" spans="1:9" x14ac:dyDescent="0.35">
      <c r="A197" t="str">
        <f>IF(CoverSheet!$C$9="Annual Return","AR",IF(CoverSheet!$C$9="Interim Return","IR",IF(CoverSheet!$C$9="Audited Annual Return","AAR","")))</f>
        <v/>
      </c>
      <c r="B197" t="str">
        <f>CoverSheet!$G$7</f>
        <v>v:25-01-a</v>
      </c>
      <c r="C197">
        <f>IF(CoverSheet!$C$31=3,"Q1",IF(CoverSheet!$C$31=6,"Q2",IF(CoverSheet!$C$31=9,"Q3",IF(AND(CoverSheet!$C$31=12,A197="AR"),"Q4",YEAR(CoverSheet!$D$29)))))</f>
        <v>1900</v>
      </c>
      <c r="D197" t="str">
        <f>CoverSheet!$C$15</f>
        <v/>
      </c>
      <c r="E197" t="s">
        <v>952</v>
      </c>
      <c r="F197" t="s">
        <v>3072</v>
      </c>
      <c r="G197" t="s">
        <v>3102</v>
      </c>
      <c r="H197" s="253">
        <f>'Crypto Services'!H150</f>
        <v>0</v>
      </c>
    </row>
    <row r="198" spans="1:9" x14ac:dyDescent="0.35">
      <c r="A198" t="str">
        <f>IF(CoverSheet!$C$9="Annual Return","AR",IF(CoverSheet!$C$9="Interim Return","IR",IF(CoverSheet!$C$9="Audited Annual Return","AAR","")))</f>
        <v/>
      </c>
      <c r="B198" t="str">
        <f>CoverSheet!$G$7</f>
        <v>v:25-01-a</v>
      </c>
      <c r="C198">
        <f>IF(CoverSheet!$C$31=3,"Q1",IF(CoverSheet!$C$31=6,"Q2",IF(CoverSheet!$C$31=9,"Q3",IF(AND(CoverSheet!$C$31=12,A198="AR"),"Q4",YEAR(CoverSheet!$D$29)))))</f>
        <v>1900</v>
      </c>
      <c r="D198" t="str">
        <f>CoverSheet!$C$15</f>
        <v/>
      </c>
      <c r="E198" t="s">
        <v>952</v>
      </c>
      <c r="F198" t="s">
        <v>3073</v>
      </c>
      <c r="G198" t="s">
        <v>3103</v>
      </c>
      <c r="H198" s="253">
        <f>'Crypto Services'!H151</f>
        <v>0</v>
      </c>
    </row>
    <row r="199" spans="1:9" x14ac:dyDescent="0.35">
      <c r="A199" t="str">
        <f>IF(CoverSheet!$C$9="Annual Return","AR",IF(CoverSheet!$C$9="Interim Return","IR",IF(CoverSheet!$C$9="Audited Annual Return","AAR","")))</f>
        <v/>
      </c>
      <c r="B199" t="str">
        <f>CoverSheet!$G$7</f>
        <v>v:25-01-a</v>
      </c>
      <c r="C199">
        <f>IF(CoverSheet!$C$31=3,"Q1",IF(CoverSheet!$C$31=6,"Q2",IF(CoverSheet!$C$31=9,"Q3",IF(AND(CoverSheet!$C$31=12,A199="AR"),"Q4",YEAR(CoverSheet!$D$29)))))</f>
        <v>1900</v>
      </c>
      <c r="D199" t="str">
        <f>CoverSheet!$C$15</f>
        <v/>
      </c>
      <c r="E199" t="s">
        <v>952</v>
      </c>
      <c r="F199" t="s">
        <v>3074</v>
      </c>
      <c r="G199" t="s">
        <v>3104</v>
      </c>
      <c r="H199" s="253">
        <f>'Crypto Services'!H152</f>
        <v>0</v>
      </c>
    </row>
    <row r="200" spans="1:9" x14ac:dyDescent="0.35">
      <c r="A200" t="str">
        <f>IF(CoverSheet!$C$9="Annual Return","AR",IF(CoverSheet!$C$9="Interim Return","IR",IF(CoverSheet!$C$9="Audited Annual Return","AAR","")))</f>
        <v/>
      </c>
      <c r="B200" t="str">
        <f>CoverSheet!$G$7</f>
        <v>v:25-01-a</v>
      </c>
      <c r="C200">
        <f>IF(CoverSheet!$C$31=3,"Q1",IF(CoverSheet!$C$31=6,"Q2",IF(CoverSheet!$C$31=9,"Q3",IF(AND(CoverSheet!$C$31=12,A200="AR"),"Q4",YEAR(CoverSheet!$D$29)))))</f>
        <v>1900</v>
      </c>
      <c r="D200" t="str">
        <f>CoverSheet!$C$15</f>
        <v/>
      </c>
      <c r="E200" t="s">
        <v>952</v>
      </c>
      <c r="F200" t="s">
        <v>3075</v>
      </c>
      <c r="G200" t="s">
        <v>3105</v>
      </c>
      <c r="H200" s="253">
        <f>'Crypto Services'!H153</f>
        <v>0</v>
      </c>
    </row>
    <row r="201" spans="1:9" x14ac:dyDescent="0.35">
      <c r="A201" t="str">
        <f>IF(CoverSheet!$C$9="Annual Return","AR",IF(CoverSheet!$C$9="Interim Return","IR",IF(CoverSheet!$C$9="Audited Annual Return","AAR","")))</f>
        <v/>
      </c>
      <c r="B201" t="str">
        <f>CoverSheet!$G$7</f>
        <v>v:25-01-a</v>
      </c>
      <c r="C201">
        <f>IF(CoverSheet!$C$31=3,"Q1",IF(CoverSheet!$C$31=6,"Q2",IF(CoverSheet!$C$31=9,"Q3",IF(AND(CoverSheet!$C$31=12,A201="AR"),"Q4",YEAR(CoverSheet!$D$29)))))</f>
        <v>1900</v>
      </c>
      <c r="D201" t="str">
        <f>CoverSheet!$C$15</f>
        <v/>
      </c>
      <c r="E201" t="s">
        <v>952</v>
      </c>
      <c r="F201" t="s">
        <v>3076</v>
      </c>
      <c r="G201" t="s">
        <v>3106</v>
      </c>
      <c r="H201" s="253">
        <f>'Crypto Services'!H154</f>
        <v>0</v>
      </c>
    </row>
    <row r="202" spans="1:9" x14ac:dyDescent="0.35">
      <c r="A202" t="str">
        <f>IF(CoverSheet!$C$9="Annual Return","AR",IF(CoverSheet!$C$9="Interim Return","IR",IF(CoverSheet!$C$9="Audited Annual Return","AAR","")))</f>
        <v/>
      </c>
      <c r="B202" t="str">
        <f>CoverSheet!$G$7</f>
        <v>v:25-01-a</v>
      </c>
      <c r="C202">
        <f>IF(CoverSheet!$C$31=3,"Q1",IF(CoverSheet!$C$31=6,"Q2",IF(CoverSheet!$C$31=9,"Q3",IF(AND(CoverSheet!$C$31=12,A202="AR"),"Q4",YEAR(CoverSheet!$D$29)))))</f>
        <v>1900</v>
      </c>
      <c r="D202" t="str">
        <f>CoverSheet!$C$15</f>
        <v/>
      </c>
      <c r="E202" t="s">
        <v>952</v>
      </c>
      <c r="F202" t="s">
        <v>3107</v>
      </c>
      <c r="G202" t="s">
        <v>3111</v>
      </c>
      <c r="H202">
        <f>'Crypto Services'!H161</f>
        <v>0</v>
      </c>
      <c r="I202" t="str">
        <f>'Crypto Services'!$M$161</f>
        <v>G</v>
      </c>
    </row>
    <row r="203" spans="1:9" x14ac:dyDescent="0.35">
      <c r="A203" t="str">
        <f>IF(CoverSheet!$C$9="Annual Return","AR",IF(CoverSheet!$C$9="Interim Return","IR",IF(CoverSheet!$C$9="Audited Annual Return","AAR","")))</f>
        <v/>
      </c>
      <c r="B203" t="str">
        <f>CoverSheet!$G$7</f>
        <v>v:25-01-a</v>
      </c>
      <c r="C203">
        <f>IF(CoverSheet!$C$31=3,"Q1",IF(CoverSheet!$C$31=6,"Q2",IF(CoverSheet!$C$31=9,"Q3",IF(AND(CoverSheet!$C$31=12,A203="AR"),"Q4",YEAR(CoverSheet!$D$29)))))</f>
        <v>1900</v>
      </c>
      <c r="D203" t="str">
        <f>CoverSheet!$C$15</f>
        <v/>
      </c>
      <c r="E203" t="s">
        <v>952</v>
      </c>
      <c r="F203" t="s">
        <v>3108</v>
      </c>
      <c r="G203" t="s">
        <v>5183</v>
      </c>
      <c r="H203">
        <f>'Crypto Services'!I161</f>
        <v>0</v>
      </c>
      <c r="I203" t="str">
        <f>'Crypto Services'!$M$161</f>
        <v>G</v>
      </c>
    </row>
    <row r="204" spans="1:9" x14ac:dyDescent="0.35">
      <c r="A204" t="str">
        <f>IF(CoverSheet!$C$9="Annual Return","AR",IF(CoverSheet!$C$9="Interim Return","IR",IF(CoverSheet!$C$9="Audited Annual Return","AAR","")))</f>
        <v/>
      </c>
      <c r="B204" t="str">
        <f>CoverSheet!$G$7</f>
        <v>v:25-01-a</v>
      </c>
      <c r="C204">
        <f>IF(CoverSheet!$C$31=3,"Q1",IF(CoverSheet!$C$31=6,"Q2",IF(CoverSheet!$C$31=9,"Q3",IF(AND(CoverSheet!$C$31=12,A204="AR"),"Q4",YEAR(CoverSheet!$D$29)))))</f>
        <v>1900</v>
      </c>
      <c r="D204" t="str">
        <f>CoverSheet!$C$15</f>
        <v/>
      </c>
      <c r="E204" t="s">
        <v>952</v>
      </c>
      <c r="F204" t="s">
        <v>3109</v>
      </c>
      <c r="G204" t="s">
        <v>3112</v>
      </c>
      <c r="H204">
        <f>'Crypto Services'!J161</f>
        <v>0</v>
      </c>
      <c r="I204" t="str">
        <f>'Crypto Services'!$M$161</f>
        <v>G</v>
      </c>
    </row>
    <row r="205" spans="1:9" x14ac:dyDescent="0.35">
      <c r="A205" t="str">
        <f>IF(CoverSheet!$C$9="Annual Return","AR",IF(CoverSheet!$C$9="Interim Return","IR",IF(CoverSheet!$C$9="Audited Annual Return","AAR","")))</f>
        <v/>
      </c>
      <c r="B205" t="str">
        <f>CoverSheet!$G$7</f>
        <v>v:25-01-a</v>
      </c>
      <c r="C205">
        <f>IF(CoverSheet!$C$31=3,"Q1",IF(CoverSheet!$C$31=6,"Q2",IF(CoverSheet!$C$31=9,"Q3",IF(AND(CoverSheet!$C$31=12,A205="AR"),"Q4",YEAR(CoverSheet!$D$29)))))</f>
        <v>1900</v>
      </c>
      <c r="D205" t="str">
        <f>CoverSheet!$C$15</f>
        <v/>
      </c>
      <c r="E205" t="s">
        <v>952</v>
      </c>
      <c r="F205" t="s">
        <v>3110</v>
      </c>
      <c r="G205" t="s">
        <v>3113</v>
      </c>
      <c r="H205" s="261">
        <f>'Crypto Services'!K161</f>
        <v>0</v>
      </c>
      <c r="I205" t="str">
        <f>'Crypto Services'!$M$161</f>
        <v>G</v>
      </c>
    </row>
    <row r="206" spans="1:9" x14ac:dyDescent="0.35">
      <c r="A206" t="str">
        <f>IF(CoverSheet!$C$9="Annual Return","AR",IF(CoverSheet!$C$9="Interim Return","IR",IF(CoverSheet!$C$9="Audited Annual Return","AAR","")))</f>
        <v/>
      </c>
      <c r="B206" t="str">
        <f>CoverSheet!$G$7</f>
        <v>v:25-01-a</v>
      </c>
      <c r="C206">
        <f>IF(CoverSheet!$C$31=3,"Q1",IF(CoverSheet!$C$31=6,"Q2",IF(CoverSheet!$C$31=9,"Q3",IF(AND(CoverSheet!$C$31=12,A206="AR"),"Q4",YEAR(CoverSheet!$D$29)))))</f>
        <v>1900</v>
      </c>
      <c r="D206" t="str">
        <f>CoverSheet!$C$15</f>
        <v/>
      </c>
      <c r="E206" t="s">
        <v>952</v>
      </c>
      <c r="F206" t="s">
        <v>3114</v>
      </c>
      <c r="G206" t="s">
        <v>3118</v>
      </c>
      <c r="H206">
        <f>'Crypto Services'!H168</f>
        <v>0</v>
      </c>
      <c r="I206" t="str">
        <f>'Crypto Services'!$M$168</f>
        <v>G</v>
      </c>
    </row>
    <row r="207" spans="1:9" x14ac:dyDescent="0.35">
      <c r="A207" t="str">
        <f>IF(CoverSheet!$C$9="Annual Return","AR",IF(CoverSheet!$C$9="Interim Return","IR",IF(CoverSheet!$C$9="Audited Annual Return","AAR","")))</f>
        <v/>
      </c>
      <c r="B207" t="str">
        <f>CoverSheet!$G$7</f>
        <v>v:25-01-a</v>
      </c>
      <c r="C207">
        <f>IF(CoverSheet!$C$31=3,"Q1",IF(CoverSheet!$C$31=6,"Q2",IF(CoverSheet!$C$31=9,"Q3",IF(AND(CoverSheet!$C$31=12,A207="AR"),"Q4",YEAR(CoverSheet!$D$29)))))</f>
        <v>1900</v>
      </c>
      <c r="D207" t="str">
        <f>CoverSheet!$C$15</f>
        <v/>
      </c>
      <c r="E207" t="s">
        <v>952</v>
      </c>
      <c r="F207" t="s">
        <v>3115</v>
      </c>
      <c r="G207" t="s">
        <v>5184</v>
      </c>
      <c r="H207">
        <f>'Crypto Services'!I168</f>
        <v>0</v>
      </c>
      <c r="I207" t="str">
        <f>'Crypto Services'!$M$168</f>
        <v>G</v>
      </c>
    </row>
    <row r="208" spans="1:9" x14ac:dyDescent="0.35">
      <c r="A208" t="str">
        <f>IF(CoverSheet!$C$9="Annual Return","AR",IF(CoverSheet!$C$9="Interim Return","IR",IF(CoverSheet!$C$9="Audited Annual Return","AAR","")))</f>
        <v/>
      </c>
      <c r="B208" t="str">
        <f>CoverSheet!$G$7</f>
        <v>v:25-01-a</v>
      </c>
      <c r="C208">
        <f>IF(CoverSheet!$C$31=3,"Q1",IF(CoverSheet!$C$31=6,"Q2",IF(CoverSheet!$C$31=9,"Q3",IF(AND(CoverSheet!$C$31=12,A208="AR"),"Q4",YEAR(CoverSheet!$D$29)))))</f>
        <v>1900</v>
      </c>
      <c r="D208" t="str">
        <f>CoverSheet!$C$15</f>
        <v/>
      </c>
      <c r="E208" t="s">
        <v>952</v>
      </c>
      <c r="F208" t="s">
        <v>3116</v>
      </c>
      <c r="G208" t="s">
        <v>3119</v>
      </c>
      <c r="H208">
        <f>'Crypto Services'!J168</f>
        <v>0</v>
      </c>
      <c r="I208" t="str">
        <f>'Crypto Services'!$M$168</f>
        <v>G</v>
      </c>
    </row>
    <row r="209" spans="1:9" x14ac:dyDescent="0.35">
      <c r="A209" t="str">
        <f>IF(CoverSheet!$C$9="Annual Return","AR",IF(CoverSheet!$C$9="Interim Return","IR",IF(CoverSheet!$C$9="Audited Annual Return","AAR","")))</f>
        <v/>
      </c>
      <c r="B209" t="str">
        <f>CoverSheet!$G$7</f>
        <v>v:25-01-a</v>
      </c>
      <c r="C209">
        <f>IF(CoverSheet!$C$31=3,"Q1",IF(CoverSheet!$C$31=6,"Q2",IF(CoverSheet!$C$31=9,"Q3",IF(AND(CoverSheet!$C$31=12,A209="AR"),"Q4",YEAR(CoverSheet!$D$29)))))</f>
        <v>1900</v>
      </c>
      <c r="D209" t="str">
        <f>CoverSheet!$C$15</f>
        <v/>
      </c>
      <c r="E209" t="s">
        <v>952</v>
      </c>
      <c r="F209" t="s">
        <v>3117</v>
      </c>
      <c r="G209" t="s">
        <v>3120</v>
      </c>
      <c r="H209" s="261">
        <f>'Crypto Services'!K168</f>
        <v>0</v>
      </c>
      <c r="I209" t="str">
        <f>'Crypto Services'!$M$168</f>
        <v>G</v>
      </c>
    </row>
    <row r="210" spans="1:9" x14ac:dyDescent="0.35">
      <c r="A210" t="str">
        <f>IF(CoverSheet!$C$9="Annual Return","AR",IF(CoverSheet!$C$9="Interim Return","IR",IF(CoverSheet!$C$9="Audited Annual Return","AAR","")))</f>
        <v/>
      </c>
      <c r="B210" t="str">
        <f>CoverSheet!$G$7</f>
        <v>v:25-01-a</v>
      </c>
      <c r="C210">
        <f>IF(CoverSheet!$C$31=3,"Q1",IF(CoverSheet!$C$31=6,"Q2",IF(CoverSheet!$C$31=9,"Q3",IF(AND(CoverSheet!$C$31=12,A210="AR"),"Q4",YEAR(CoverSheet!$D$29)))))</f>
        <v>1900</v>
      </c>
      <c r="D210" t="str">
        <f>CoverSheet!$C$15</f>
        <v/>
      </c>
      <c r="E210" t="s">
        <v>952</v>
      </c>
      <c r="F210" t="s">
        <v>3121</v>
      </c>
      <c r="G210" t="s">
        <v>3129</v>
      </c>
      <c r="H210">
        <f>'Crypto Services'!H170</f>
        <v>0</v>
      </c>
      <c r="I210" t="str">
        <f>'Crypto Services'!$M$170</f>
        <v>G</v>
      </c>
    </row>
    <row r="211" spans="1:9" x14ac:dyDescent="0.35">
      <c r="A211" t="str">
        <f>IF(CoverSheet!$C$9="Annual Return","AR",IF(CoverSheet!$C$9="Interim Return","IR",IF(CoverSheet!$C$9="Audited Annual Return","AAR","")))</f>
        <v/>
      </c>
      <c r="B211" t="str">
        <f>CoverSheet!$G$7</f>
        <v>v:25-01-a</v>
      </c>
      <c r="C211">
        <f>IF(CoverSheet!$C$31=3,"Q1",IF(CoverSheet!$C$31=6,"Q2",IF(CoverSheet!$C$31=9,"Q3",IF(AND(CoverSheet!$C$31=12,A211="AR"),"Q4",YEAR(CoverSheet!$D$29)))))</f>
        <v>1900</v>
      </c>
      <c r="D211" t="str">
        <f>CoverSheet!$C$15</f>
        <v/>
      </c>
      <c r="E211" t="s">
        <v>952</v>
      </c>
      <c r="F211" t="s">
        <v>3122</v>
      </c>
      <c r="G211" t="s">
        <v>5185</v>
      </c>
      <c r="H211">
        <f>'Crypto Services'!I170</f>
        <v>0</v>
      </c>
      <c r="I211" t="str">
        <f>'Crypto Services'!$M$170</f>
        <v>G</v>
      </c>
    </row>
    <row r="212" spans="1:9" x14ac:dyDescent="0.35">
      <c r="A212" t="str">
        <f>IF(CoverSheet!$C$9="Annual Return","AR",IF(CoverSheet!$C$9="Interim Return","IR",IF(CoverSheet!$C$9="Audited Annual Return","AAR","")))</f>
        <v/>
      </c>
      <c r="B212" t="str">
        <f>CoverSheet!$G$7</f>
        <v>v:25-01-a</v>
      </c>
      <c r="C212">
        <f>IF(CoverSheet!$C$31=3,"Q1",IF(CoverSheet!$C$31=6,"Q2",IF(CoverSheet!$C$31=9,"Q3",IF(AND(CoverSheet!$C$31=12,A212="AR"),"Q4",YEAR(CoverSheet!$D$29)))))</f>
        <v>1900</v>
      </c>
      <c r="D212" t="str">
        <f>CoverSheet!$C$15</f>
        <v/>
      </c>
      <c r="E212" t="s">
        <v>952</v>
      </c>
      <c r="F212" t="s">
        <v>3123</v>
      </c>
      <c r="G212" t="s">
        <v>3130</v>
      </c>
      <c r="H212">
        <f>'Crypto Services'!J170</f>
        <v>0</v>
      </c>
      <c r="I212" t="str">
        <f>'Crypto Services'!$M$170</f>
        <v>G</v>
      </c>
    </row>
    <row r="213" spans="1:9" x14ac:dyDescent="0.35">
      <c r="A213" t="str">
        <f>IF(CoverSheet!$C$9="Annual Return","AR",IF(CoverSheet!$C$9="Interim Return","IR",IF(CoverSheet!$C$9="Audited Annual Return","AAR","")))</f>
        <v/>
      </c>
      <c r="B213" t="str">
        <f>CoverSheet!$G$7</f>
        <v>v:25-01-a</v>
      </c>
      <c r="C213">
        <f>IF(CoverSheet!$C$31=3,"Q1",IF(CoverSheet!$C$31=6,"Q2",IF(CoverSheet!$C$31=9,"Q3",IF(AND(CoverSheet!$C$31=12,A213="AR"),"Q4",YEAR(CoverSheet!$D$29)))))</f>
        <v>1900</v>
      </c>
      <c r="D213" t="str">
        <f>CoverSheet!$C$15</f>
        <v/>
      </c>
      <c r="E213" t="s">
        <v>952</v>
      </c>
      <c r="F213" t="s">
        <v>3124</v>
      </c>
      <c r="G213" t="s">
        <v>3131</v>
      </c>
      <c r="H213" s="261">
        <f>'Crypto Services'!K170</f>
        <v>0</v>
      </c>
      <c r="I213" t="str">
        <f>'Crypto Services'!$M$170</f>
        <v>G</v>
      </c>
    </row>
    <row r="214" spans="1:9" x14ac:dyDescent="0.35">
      <c r="A214" t="str">
        <f>IF(CoverSheet!$C$9="Annual Return","AR",IF(CoverSheet!$C$9="Interim Return","IR",IF(CoverSheet!$C$9="Audited Annual Return","AAR","")))</f>
        <v/>
      </c>
      <c r="B214" t="str">
        <f>CoverSheet!$G$7</f>
        <v>v:25-01-a</v>
      </c>
      <c r="C214">
        <f>IF(CoverSheet!$C$31=3,"Q1",IF(CoverSheet!$C$31=6,"Q2",IF(CoverSheet!$C$31=9,"Q3",IF(AND(CoverSheet!$C$31=12,A214="AR"),"Q4",YEAR(CoverSheet!$D$29)))))</f>
        <v>1900</v>
      </c>
      <c r="D214" t="str">
        <f>CoverSheet!$C$15</f>
        <v/>
      </c>
      <c r="E214" t="s">
        <v>952</v>
      </c>
      <c r="F214" t="s">
        <v>3125</v>
      </c>
      <c r="G214" t="s">
        <v>3132</v>
      </c>
      <c r="H214" s="261">
        <f>'Crypto Services'!H171</f>
        <v>0</v>
      </c>
    </row>
    <row r="215" spans="1:9" x14ac:dyDescent="0.35">
      <c r="A215" t="str">
        <f>IF(CoverSheet!$C$9="Annual Return","AR",IF(CoverSheet!$C$9="Interim Return","IR",IF(CoverSheet!$C$9="Audited Annual Return","AAR","")))</f>
        <v/>
      </c>
      <c r="B215" t="str">
        <f>CoverSheet!$G$7</f>
        <v>v:25-01-a</v>
      </c>
      <c r="C215">
        <f>IF(CoverSheet!$C$31=3,"Q1",IF(CoverSheet!$C$31=6,"Q2",IF(CoverSheet!$C$31=9,"Q3",IF(AND(CoverSheet!$C$31=12,A215="AR"),"Q4",YEAR(CoverSheet!$D$29)))))</f>
        <v>1900</v>
      </c>
      <c r="D215" t="str">
        <f>CoverSheet!$C$15</f>
        <v/>
      </c>
      <c r="E215" t="s">
        <v>952</v>
      </c>
      <c r="F215" t="s">
        <v>3126</v>
      </c>
      <c r="G215" t="s">
        <v>5186</v>
      </c>
      <c r="H215" s="261">
        <f>'Crypto Services'!I171</f>
        <v>0</v>
      </c>
    </row>
    <row r="216" spans="1:9" x14ac:dyDescent="0.35">
      <c r="A216" t="str">
        <f>IF(CoverSheet!$C$9="Annual Return","AR",IF(CoverSheet!$C$9="Interim Return","IR",IF(CoverSheet!$C$9="Audited Annual Return","AAR","")))</f>
        <v/>
      </c>
      <c r="B216" t="str">
        <f>CoverSheet!$G$7</f>
        <v>v:25-01-a</v>
      </c>
      <c r="C216">
        <f>IF(CoverSheet!$C$31=3,"Q1",IF(CoverSheet!$C$31=6,"Q2",IF(CoverSheet!$C$31=9,"Q3",IF(AND(CoverSheet!$C$31=12,A216="AR"),"Q4",YEAR(CoverSheet!$D$29)))))</f>
        <v>1900</v>
      </c>
      <c r="D216" t="str">
        <f>CoverSheet!$C$15</f>
        <v/>
      </c>
      <c r="E216" t="s">
        <v>952</v>
      </c>
      <c r="F216" t="s">
        <v>3127</v>
      </c>
      <c r="G216" t="s">
        <v>3133</v>
      </c>
      <c r="H216" s="261">
        <f>'Crypto Services'!J171</f>
        <v>0</v>
      </c>
    </row>
    <row r="217" spans="1:9" x14ac:dyDescent="0.35">
      <c r="A217" t="str">
        <f>IF(CoverSheet!$C$9="Annual Return","AR",IF(CoverSheet!$C$9="Interim Return","IR",IF(CoverSheet!$C$9="Audited Annual Return","AAR","")))</f>
        <v/>
      </c>
      <c r="B217" t="str">
        <f>CoverSheet!$G$7</f>
        <v>v:25-01-a</v>
      </c>
      <c r="C217">
        <f>IF(CoverSheet!$C$31=3,"Q1",IF(CoverSheet!$C$31=6,"Q2",IF(CoverSheet!$C$31=9,"Q3",IF(AND(CoverSheet!$C$31=12,A217="AR"),"Q4",YEAR(CoverSheet!$D$29)))))</f>
        <v>1900</v>
      </c>
      <c r="D217" t="str">
        <f>CoverSheet!$C$15</f>
        <v/>
      </c>
      <c r="E217" t="s">
        <v>952</v>
      </c>
      <c r="F217" t="s">
        <v>3128</v>
      </c>
      <c r="G217" t="s">
        <v>3134</v>
      </c>
      <c r="H217" s="261">
        <f>'Crypto Services'!K171</f>
        <v>0</v>
      </c>
    </row>
    <row r="218" spans="1:9" x14ac:dyDescent="0.35">
      <c r="A218" t="str">
        <f>IF(CoverSheet!$C$9="Annual Return","AR",IF(CoverSheet!$C$9="Interim Return","IR",IF(CoverSheet!$C$9="Audited Annual Return","AAR","")))</f>
        <v/>
      </c>
      <c r="B218" t="str">
        <f>CoverSheet!$G$7</f>
        <v>v:25-01-a</v>
      </c>
      <c r="C218">
        <f>IF(CoverSheet!$C$31=3,"Q1",IF(CoverSheet!$C$31=6,"Q2",IF(CoverSheet!$C$31=9,"Q3",IF(AND(CoverSheet!$C$31=12,A218="AR"),"Q4",YEAR(CoverSheet!$D$29)))))</f>
        <v>1900</v>
      </c>
      <c r="D218" t="str">
        <f>CoverSheet!$C$15</f>
        <v/>
      </c>
      <c r="E218" t="s">
        <v>952</v>
      </c>
      <c r="F218" t="s">
        <v>3135</v>
      </c>
      <c r="G218" t="s">
        <v>3146</v>
      </c>
      <c r="H218">
        <f>'Crypto Services'!H178</f>
        <v>0</v>
      </c>
    </row>
    <row r="219" spans="1:9" x14ac:dyDescent="0.35">
      <c r="A219" t="str">
        <f>IF(CoverSheet!$C$9="Annual Return","AR",IF(CoverSheet!$C$9="Interim Return","IR",IF(CoverSheet!$C$9="Audited Annual Return","AAR","")))</f>
        <v/>
      </c>
      <c r="B219" t="str">
        <f>CoverSheet!$G$7</f>
        <v>v:25-01-a</v>
      </c>
      <c r="C219">
        <f>IF(CoverSheet!$C$31=3,"Q1",IF(CoverSheet!$C$31=6,"Q2",IF(CoverSheet!$C$31=9,"Q3",IF(AND(CoverSheet!$C$31=12,A219="AR"),"Q4",YEAR(CoverSheet!$D$29)))))</f>
        <v>1900</v>
      </c>
      <c r="D219" t="str">
        <f>CoverSheet!$C$15</f>
        <v/>
      </c>
      <c r="E219" t="s">
        <v>952</v>
      </c>
      <c r="F219" t="s">
        <v>3136</v>
      </c>
      <c r="G219" t="s">
        <v>5187</v>
      </c>
      <c r="H219">
        <f>'Crypto Services'!I178</f>
        <v>0</v>
      </c>
    </row>
    <row r="220" spans="1:9" x14ac:dyDescent="0.35">
      <c r="A220" t="str">
        <f>IF(CoverSheet!$C$9="Annual Return","AR",IF(CoverSheet!$C$9="Interim Return","IR",IF(CoverSheet!$C$9="Audited Annual Return","AAR","")))</f>
        <v/>
      </c>
      <c r="B220" t="str">
        <f>CoverSheet!$G$7</f>
        <v>v:25-01-a</v>
      </c>
      <c r="C220">
        <f>IF(CoverSheet!$C$31=3,"Q1",IF(CoverSheet!$C$31=6,"Q2",IF(CoverSheet!$C$31=9,"Q3",IF(AND(CoverSheet!$C$31=12,A220="AR"),"Q4",YEAR(CoverSheet!$D$29)))))</f>
        <v>1900</v>
      </c>
      <c r="D220" t="str">
        <f>CoverSheet!$C$15</f>
        <v/>
      </c>
      <c r="E220" t="s">
        <v>952</v>
      </c>
      <c r="F220" t="s">
        <v>3137</v>
      </c>
      <c r="G220" t="s">
        <v>3147</v>
      </c>
      <c r="H220">
        <f>'Crypto Services'!J178</f>
        <v>0</v>
      </c>
    </row>
    <row r="221" spans="1:9" x14ac:dyDescent="0.35">
      <c r="A221" t="str">
        <f>IF(CoverSheet!$C$9="Annual Return","AR",IF(CoverSheet!$C$9="Interim Return","IR",IF(CoverSheet!$C$9="Audited Annual Return","AAR","")))</f>
        <v/>
      </c>
      <c r="B221" t="str">
        <f>CoverSheet!$G$7</f>
        <v>v:25-01-a</v>
      </c>
      <c r="C221">
        <f>IF(CoverSheet!$C$31=3,"Q1",IF(CoverSheet!$C$31=6,"Q2",IF(CoverSheet!$C$31=9,"Q3",IF(AND(CoverSheet!$C$31=12,A221="AR"),"Q4",YEAR(CoverSheet!$D$29)))))</f>
        <v>1900</v>
      </c>
      <c r="D221" t="str">
        <f>CoverSheet!$C$15</f>
        <v/>
      </c>
      <c r="E221" t="s">
        <v>952</v>
      </c>
      <c r="F221" t="s">
        <v>3138</v>
      </c>
      <c r="G221" t="s">
        <v>3148</v>
      </c>
      <c r="H221">
        <f>'Crypto Services'!K178</f>
        <v>0</v>
      </c>
    </row>
    <row r="222" spans="1:9" x14ac:dyDescent="0.35">
      <c r="A222" t="str">
        <f>IF(CoverSheet!$C$9="Annual Return","AR",IF(CoverSheet!$C$9="Interim Return","IR",IF(CoverSheet!$C$9="Audited Annual Return","AAR","")))</f>
        <v/>
      </c>
      <c r="B222" t="str">
        <f>CoverSheet!$G$7</f>
        <v>v:25-01-a</v>
      </c>
      <c r="C222">
        <f>IF(CoverSheet!$C$31=3,"Q1",IF(CoverSheet!$C$31=6,"Q2",IF(CoverSheet!$C$31=9,"Q3",IF(AND(CoverSheet!$C$31=12,A222="AR"),"Q4",YEAR(CoverSheet!$D$29)))))</f>
        <v>1900</v>
      </c>
      <c r="D222" t="str">
        <f>CoverSheet!$C$15</f>
        <v/>
      </c>
      <c r="E222" t="s">
        <v>952</v>
      </c>
      <c r="F222" t="s">
        <v>3139</v>
      </c>
      <c r="G222" t="s">
        <v>3149</v>
      </c>
      <c r="H222">
        <f>'Crypto Services'!H179</f>
        <v>0</v>
      </c>
      <c r="I222" t="str">
        <f>'Crypto Services'!$M$179</f>
        <v>G</v>
      </c>
    </row>
    <row r="223" spans="1:9" x14ac:dyDescent="0.35">
      <c r="A223" t="str">
        <f>IF(CoverSheet!$C$9="Annual Return","AR",IF(CoverSheet!$C$9="Interim Return","IR",IF(CoverSheet!$C$9="Audited Annual Return","AAR","")))</f>
        <v/>
      </c>
      <c r="B223" t="str">
        <f>CoverSheet!$G$7</f>
        <v>v:25-01-a</v>
      </c>
      <c r="C223">
        <f>IF(CoverSheet!$C$31=3,"Q1",IF(CoverSheet!$C$31=6,"Q2",IF(CoverSheet!$C$31=9,"Q3",IF(AND(CoverSheet!$C$31=12,A223="AR"),"Q4",YEAR(CoverSheet!$D$29)))))</f>
        <v>1900</v>
      </c>
      <c r="D223" t="str">
        <f>CoverSheet!$C$15</f>
        <v/>
      </c>
      <c r="E223" t="s">
        <v>952</v>
      </c>
      <c r="F223" t="s">
        <v>3140</v>
      </c>
      <c r="G223" t="s">
        <v>5188</v>
      </c>
      <c r="H223">
        <f>'Crypto Services'!I179</f>
        <v>0</v>
      </c>
      <c r="I223" t="str">
        <f>'Crypto Services'!$M$179</f>
        <v>G</v>
      </c>
    </row>
    <row r="224" spans="1:9" x14ac:dyDescent="0.35">
      <c r="A224" t="str">
        <f>IF(CoverSheet!$C$9="Annual Return","AR",IF(CoverSheet!$C$9="Interim Return","IR",IF(CoverSheet!$C$9="Audited Annual Return","AAR","")))</f>
        <v/>
      </c>
      <c r="B224" t="str">
        <f>CoverSheet!$G$7</f>
        <v>v:25-01-a</v>
      </c>
      <c r="C224">
        <f>IF(CoverSheet!$C$31=3,"Q1",IF(CoverSheet!$C$31=6,"Q2",IF(CoverSheet!$C$31=9,"Q3",IF(AND(CoverSheet!$C$31=12,A224="AR"),"Q4",YEAR(CoverSheet!$D$29)))))</f>
        <v>1900</v>
      </c>
      <c r="D224" t="str">
        <f>CoverSheet!$C$15</f>
        <v/>
      </c>
      <c r="E224" t="s">
        <v>952</v>
      </c>
      <c r="F224" t="s">
        <v>3141</v>
      </c>
      <c r="G224" t="s">
        <v>3150</v>
      </c>
      <c r="H224">
        <f>'Crypto Services'!J179</f>
        <v>0</v>
      </c>
      <c r="I224" t="str">
        <f>'Crypto Services'!$M$179</f>
        <v>G</v>
      </c>
    </row>
    <row r="225" spans="1:9" x14ac:dyDescent="0.35">
      <c r="A225" t="str">
        <f>IF(CoverSheet!$C$9="Annual Return","AR",IF(CoverSheet!$C$9="Interim Return","IR",IF(CoverSheet!$C$9="Audited Annual Return","AAR","")))</f>
        <v/>
      </c>
      <c r="B225" t="str">
        <f>CoverSheet!$G$7</f>
        <v>v:25-01-a</v>
      </c>
      <c r="C225">
        <f>IF(CoverSheet!$C$31=3,"Q1",IF(CoverSheet!$C$31=6,"Q2",IF(CoverSheet!$C$31=9,"Q3",IF(AND(CoverSheet!$C$31=12,A225="AR"),"Q4",YEAR(CoverSheet!$D$29)))))</f>
        <v>1900</v>
      </c>
      <c r="D225" t="str">
        <f>CoverSheet!$C$15</f>
        <v/>
      </c>
      <c r="E225" t="s">
        <v>952</v>
      </c>
      <c r="F225" t="s">
        <v>3142</v>
      </c>
      <c r="G225" t="s">
        <v>3151</v>
      </c>
      <c r="H225">
        <f>'Crypto Services'!K179</f>
        <v>0</v>
      </c>
      <c r="I225" t="str">
        <f>'Crypto Services'!$M$179</f>
        <v>G</v>
      </c>
    </row>
    <row r="226" spans="1:9" x14ac:dyDescent="0.35">
      <c r="A226" t="str">
        <f>IF(CoverSheet!$C$9="Annual Return","AR",IF(CoverSheet!$C$9="Interim Return","IR",IF(CoverSheet!$C$9="Audited Annual Return","AAR","")))</f>
        <v/>
      </c>
      <c r="B226" t="str">
        <f>CoverSheet!$G$7</f>
        <v>v:25-01-a</v>
      </c>
      <c r="C226">
        <f>IF(CoverSheet!$C$31=3,"Q1",IF(CoverSheet!$C$31=6,"Q2",IF(CoverSheet!$C$31=9,"Q3",IF(AND(CoverSheet!$C$31=12,A226="AR"),"Q4",YEAR(CoverSheet!$D$29)))))</f>
        <v>1900</v>
      </c>
      <c r="D226" t="str">
        <f>CoverSheet!$C$15</f>
        <v/>
      </c>
      <c r="E226" t="s">
        <v>952</v>
      </c>
      <c r="F226" t="s">
        <v>3143</v>
      </c>
      <c r="G226" t="s">
        <v>3152</v>
      </c>
      <c r="H226">
        <f>'Crypto Services'!H180</f>
        <v>0</v>
      </c>
      <c r="I226" t="str">
        <f>'Crypto Services'!$M$180</f>
        <v>G</v>
      </c>
    </row>
    <row r="227" spans="1:9" x14ac:dyDescent="0.35">
      <c r="A227" t="str">
        <f>IF(CoverSheet!$C$9="Annual Return","AR",IF(CoverSheet!$C$9="Interim Return","IR",IF(CoverSheet!$C$9="Audited Annual Return","AAR","")))</f>
        <v/>
      </c>
      <c r="B227" t="str">
        <f>CoverSheet!$G$7</f>
        <v>v:25-01-a</v>
      </c>
      <c r="C227">
        <f>IF(CoverSheet!$C$31=3,"Q1",IF(CoverSheet!$C$31=6,"Q2",IF(CoverSheet!$C$31=9,"Q3",IF(AND(CoverSheet!$C$31=12,A227="AR"),"Q4",YEAR(CoverSheet!$D$29)))))</f>
        <v>1900</v>
      </c>
      <c r="D227" t="str">
        <f>CoverSheet!$C$15</f>
        <v/>
      </c>
      <c r="E227" t="s">
        <v>952</v>
      </c>
      <c r="F227" t="s">
        <v>3144</v>
      </c>
      <c r="G227" t="s">
        <v>5189</v>
      </c>
      <c r="H227">
        <f>'Crypto Services'!I180</f>
        <v>0</v>
      </c>
      <c r="I227" t="str">
        <f>'Crypto Services'!$M$180</f>
        <v>G</v>
      </c>
    </row>
    <row r="228" spans="1:9" x14ac:dyDescent="0.35">
      <c r="A228" t="str">
        <f>IF(CoverSheet!$C$9="Annual Return","AR",IF(CoverSheet!$C$9="Interim Return","IR",IF(CoverSheet!$C$9="Audited Annual Return","AAR","")))</f>
        <v/>
      </c>
      <c r="B228" t="str">
        <f>CoverSheet!$G$7</f>
        <v>v:25-01-a</v>
      </c>
      <c r="C228">
        <f>IF(CoverSheet!$C$31=3,"Q1",IF(CoverSheet!$C$31=6,"Q2",IF(CoverSheet!$C$31=9,"Q3",IF(AND(CoverSheet!$C$31=12,A228="AR"),"Q4",YEAR(CoverSheet!$D$29)))))</f>
        <v>1900</v>
      </c>
      <c r="D228" t="str">
        <f>CoverSheet!$C$15</f>
        <v/>
      </c>
      <c r="E228" t="s">
        <v>952</v>
      </c>
      <c r="F228" t="s">
        <v>3297</v>
      </c>
      <c r="G228" t="s">
        <v>3153</v>
      </c>
      <c r="H228">
        <f>'Crypto Services'!J180</f>
        <v>0</v>
      </c>
      <c r="I228" t="str">
        <f>'Crypto Services'!$M$180</f>
        <v>G</v>
      </c>
    </row>
    <row r="229" spans="1:9" x14ac:dyDescent="0.35">
      <c r="A229" t="str">
        <f>IF(CoverSheet!$C$9="Annual Return","AR",IF(CoverSheet!$C$9="Interim Return","IR",IF(CoverSheet!$C$9="Audited Annual Return","AAR","")))</f>
        <v/>
      </c>
      <c r="B229" t="str">
        <f>CoverSheet!$G$7</f>
        <v>v:25-01-a</v>
      </c>
      <c r="C229">
        <f>IF(CoverSheet!$C$31=3,"Q1",IF(CoverSheet!$C$31=6,"Q2",IF(CoverSheet!$C$31=9,"Q3",IF(AND(CoverSheet!$C$31=12,A229="AR"),"Q4",YEAR(CoverSheet!$D$29)))))</f>
        <v>1900</v>
      </c>
      <c r="D229" t="str">
        <f>CoverSheet!$C$15</f>
        <v/>
      </c>
      <c r="E229" t="s">
        <v>952</v>
      </c>
      <c r="F229" t="s">
        <v>3145</v>
      </c>
      <c r="G229" t="s">
        <v>3154</v>
      </c>
      <c r="H229">
        <f>'Crypto Services'!K180</f>
        <v>0</v>
      </c>
      <c r="I229" t="str">
        <f>'Crypto Services'!$M$180</f>
        <v>G</v>
      </c>
    </row>
    <row r="230" spans="1:9" x14ac:dyDescent="0.35">
      <c r="A230" t="str">
        <f>IF(CoverSheet!$C$9="Annual Return","AR",IF(CoverSheet!$C$9="Interim Return","IR",IF(CoverSheet!$C$9="Audited Annual Return","AAR","")))</f>
        <v/>
      </c>
      <c r="B230" t="str">
        <f>CoverSheet!$G$7</f>
        <v>v:25-01-a</v>
      </c>
      <c r="C230">
        <f>IF(CoverSheet!$C$31=3,"Q1",IF(CoverSheet!$C$31=6,"Q2",IF(CoverSheet!$C$31=9,"Q3",IF(AND(CoverSheet!$C$31=12,A230="AR"),"Q4",YEAR(CoverSheet!$D$29)))))</f>
        <v>1900</v>
      </c>
      <c r="D230" t="str">
        <f>CoverSheet!$C$15</f>
        <v/>
      </c>
      <c r="E230" t="s">
        <v>952</v>
      </c>
      <c r="F230" t="s">
        <v>4860</v>
      </c>
      <c r="G230" t="s">
        <v>4864</v>
      </c>
      <c r="H230">
        <f>'Crypto Services'!H181</f>
        <v>0</v>
      </c>
      <c r="I230" t="str">
        <f>'Crypto Services'!$M$181</f>
        <v>G</v>
      </c>
    </row>
    <row r="231" spans="1:9" x14ac:dyDescent="0.35">
      <c r="A231" t="str">
        <f>IF(CoverSheet!$C$9="Annual Return","AR",IF(CoverSheet!$C$9="Interim Return","IR",IF(CoverSheet!$C$9="Audited Annual Return","AAR","")))</f>
        <v/>
      </c>
      <c r="B231" t="str">
        <f>CoverSheet!$G$7</f>
        <v>v:25-01-a</v>
      </c>
      <c r="C231">
        <f>IF(CoverSheet!$C$31=3,"Q1",IF(CoverSheet!$C$31=6,"Q2",IF(CoverSheet!$C$31=9,"Q3",IF(AND(CoverSheet!$C$31=12,A231="AR"),"Q4",YEAR(CoverSheet!$D$29)))))</f>
        <v>1900</v>
      </c>
      <c r="D231" t="str">
        <f>CoverSheet!$C$15</f>
        <v/>
      </c>
      <c r="E231" t="s">
        <v>952</v>
      </c>
      <c r="F231" t="s">
        <v>4861</v>
      </c>
      <c r="G231" t="s">
        <v>5190</v>
      </c>
      <c r="H231">
        <f>'Crypto Services'!I181</f>
        <v>0</v>
      </c>
      <c r="I231" t="str">
        <f>'Crypto Services'!$M$181</f>
        <v>G</v>
      </c>
    </row>
    <row r="232" spans="1:9" x14ac:dyDescent="0.35">
      <c r="A232" t="str">
        <f>IF(CoverSheet!$C$9="Annual Return","AR",IF(CoverSheet!$C$9="Interim Return","IR",IF(CoverSheet!$C$9="Audited Annual Return","AAR","")))</f>
        <v/>
      </c>
      <c r="B232" t="str">
        <f>CoverSheet!$G$7</f>
        <v>v:25-01-a</v>
      </c>
      <c r="C232">
        <f>IF(CoverSheet!$C$31=3,"Q1",IF(CoverSheet!$C$31=6,"Q2",IF(CoverSheet!$C$31=9,"Q3",IF(AND(CoverSheet!$C$31=12,A232="AR"),"Q4",YEAR(CoverSheet!$D$29)))))</f>
        <v>1900</v>
      </c>
      <c r="D232" t="str">
        <f>CoverSheet!$C$15</f>
        <v/>
      </c>
      <c r="E232" t="s">
        <v>952</v>
      </c>
      <c r="F232" t="s">
        <v>4862</v>
      </c>
      <c r="G232" t="s">
        <v>4865</v>
      </c>
      <c r="H232">
        <f>'Crypto Services'!J181</f>
        <v>0</v>
      </c>
      <c r="I232" t="str">
        <f>'Crypto Services'!$M$181</f>
        <v>G</v>
      </c>
    </row>
    <row r="233" spans="1:9" x14ac:dyDescent="0.35">
      <c r="A233" t="str">
        <f>IF(CoverSheet!$C$9="Annual Return","AR",IF(CoverSheet!$C$9="Interim Return","IR",IF(CoverSheet!$C$9="Audited Annual Return","AAR","")))</f>
        <v/>
      </c>
      <c r="B233" t="str">
        <f>CoverSheet!$G$7</f>
        <v>v:25-01-a</v>
      </c>
      <c r="C233">
        <f>IF(CoverSheet!$C$31=3,"Q1",IF(CoverSheet!$C$31=6,"Q2",IF(CoverSheet!$C$31=9,"Q3",IF(AND(CoverSheet!$C$31=12,A233="AR"),"Q4",YEAR(CoverSheet!$D$29)))))</f>
        <v>1900</v>
      </c>
      <c r="D233" t="str">
        <f>CoverSheet!$C$15</f>
        <v/>
      </c>
      <c r="E233" t="s">
        <v>952</v>
      </c>
      <c r="F233" t="s">
        <v>4863</v>
      </c>
      <c r="G233" t="s">
        <v>4866</v>
      </c>
      <c r="H233">
        <f>'Crypto Services'!K181</f>
        <v>0</v>
      </c>
      <c r="I233" t="str">
        <f>'Crypto Services'!$M$181</f>
        <v>G</v>
      </c>
    </row>
    <row r="234" spans="1:9" x14ac:dyDescent="0.35">
      <c r="A234" t="str">
        <f>IF(CoverSheet!$C$9="Annual Return","AR",IF(CoverSheet!$C$9="Interim Return","IR",IF(CoverSheet!$C$9="Audited Annual Return","AAR","")))</f>
        <v/>
      </c>
      <c r="B234" t="str">
        <f>CoverSheet!$G$7</f>
        <v>v:25-01-a</v>
      </c>
      <c r="C234">
        <f>IF(CoverSheet!$C$31=3,"Q1",IF(CoverSheet!$C$31=6,"Q2",IF(CoverSheet!$C$31=9,"Q3",IF(AND(CoverSheet!$C$31=12,A234="AR"),"Q4",YEAR(CoverSheet!$D$29)))))</f>
        <v>1900</v>
      </c>
      <c r="D234" t="str">
        <f>CoverSheet!$C$15</f>
        <v/>
      </c>
      <c r="E234" t="s">
        <v>952</v>
      </c>
      <c r="F234" t="s">
        <v>3155</v>
      </c>
      <c r="G234" t="s">
        <v>3163</v>
      </c>
      <c r="H234">
        <f>'Crypto Services'!H183</f>
        <v>0</v>
      </c>
      <c r="I234" t="str">
        <f>'Crypto Services'!$M$183</f>
        <v>G</v>
      </c>
    </row>
    <row r="235" spans="1:9" x14ac:dyDescent="0.35">
      <c r="A235" t="str">
        <f>IF(CoverSheet!$C$9="Annual Return","AR",IF(CoverSheet!$C$9="Interim Return","IR",IF(CoverSheet!$C$9="Audited Annual Return","AAR","")))</f>
        <v/>
      </c>
      <c r="B235" t="str">
        <f>CoverSheet!$G$7</f>
        <v>v:25-01-a</v>
      </c>
      <c r="C235">
        <f>IF(CoverSheet!$C$31=3,"Q1",IF(CoverSheet!$C$31=6,"Q2",IF(CoverSheet!$C$31=9,"Q3",IF(AND(CoverSheet!$C$31=12,A235="AR"),"Q4",YEAR(CoverSheet!$D$29)))))</f>
        <v>1900</v>
      </c>
      <c r="D235" t="str">
        <f>CoverSheet!$C$15</f>
        <v/>
      </c>
      <c r="E235" t="s">
        <v>952</v>
      </c>
      <c r="F235" t="s">
        <v>3156</v>
      </c>
      <c r="G235" t="s">
        <v>5154</v>
      </c>
      <c r="H235">
        <f>'Crypto Services'!I183</f>
        <v>0</v>
      </c>
      <c r="I235" t="str">
        <f>'Crypto Services'!$M$183</f>
        <v>G</v>
      </c>
    </row>
    <row r="236" spans="1:9" x14ac:dyDescent="0.35">
      <c r="A236" t="str">
        <f>IF(CoverSheet!$C$9="Annual Return","AR",IF(CoverSheet!$C$9="Interim Return","IR",IF(CoverSheet!$C$9="Audited Annual Return","AAR","")))</f>
        <v/>
      </c>
      <c r="B236" t="str">
        <f>CoverSheet!$G$7</f>
        <v>v:25-01-a</v>
      </c>
      <c r="C236">
        <f>IF(CoverSheet!$C$31=3,"Q1",IF(CoverSheet!$C$31=6,"Q2",IF(CoverSheet!$C$31=9,"Q3",IF(AND(CoverSheet!$C$31=12,A236="AR"),"Q4",YEAR(CoverSheet!$D$29)))))</f>
        <v>1900</v>
      </c>
      <c r="D236" t="str">
        <f>CoverSheet!$C$15</f>
        <v/>
      </c>
      <c r="E236" t="s">
        <v>952</v>
      </c>
      <c r="F236" t="s">
        <v>3157</v>
      </c>
      <c r="G236" t="s">
        <v>3164</v>
      </c>
      <c r="H236">
        <f>'Crypto Services'!J183</f>
        <v>0</v>
      </c>
      <c r="I236" t="str">
        <f>'Crypto Services'!$M$183</f>
        <v>G</v>
      </c>
    </row>
    <row r="237" spans="1:9" x14ac:dyDescent="0.35">
      <c r="A237" t="str">
        <f>IF(CoverSheet!$C$9="Annual Return","AR",IF(CoverSheet!$C$9="Interim Return","IR",IF(CoverSheet!$C$9="Audited Annual Return","AAR","")))</f>
        <v/>
      </c>
      <c r="B237" t="str">
        <f>CoverSheet!$G$7</f>
        <v>v:25-01-a</v>
      </c>
      <c r="C237">
        <f>IF(CoverSheet!$C$31=3,"Q1",IF(CoverSheet!$C$31=6,"Q2",IF(CoverSheet!$C$31=9,"Q3",IF(AND(CoverSheet!$C$31=12,A237="AR"),"Q4",YEAR(CoverSheet!$D$29)))))</f>
        <v>1900</v>
      </c>
      <c r="D237" t="str">
        <f>CoverSheet!$C$15</f>
        <v/>
      </c>
      <c r="E237" t="s">
        <v>952</v>
      </c>
      <c r="F237" t="s">
        <v>3158</v>
      </c>
      <c r="G237" t="s">
        <v>3165</v>
      </c>
      <c r="H237">
        <f>'Crypto Services'!K183</f>
        <v>0</v>
      </c>
      <c r="I237" t="str">
        <f>'Crypto Services'!$M$183</f>
        <v>G</v>
      </c>
    </row>
    <row r="238" spans="1:9" x14ac:dyDescent="0.35">
      <c r="A238" t="str">
        <f>IF(CoverSheet!$C$9="Annual Return","AR",IF(CoverSheet!$C$9="Interim Return","IR",IF(CoverSheet!$C$9="Audited Annual Return","AAR","")))</f>
        <v/>
      </c>
      <c r="B238" t="str">
        <f>CoverSheet!$G$7</f>
        <v>v:25-01-a</v>
      </c>
      <c r="C238">
        <f>IF(CoverSheet!$C$31=3,"Q1",IF(CoverSheet!$C$31=6,"Q2",IF(CoverSheet!$C$31=9,"Q3",IF(AND(CoverSheet!$C$31=12,A238="AR"),"Q4",YEAR(CoverSheet!$D$29)))))</f>
        <v>1900</v>
      </c>
      <c r="D238" t="str">
        <f>CoverSheet!$C$15</f>
        <v/>
      </c>
      <c r="E238" t="s">
        <v>952</v>
      </c>
      <c r="F238" t="s">
        <v>3159</v>
      </c>
      <c r="G238" t="s">
        <v>3166</v>
      </c>
      <c r="H238">
        <f>'Crypto Services'!H184</f>
        <v>0</v>
      </c>
    </row>
    <row r="239" spans="1:9" x14ac:dyDescent="0.35">
      <c r="A239" t="str">
        <f>IF(CoverSheet!$C$9="Annual Return","AR",IF(CoverSheet!$C$9="Interim Return","IR",IF(CoverSheet!$C$9="Audited Annual Return","AAR","")))</f>
        <v/>
      </c>
      <c r="B239" t="str">
        <f>CoverSheet!$G$7</f>
        <v>v:25-01-a</v>
      </c>
      <c r="C239">
        <f>IF(CoverSheet!$C$31=3,"Q1",IF(CoverSheet!$C$31=6,"Q2",IF(CoverSheet!$C$31=9,"Q3",IF(AND(CoverSheet!$C$31=12,A239="AR"),"Q4",YEAR(CoverSheet!$D$29)))))</f>
        <v>1900</v>
      </c>
      <c r="D239" t="str">
        <f>CoverSheet!$C$15</f>
        <v/>
      </c>
      <c r="E239" t="s">
        <v>952</v>
      </c>
      <c r="F239" t="s">
        <v>3160</v>
      </c>
      <c r="G239" t="s">
        <v>5155</v>
      </c>
      <c r="H239">
        <f>'Crypto Services'!I184</f>
        <v>0</v>
      </c>
    </row>
    <row r="240" spans="1:9" x14ac:dyDescent="0.35">
      <c r="A240" t="str">
        <f>IF(CoverSheet!$C$9="Annual Return","AR",IF(CoverSheet!$C$9="Interim Return","IR",IF(CoverSheet!$C$9="Audited Annual Return","AAR","")))</f>
        <v/>
      </c>
      <c r="B240" t="str">
        <f>CoverSheet!$G$7</f>
        <v>v:25-01-a</v>
      </c>
      <c r="C240">
        <f>IF(CoverSheet!$C$31=3,"Q1",IF(CoverSheet!$C$31=6,"Q2",IF(CoverSheet!$C$31=9,"Q3",IF(AND(CoverSheet!$C$31=12,A240="AR"),"Q4",YEAR(CoverSheet!$D$29)))))</f>
        <v>1900</v>
      </c>
      <c r="D240" t="str">
        <f>CoverSheet!$C$15</f>
        <v/>
      </c>
      <c r="E240" t="s">
        <v>952</v>
      </c>
      <c r="F240" t="s">
        <v>3161</v>
      </c>
      <c r="G240" t="s">
        <v>3167</v>
      </c>
      <c r="H240">
        <f>'Crypto Services'!J184</f>
        <v>0</v>
      </c>
    </row>
    <row r="241" spans="1:9" x14ac:dyDescent="0.35">
      <c r="A241" t="str">
        <f>IF(CoverSheet!$C$9="Annual Return","AR",IF(CoverSheet!$C$9="Interim Return","IR",IF(CoverSheet!$C$9="Audited Annual Return","AAR","")))</f>
        <v/>
      </c>
      <c r="B241" t="str">
        <f>CoverSheet!$G$7</f>
        <v>v:25-01-a</v>
      </c>
      <c r="C241">
        <f>IF(CoverSheet!$C$31=3,"Q1",IF(CoverSheet!$C$31=6,"Q2",IF(CoverSheet!$C$31=9,"Q3",IF(AND(CoverSheet!$C$31=12,A241="AR"),"Q4",YEAR(CoverSheet!$D$29)))))</f>
        <v>1900</v>
      </c>
      <c r="D241" t="str">
        <f>CoverSheet!$C$15</f>
        <v/>
      </c>
      <c r="E241" t="s">
        <v>952</v>
      </c>
      <c r="F241" t="s">
        <v>3162</v>
      </c>
      <c r="G241" t="s">
        <v>3168</v>
      </c>
      <c r="H241">
        <f>'Crypto Services'!K184</f>
        <v>0</v>
      </c>
    </row>
    <row r="242" spans="1:9" x14ac:dyDescent="0.35">
      <c r="A242" t="str">
        <f>IF(CoverSheet!$C$9="Annual Return","AR",IF(CoverSheet!$C$9="Interim Return","IR",IF(CoverSheet!$C$9="Audited Annual Return","AAR","")))</f>
        <v/>
      </c>
      <c r="B242" t="str">
        <f>CoverSheet!$G$7</f>
        <v>v:25-01-a</v>
      </c>
      <c r="C242">
        <f>IF(CoverSheet!$C$31=3,"Q1",IF(CoverSheet!$C$31=6,"Q2",IF(CoverSheet!$C$31=9,"Q3",IF(AND(CoverSheet!$C$31=12,A242="AR"),"Q4",YEAR(CoverSheet!$D$29)))))</f>
        <v>1900</v>
      </c>
      <c r="D242" t="str">
        <f>CoverSheet!$C$15</f>
        <v/>
      </c>
      <c r="E242" t="s">
        <v>952</v>
      </c>
      <c r="F242" t="s">
        <v>932</v>
      </c>
      <c r="G242" t="s">
        <v>933</v>
      </c>
      <c r="I242" t="str">
        <f>'Crypto Services'!M198</f>
        <v>G</v>
      </c>
    </row>
    <row r="243" spans="1:9" x14ac:dyDescent="0.35">
      <c r="A243" t="str">
        <f>IF(CoverSheet!$C$9="Annual Return","AR",IF(CoverSheet!$C$9="Interim Return","IR",IF(CoverSheet!$C$9="Audited Annual Return","AAR","")))</f>
        <v/>
      </c>
      <c r="B243" t="str">
        <f>CoverSheet!$G$7</f>
        <v>v:25-01-a</v>
      </c>
      <c r="C243">
        <f>IF(CoverSheet!$C$31=3,"Q1",IF(CoverSheet!$C$31=6,"Q2",IF(CoverSheet!$C$31=9,"Q3",IF(AND(CoverSheet!$C$31=12,A243="AR"),"Q4",YEAR(CoverSheet!$D$29)))))</f>
        <v>1900</v>
      </c>
      <c r="D243" t="str">
        <f>CoverSheet!$C$15</f>
        <v/>
      </c>
      <c r="E243" t="s">
        <v>952</v>
      </c>
      <c r="F243" t="s">
        <v>3169</v>
      </c>
      <c r="G243" t="s">
        <v>3176</v>
      </c>
      <c r="H243">
        <f>'Crypto Services'!F192</f>
        <v>0</v>
      </c>
    </row>
    <row r="244" spans="1:9" x14ac:dyDescent="0.35">
      <c r="A244" t="str">
        <f>IF(CoverSheet!$C$9="Annual Return","AR",IF(CoverSheet!$C$9="Interim Return","IR",IF(CoverSheet!$C$9="Audited Annual Return","AAR","")))</f>
        <v/>
      </c>
      <c r="B244" t="str">
        <f>CoverSheet!$G$7</f>
        <v>v:25-01-a</v>
      </c>
      <c r="C244">
        <f>IF(CoverSheet!$C$31=3,"Q1",IF(CoverSheet!$C$31=6,"Q2",IF(CoverSheet!$C$31=9,"Q3",IF(AND(CoverSheet!$C$31=12,A244="AR"),"Q4",YEAR(CoverSheet!$D$29)))))</f>
        <v>1900</v>
      </c>
      <c r="D244" t="str">
        <f>CoverSheet!$C$15</f>
        <v/>
      </c>
      <c r="E244" t="s">
        <v>952</v>
      </c>
      <c r="F244" t="s">
        <v>3170</v>
      </c>
      <c r="G244" t="s">
        <v>5156</v>
      </c>
      <c r="H244">
        <f>'Crypto Services'!G192</f>
        <v>0</v>
      </c>
    </row>
    <row r="245" spans="1:9" x14ac:dyDescent="0.35">
      <c r="A245" t="str">
        <f>IF(CoverSheet!$C$9="Annual Return","AR",IF(CoverSheet!$C$9="Interim Return","IR",IF(CoverSheet!$C$9="Audited Annual Return","AAR","")))</f>
        <v/>
      </c>
      <c r="B245" t="str">
        <f>CoverSheet!$G$7</f>
        <v>v:25-01-a</v>
      </c>
      <c r="C245">
        <f>IF(CoverSheet!$C$31=3,"Q1",IF(CoverSheet!$C$31=6,"Q2",IF(CoverSheet!$C$31=9,"Q3",IF(AND(CoverSheet!$C$31=12,A245="AR"),"Q4",YEAR(CoverSheet!$D$29)))))</f>
        <v>1900</v>
      </c>
      <c r="D245" t="str">
        <f>CoverSheet!$C$15</f>
        <v/>
      </c>
      <c r="E245" t="s">
        <v>952</v>
      </c>
      <c r="F245" t="s">
        <v>3171</v>
      </c>
      <c r="G245" t="s">
        <v>3177</v>
      </c>
      <c r="H245">
        <f>'Crypto Services'!H192</f>
        <v>0</v>
      </c>
    </row>
    <row r="246" spans="1:9" x14ac:dyDescent="0.35">
      <c r="A246" t="str">
        <f>IF(CoverSheet!$C$9="Annual Return","AR",IF(CoverSheet!$C$9="Interim Return","IR",IF(CoverSheet!$C$9="Audited Annual Return","AAR","")))</f>
        <v/>
      </c>
      <c r="B246" t="str">
        <f>CoverSheet!$G$7</f>
        <v>v:25-01-a</v>
      </c>
      <c r="C246">
        <f>IF(CoverSheet!$C$31=3,"Q1",IF(CoverSheet!$C$31=6,"Q2",IF(CoverSheet!$C$31=9,"Q3",IF(AND(CoverSheet!$C$31=12,A246="AR"),"Q4",YEAR(CoverSheet!$D$29)))))</f>
        <v>1900</v>
      </c>
      <c r="D246" t="str">
        <f>CoverSheet!$C$15</f>
        <v/>
      </c>
      <c r="E246" t="s">
        <v>952</v>
      </c>
      <c r="F246" t="s">
        <v>3172</v>
      </c>
      <c r="G246" t="s">
        <v>3178</v>
      </c>
      <c r="H246">
        <f>'Crypto Services'!I192</f>
        <v>0</v>
      </c>
    </row>
    <row r="247" spans="1:9" x14ac:dyDescent="0.35">
      <c r="A247" t="str">
        <f>IF(CoverSheet!$C$9="Annual Return","AR",IF(CoverSheet!$C$9="Interim Return","IR",IF(CoverSheet!$C$9="Audited Annual Return","AAR","")))</f>
        <v/>
      </c>
      <c r="B247" t="str">
        <f>CoverSheet!$G$7</f>
        <v>v:25-01-a</v>
      </c>
      <c r="C247">
        <f>IF(CoverSheet!$C$31=3,"Q1",IF(CoverSheet!$C$31=6,"Q2",IF(CoverSheet!$C$31=9,"Q3",IF(AND(CoverSheet!$C$31=12,A247="AR"),"Q4",YEAR(CoverSheet!$D$29)))))</f>
        <v>1900</v>
      </c>
      <c r="D247" t="str">
        <f>CoverSheet!$C$15</f>
        <v/>
      </c>
      <c r="E247" t="s">
        <v>952</v>
      </c>
      <c r="F247" t="s">
        <v>3173</v>
      </c>
      <c r="G247" t="s">
        <v>5157</v>
      </c>
      <c r="H247">
        <f>'Crypto Services'!J192</f>
        <v>0</v>
      </c>
    </row>
    <row r="248" spans="1:9" x14ac:dyDescent="0.35">
      <c r="A248" t="str">
        <f>IF(CoverSheet!$C$9="Annual Return","AR",IF(CoverSheet!$C$9="Interim Return","IR",IF(CoverSheet!$C$9="Audited Annual Return","AAR","")))</f>
        <v/>
      </c>
      <c r="B248" t="str">
        <f>CoverSheet!$G$7</f>
        <v>v:25-01-a</v>
      </c>
      <c r="C248">
        <f>IF(CoverSheet!$C$31=3,"Q1",IF(CoverSheet!$C$31=6,"Q2",IF(CoverSheet!$C$31=9,"Q3",IF(AND(CoverSheet!$C$31=12,A248="AR"),"Q4",YEAR(CoverSheet!$D$29)))))</f>
        <v>1900</v>
      </c>
      <c r="D248" t="str">
        <f>CoverSheet!$C$15</f>
        <v/>
      </c>
      <c r="E248" t="s">
        <v>952</v>
      </c>
      <c r="F248" t="s">
        <v>3174</v>
      </c>
      <c r="G248" t="s">
        <v>5157</v>
      </c>
      <c r="H248">
        <f>'Crypto Services'!K192</f>
        <v>0</v>
      </c>
    </row>
    <row r="249" spans="1:9" x14ac:dyDescent="0.35">
      <c r="A249" t="str">
        <f>IF(CoverSheet!$C$9="Annual Return","AR",IF(CoverSheet!$C$9="Interim Return","IR",IF(CoverSheet!$C$9="Audited Annual Return","AAR","")))</f>
        <v/>
      </c>
      <c r="B249" t="str">
        <f>CoverSheet!$G$7</f>
        <v>v:25-01-a</v>
      </c>
      <c r="C249">
        <f>IF(CoverSheet!$C$31=3,"Q1",IF(CoverSheet!$C$31=6,"Q2",IF(CoverSheet!$C$31=9,"Q3",IF(AND(CoverSheet!$C$31=12,A249="AR"),"Q4",YEAR(CoverSheet!$D$29)))))</f>
        <v>1900</v>
      </c>
      <c r="D249" t="str">
        <f>CoverSheet!$C$15</f>
        <v/>
      </c>
      <c r="E249" t="s">
        <v>952</v>
      </c>
      <c r="F249" t="s">
        <v>3175</v>
      </c>
      <c r="G249" t="s">
        <v>3179</v>
      </c>
      <c r="H249">
        <f>'Crypto Services'!L192</f>
        <v>0</v>
      </c>
    </row>
    <row r="250" spans="1:9" x14ac:dyDescent="0.35">
      <c r="A250" t="str">
        <f>IF(CoverSheet!$C$9="Annual Return","AR",IF(CoverSheet!$C$9="Interim Return","IR",IF(CoverSheet!$C$9="Audited Annual Return","AAR","")))</f>
        <v/>
      </c>
      <c r="B250" t="str">
        <f>CoverSheet!$G$7</f>
        <v>v:25-01-a</v>
      </c>
      <c r="C250">
        <f>IF(CoverSheet!$C$31=3,"Q1",IF(CoverSheet!$C$31=6,"Q2",IF(CoverSheet!$C$31=9,"Q3",IF(AND(CoverSheet!$C$31=12,A250="AR"),"Q4",YEAR(CoverSheet!$D$29)))))</f>
        <v>1900</v>
      </c>
      <c r="D250" t="str">
        <f>CoverSheet!$C$15</f>
        <v/>
      </c>
      <c r="E250" t="s">
        <v>952</v>
      </c>
      <c r="F250" t="s">
        <v>3180</v>
      </c>
      <c r="G250" t="s">
        <v>3186</v>
      </c>
      <c r="H250">
        <f>'Crypto Services'!F194</f>
        <v>0</v>
      </c>
    </row>
    <row r="251" spans="1:9" x14ac:dyDescent="0.35">
      <c r="A251" t="str">
        <f>IF(CoverSheet!$C$9="Annual Return","AR",IF(CoverSheet!$C$9="Interim Return","IR",IF(CoverSheet!$C$9="Audited Annual Return","AAR","")))</f>
        <v/>
      </c>
      <c r="B251" t="str">
        <f>CoverSheet!$G$7</f>
        <v>v:25-01-a</v>
      </c>
      <c r="C251">
        <f>IF(CoverSheet!$C$31=3,"Q1",IF(CoverSheet!$C$31=6,"Q2",IF(CoverSheet!$C$31=9,"Q3",IF(AND(CoverSheet!$C$31=12,A251="AR"),"Q4",YEAR(CoverSheet!$D$29)))))</f>
        <v>1900</v>
      </c>
      <c r="D251" t="str">
        <f>CoverSheet!$C$15</f>
        <v/>
      </c>
      <c r="E251" t="s">
        <v>952</v>
      </c>
      <c r="F251" t="s">
        <v>3201</v>
      </c>
      <c r="G251" t="s">
        <v>5158</v>
      </c>
      <c r="H251">
        <f>'Crypto Services'!G194</f>
        <v>0</v>
      </c>
    </row>
    <row r="252" spans="1:9" x14ac:dyDescent="0.35">
      <c r="A252" t="str">
        <f>IF(CoverSheet!$C$9="Annual Return","AR",IF(CoverSheet!$C$9="Interim Return","IR",IF(CoverSheet!$C$9="Audited Annual Return","AAR","")))</f>
        <v/>
      </c>
      <c r="B252" t="str">
        <f>CoverSheet!$G$7</f>
        <v>v:25-01-a</v>
      </c>
      <c r="C252">
        <f>IF(CoverSheet!$C$31=3,"Q1",IF(CoverSheet!$C$31=6,"Q2",IF(CoverSheet!$C$31=9,"Q3",IF(AND(CoverSheet!$C$31=12,A252="AR"),"Q4",YEAR(CoverSheet!$D$29)))))</f>
        <v>1900</v>
      </c>
      <c r="D252" t="str">
        <f>CoverSheet!$C$15</f>
        <v/>
      </c>
      <c r="E252" t="s">
        <v>952</v>
      </c>
      <c r="F252" t="s">
        <v>3181</v>
      </c>
      <c r="G252" t="s">
        <v>3187</v>
      </c>
      <c r="H252">
        <f>'Crypto Services'!H194</f>
        <v>0</v>
      </c>
    </row>
    <row r="253" spans="1:9" x14ac:dyDescent="0.35">
      <c r="A253" t="str">
        <f>IF(CoverSheet!$C$9="Annual Return","AR",IF(CoverSheet!$C$9="Interim Return","IR",IF(CoverSheet!$C$9="Audited Annual Return","AAR","")))</f>
        <v/>
      </c>
      <c r="B253" t="str">
        <f>CoverSheet!$G$7</f>
        <v>v:25-01-a</v>
      </c>
      <c r="C253">
        <f>IF(CoverSheet!$C$31=3,"Q1",IF(CoverSheet!$C$31=6,"Q2",IF(CoverSheet!$C$31=9,"Q3",IF(AND(CoverSheet!$C$31=12,A253="AR"),"Q4",YEAR(CoverSheet!$D$29)))))</f>
        <v>1900</v>
      </c>
      <c r="D253" t="str">
        <f>CoverSheet!$C$15</f>
        <v/>
      </c>
      <c r="E253" t="s">
        <v>952</v>
      </c>
      <c r="F253" t="s">
        <v>3182</v>
      </c>
      <c r="G253" t="s">
        <v>3188</v>
      </c>
      <c r="H253">
        <f>'Crypto Services'!I194</f>
        <v>0</v>
      </c>
    </row>
    <row r="254" spans="1:9" x14ac:dyDescent="0.35">
      <c r="A254" t="str">
        <f>IF(CoverSheet!$C$9="Annual Return","AR",IF(CoverSheet!$C$9="Interim Return","IR",IF(CoverSheet!$C$9="Audited Annual Return","AAR","")))</f>
        <v/>
      </c>
      <c r="B254" t="str">
        <f>CoverSheet!$G$7</f>
        <v>v:25-01-a</v>
      </c>
      <c r="C254">
        <f>IF(CoverSheet!$C$31=3,"Q1",IF(CoverSheet!$C$31=6,"Q2",IF(CoverSheet!$C$31=9,"Q3",IF(AND(CoverSheet!$C$31=12,A254="AR"),"Q4",YEAR(CoverSheet!$D$29)))))</f>
        <v>1900</v>
      </c>
      <c r="D254" t="str">
        <f>CoverSheet!$C$15</f>
        <v/>
      </c>
      <c r="E254" t="s">
        <v>952</v>
      </c>
      <c r="F254" t="s">
        <v>3183</v>
      </c>
      <c r="G254" t="s">
        <v>5159</v>
      </c>
      <c r="H254">
        <f>'Crypto Services'!J194</f>
        <v>0</v>
      </c>
    </row>
    <row r="255" spans="1:9" x14ac:dyDescent="0.35">
      <c r="A255" t="str">
        <f>IF(CoverSheet!$C$9="Annual Return","AR",IF(CoverSheet!$C$9="Interim Return","IR",IF(CoverSheet!$C$9="Audited Annual Return","AAR","")))</f>
        <v/>
      </c>
      <c r="B255" t="str">
        <f>CoverSheet!$G$7</f>
        <v>v:25-01-a</v>
      </c>
      <c r="C255">
        <f>IF(CoverSheet!$C$31=3,"Q1",IF(CoverSheet!$C$31=6,"Q2",IF(CoverSheet!$C$31=9,"Q3",IF(AND(CoverSheet!$C$31=12,A255="AR"),"Q4",YEAR(CoverSheet!$D$29)))))</f>
        <v>1900</v>
      </c>
      <c r="D255" t="str">
        <f>CoverSheet!$C$15</f>
        <v/>
      </c>
      <c r="E255" t="s">
        <v>952</v>
      </c>
      <c r="F255" t="s">
        <v>3184</v>
      </c>
      <c r="G255" t="s">
        <v>3189</v>
      </c>
      <c r="H255">
        <f>'Crypto Services'!K194</f>
        <v>0</v>
      </c>
    </row>
    <row r="256" spans="1:9" x14ac:dyDescent="0.35">
      <c r="A256" t="str">
        <f>IF(CoverSheet!$C$9="Annual Return","AR",IF(CoverSheet!$C$9="Interim Return","IR",IF(CoverSheet!$C$9="Audited Annual Return","AAR","")))</f>
        <v/>
      </c>
      <c r="B256" t="str">
        <f>CoverSheet!$G$7</f>
        <v>v:25-01-a</v>
      </c>
      <c r="C256">
        <f>IF(CoverSheet!$C$31=3,"Q1",IF(CoverSheet!$C$31=6,"Q2",IF(CoverSheet!$C$31=9,"Q3",IF(AND(CoverSheet!$C$31=12,A256="AR"),"Q4",YEAR(CoverSheet!$D$29)))))</f>
        <v>1900</v>
      </c>
      <c r="D256" t="str">
        <f>CoverSheet!$C$15</f>
        <v/>
      </c>
      <c r="E256" t="s">
        <v>952</v>
      </c>
      <c r="F256" t="s">
        <v>3185</v>
      </c>
      <c r="G256" t="s">
        <v>3190</v>
      </c>
      <c r="H256">
        <f>'Crypto Services'!L194</f>
        <v>0</v>
      </c>
    </row>
    <row r="257" spans="1:8" x14ac:dyDescent="0.35">
      <c r="A257" t="str">
        <f>IF(CoverSheet!$C$9="Annual Return","AR",IF(CoverSheet!$C$9="Interim Return","IR",IF(CoverSheet!$C$9="Audited Annual Return","AAR","")))</f>
        <v/>
      </c>
      <c r="B257" t="str">
        <f>CoverSheet!$G$7</f>
        <v>v:25-01-a</v>
      </c>
      <c r="C257">
        <f>IF(CoverSheet!$C$31=3,"Q1",IF(CoverSheet!$C$31=6,"Q2",IF(CoverSheet!$C$31=9,"Q3",IF(AND(CoverSheet!$C$31=12,A257="AR"),"Q4",YEAR(CoverSheet!$D$29)))))</f>
        <v>1900</v>
      </c>
      <c r="D257" t="str">
        <f>CoverSheet!$C$15</f>
        <v/>
      </c>
      <c r="E257" t="s">
        <v>952</v>
      </c>
      <c r="F257" t="s">
        <v>3196</v>
      </c>
      <c r="G257" t="s">
        <v>3191</v>
      </c>
      <c r="H257">
        <f>'Crypto Services'!F195</f>
        <v>0</v>
      </c>
    </row>
    <row r="258" spans="1:8" x14ac:dyDescent="0.35">
      <c r="A258" t="str">
        <f>IF(CoverSheet!$C$9="Annual Return","AR",IF(CoverSheet!$C$9="Interim Return","IR",IF(CoverSheet!$C$9="Audited Annual Return","AAR","")))</f>
        <v/>
      </c>
      <c r="B258" t="str">
        <f>CoverSheet!$G$7</f>
        <v>v:25-01-a</v>
      </c>
      <c r="C258">
        <f>IF(CoverSheet!$C$31=3,"Q1",IF(CoverSheet!$C$31=6,"Q2",IF(CoverSheet!$C$31=9,"Q3",IF(AND(CoverSheet!$C$31=12,A258="AR"),"Q4",YEAR(CoverSheet!$D$29)))))</f>
        <v>1900</v>
      </c>
      <c r="D258" t="str">
        <f>CoverSheet!$C$15</f>
        <v/>
      </c>
      <c r="E258" t="s">
        <v>952</v>
      </c>
      <c r="F258" t="s">
        <v>3202</v>
      </c>
      <c r="G258" t="s">
        <v>5160</v>
      </c>
      <c r="H258">
        <f>'Crypto Services'!G195</f>
        <v>0</v>
      </c>
    </row>
    <row r="259" spans="1:8" x14ac:dyDescent="0.35">
      <c r="A259" t="str">
        <f>IF(CoverSheet!$C$9="Annual Return","AR",IF(CoverSheet!$C$9="Interim Return","IR",IF(CoverSheet!$C$9="Audited Annual Return","AAR","")))</f>
        <v/>
      </c>
      <c r="B259" t="str">
        <f>CoverSheet!$G$7</f>
        <v>v:25-01-a</v>
      </c>
      <c r="C259">
        <f>IF(CoverSheet!$C$31=3,"Q1",IF(CoverSheet!$C$31=6,"Q2",IF(CoverSheet!$C$31=9,"Q3",IF(AND(CoverSheet!$C$31=12,A259="AR"),"Q4",YEAR(CoverSheet!$D$29)))))</f>
        <v>1900</v>
      </c>
      <c r="D259" t="str">
        <f>CoverSheet!$C$15</f>
        <v/>
      </c>
      <c r="E259" t="s">
        <v>952</v>
      </c>
      <c r="F259" t="s">
        <v>3203</v>
      </c>
      <c r="G259" t="s">
        <v>3192</v>
      </c>
      <c r="H259">
        <f>'Crypto Services'!H195</f>
        <v>0</v>
      </c>
    </row>
    <row r="260" spans="1:8" x14ac:dyDescent="0.35">
      <c r="A260" t="str">
        <f>IF(CoverSheet!$C$9="Annual Return","AR",IF(CoverSheet!$C$9="Interim Return","IR",IF(CoverSheet!$C$9="Audited Annual Return","AAR","")))</f>
        <v/>
      </c>
      <c r="B260" t="str">
        <f>CoverSheet!$G$7</f>
        <v>v:25-01-a</v>
      </c>
      <c r="C260">
        <f>IF(CoverSheet!$C$31=3,"Q1",IF(CoverSheet!$C$31=6,"Q2",IF(CoverSheet!$C$31=9,"Q3",IF(AND(CoverSheet!$C$31=12,A260="AR"),"Q4",YEAR(CoverSheet!$D$29)))))</f>
        <v>1900</v>
      </c>
      <c r="D260" t="str">
        <f>CoverSheet!$C$15</f>
        <v/>
      </c>
      <c r="E260" t="s">
        <v>952</v>
      </c>
      <c r="F260" t="s">
        <v>3197</v>
      </c>
      <c r="G260" t="s">
        <v>3193</v>
      </c>
      <c r="H260">
        <f>'Crypto Services'!I195</f>
        <v>0</v>
      </c>
    </row>
    <row r="261" spans="1:8" x14ac:dyDescent="0.35">
      <c r="A261" t="str">
        <f>IF(CoverSheet!$C$9="Annual Return","AR",IF(CoverSheet!$C$9="Interim Return","IR",IF(CoverSheet!$C$9="Audited Annual Return","AAR","")))</f>
        <v/>
      </c>
      <c r="B261" t="str">
        <f>CoverSheet!$G$7</f>
        <v>v:25-01-a</v>
      </c>
      <c r="C261">
        <f>IF(CoverSheet!$C$31=3,"Q1",IF(CoverSheet!$C$31=6,"Q2",IF(CoverSheet!$C$31=9,"Q3",IF(AND(CoverSheet!$C$31=12,A261="AR"),"Q4",YEAR(CoverSheet!$D$29)))))</f>
        <v>1900</v>
      </c>
      <c r="D261" t="str">
        <f>CoverSheet!$C$15</f>
        <v/>
      </c>
      <c r="E261" t="s">
        <v>952</v>
      </c>
      <c r="F261" t="s">
        <v>3198</v>
      </c>
      <c r="G261" t="s">
        <v>5161</v>
      </c>
      <c r="H261">
        <f>'Crypto Services'!J195</f>
        <v>0</v>
      </c>
    </row>
    <row r="262" spans="1:8" x14ac:dyDescent="0.35">
      <c r="A262" t="str">
        <f>IF(CoverSheet!$C$9="Annual Return","AR",IF(CoverSheet!$C$9="Interim Return","IR",IF(CoverSheet!$C$9="Audited Annual Return","AAR","")))</f>
        <v/>
      </c>
      <c r="B262" t="str">
        <f>CoverSheet!$G$7</f>
        <v>v:25-01-a</v>
      </c>
      <c r="C262">
        <f>IF(CoverSheet!$C$31=3,"Q1",IF(CoverSheet!$C$31=6,"Q2",IF(CoverSheet!$C$31=9,"Q3",IF(AND(CoverSheet!$C$31=12,A262="AR"),"Q4",YEAR(CoverSheet!$D$29)))))</f>
        <v>1900</v>
      </c>
      <c r="D262" t="str">
        <f>CoverSheet!$C$15</f>
        <v/>
      </c>
      <c r="E262" t="s">
        <v>952</v>
      </c>
      <c r="F262" t="s">
        <v>3199</v>
      </c>
      <c r="G262" t="s">
        <v>3194</v>
      </c>
      <c r="H262">
        <f>'Crypto Services'!K195</f>
        <v>0</v>
      </c>
    </row>
    <row r="263" spans="1:8" x14ac:dyDescent="0.35">
      <c r="A263" t="str">
        <f>IF(CoverSheet!$C$9="Annual Return","AR",IF(CoverSheet!$C$9="Interim Return","IR",IF(CoverSheet!$C$9="Audited Annual Return","AAR","")))</f>
        <v/>
      </c>
      <c r="B263" t="str">
        <f>CoverSheet!$G$7</f>
        <v>v:25-01-a</v>
      </c>
      <c r="C263">
        <f>IF(CoverSheet!$C$31=3,"Q1",IF(CoverSheet!$C$31=6,"Q2",IF(CoverSheet!$C$31=9,"Q3",IF(AND(CoverSheet!$C$31=12,A263="AR"),"Q4",YEAR(CoverSheet!$D$29)))))</f>
        <v>1900</v>
      </c>
      <c r="D263" t="str">
        <f>CoverSheet!$C$15</f>
        <v/>
      </c>
      <c r="E263" t="s">
        <v>952</v>
      </c>
      <c r="F263" t="s">
        <v>3200</v>
      </c>
      <c r="G263" t="s">
        <v>3195</v>
      </c>
      <c r="H263">
        <f>'Crypto Services'!L195</f>
        <v>0</v>
      </c>
    </row>
    <row r="264" spans="1:8" x14ac:dyDescent="0.35">
      <c r="A264" t="str">
        <f>IF(CoverSheet!$C$9="Annual Return","AR",IF(CoverSheet!$C$9="Interim Return","IR",IF(CoverSheet!$C$9="Audited Annual Return","AAR","")))</f>
        <v/>
      </c>
      <c r="B264" t="str">
        <f>CoverSheet!$G$7</f>
        <v>v:25-01-a</v>
      </c>
      <c r="C264">
        <f>IF(CoverSheet!$C$31=3,"Q1",IF(CoverSheet!$C$31=6,"Q2",IF(CoverSheet!$C$31=9,"Q3",IF(AND(CoverSheet!$C$31=12,A264="AR"),"Q4",YEAR(CoverSheet!$D$29)))))</f>
        <v>1900</v>
      </c>
      <c r="D264" t="str">
        <f>CoverSheet!$C$15</f>
        <v/>
      </c>
      <c r="E264" t="s">
        <v>952</v>
      </c>
      <c r="F264" t="s">
        <v>3204</v>
      </c>
      <c r="G264" t="s">
        <v>3211</v>
      </c>
      <c r="H264">
        <f>'Crypto Services'!F196</f>
        <v>0</v>
      </c>
    </row>
    <row r="265" spans="1:8" x14ac:dyDescent="0.35">
      <c r="A265" t="str">
        <f>IF(CoverSheet!$C$9="Annual Return","AR",IF(CoverSheet!$C$9="Interim Return","IR",IF(CoverSheet!$C$9="Audited Annual Return","AAR","")))</f>
        <v/>
      </c>
      <c r="B265" t="str">
        <f>CoverSheet!$G$7</f>
        <v>v:25-01-a</v>
      </c>
      <c r="C265">
        <f>IF(CoverSheet!$C$31=3,"Q1",IF(CoverSheet!$C$31=6,"Q2",IF(CoverSheet!$C$31=9,"Q3",IF(AND(CoverSheet!$C$31=12,A265="AR"),"Q4",YEAR(CoverSheet!$D$29)))))</f>
        <v>1900</v>
      </c>
      <c r="D265" t="str">
        <f>CoverSheet!$C$15</f>
        <v/>
      </c>
      <c r="E265" t="s">
        <v>952</v>
      </c>
      <c r="F265" t="s">
        <v>3205</v>
      </c>
      <c r="G265" t="s">
        <v>5162</v>
      </c>
      <c r="H265">
        <f>'Crypto Services'!G196</f>
        <v>0</v>
      </c>
    </row>
    <row r="266" spans="1:8" x14ac:dyDescent="0.35">
      <c r="A266" t="str">
        <f>IF(CoverSheet!$C$9="Annual Return","AR",IF(CoverSheet!$C$9="Interim Return","IR",IF(CoverSheet!$C$9="Audited Annual Return","AAR","")))</f>
        <v/>
      </c>
      <c r="B266" t="str">
        <f>CoverSheet!$G$7</f>
        <v>v:25-01-a</v>
      </c>
      <c r="C266">
        <f>IF(CoverSheet!$C$31=3,"Q1",IF(CoverSheet!$C$31=6,"Q2",IF(CoverSheet!$C$31=9,"Q3",IF(AND(CoverSheet!$C$31=12,A266="AR"),"Q4",YEAR(CoverSheet!$D$29)))))</f>
        <v>1900</v>
      </c>
      <c r="D266" t="str">
        <f>CoverSheet!$C$15</f>
        <v/>
      </c>
      <c r="E266" t="s">
        <v>952</v>
      </c>
      <c r="F266" t="s">
        <v>3206</v>
      </c>
      <c r="G266" t="s">
        <v>3212</v>
      </c>
      <c r="H266">
        <f>'Crypto Services'!H196</f>
        <v>0</v>
      </c>
    </row>
    <row r="267" spans="1:8" x14ac:dyDescent="0.35">
      <c r="A267" t="str">
        <f>IF(CoverSheet!$C$9="Annual Return","AR",IF(CoverSheet!$C$9="Interim Return","IR",IF(CoverSheet!$C$9="Audited Annual Return","AAR","")))</f>
        <v/>
      </c>
      <c r="B267" t="str">
        <f>CoverSheet!$G$7</f>
        <v>v:25-01-a</v>
      </c>
      <c r="C267">
        <f>IF(CoverSheet!$C$31=3,"Q1",IF(CoverSheet!$C$31=6,"Q2",IF(CoverSheet!$C$31=9,"Q3",IF(AND(CoverSheet!$C$31=12,A267="AR"),"Q4",YEAR(CoverSheet!$D$29)))))</f>
        <v>1900</v>
      </c>
      <c r="D267" t="str">
        <f>CoverSheet!$C$15</f>
        <v/>
      </c>
      <c r="E267" t="s">
        <v>952</v>
      </c>
      <c r="F267" t="s">
        <v>3207</v>
      </c>
      <c r="G267" t="s">
        <v>3213</v>
      </c>
      <c r="H267">
        <f>'Crypto Services'!I196</f>
        <v>0</v>
      </c>
    </row>
    <row r="268" spans="1:8" x14ac:dyDescent="0.35">
      <c r="A268" t="str">
        <f>IF(CoverSheet!$C$9="Annual Return","AR",IF(CoverSheet!$C$9="Interim Return","IR",IF(CoverSheet!$C$9="Audited Annual Return","AAR","")))</f>
        <v/>
      </c>
      <c r="B268" t="str">
        <f>CoverSheet!$G$7</f>
        <v>v:25-01-a</v>
      </c>
      <c r="C268">
        <f>IF(CoverSheet!$C$31=3,"Q1",IF(CoverSheet!$C$31=6,"Q2",IF(CoverSheet!$C$31=9,"Q3",IF(AND(CoverSheet!$C$31=12,A268="AR"),"Q4",YEAR(CoverSheet!$D$29)))))</f>
        <v>1900</v>
      </c>
      <c r="D268" t="str">
        <f>CoverSheet!$C$15</f>
        <v/>
      </c>
      <c r="E268" t="s">
        <v>952</v>
      </c>
      <c r="F268" t="s">
        <v>3208</v>
      </c>
      <c r="G268" t="s">
        <v>5163</v>
      </c>
      <c r="H268">
        <f>'Crypto Services'!J196</f>
        <v>0</v>
      </c>
    </row>
    <row r="269" spans="1:8" x14ac:dyDescent="0.35">
      <c r="A269" t="str">
        <f>IF(CoverSheet!$C$9="Annual Return","AR",IF(CoverSheet!$C$9="Interim Return","IR",IF(CoverSheet!$C$9="Audited Annual Return","AAR","")))</f>
        <v/>
      </c>
      <c r="B269" t="str">
        <f>CoverSheet!$G$7</f>
        <v>v:25-01-a</v>
      </c>
      <c r="C269">
        <f>IF(CoverSheet!$C$31=3,"Q1",IF(CoverSheet!$C$31=6,"Q2",IF(CoverSheet!$C$31=9,"Q3",IF(AND(CoverSheet!$C$31=12,A269="AR"),"Q4",YEAR(CoverSheet!$D$29)))))</f>
        <v>1900</v>
      </c>
      <c r="D269" t="str">
        <f>CoverSheet!$C$15</f>
        <v/>
      </c>
      <c r="E269" t="s">
        <v>952</v>
      </c>
      <c r="F269" t="s">
        <v>3209</v>
      </c>
      <c r="G269" t="s">
        <v>3214</v>
      </c>
      <c r="H269">
        <f>'Crypto Services'!K196</f>
        <v>0</v>
      </c>
    </row>
    <row r="270" spans="1:8" x14ac:dyDescent="0.35">
      <c r="A270" t="str">
        <f>IF(CoverSheet!$C$9="Annual Return","AR",IF(CoverSheet!$C$9="Interim Return","IR",IF(CoverSheet!$C$9="Audited Annual Return","AAR","")))</f>
        <v/>
      </c>
      <c r="B270" t="str">
        <f>CoverSheet!$G$7</f>
        <v>v:25-01-a</v>
      </c>
      <c r="C270">
        <f>IF(CoverSheet!$C$31=3,"Q1",IF(CoverSheet!$C$31=6,"Q2",IF(CoverSheet!$C$31=9,"Q3",IF(AND(CoverSheet!$C$31=12,A270="AR"),"Q4",YEAR(CoverSheet!$D$29)))))</f>
        <v>1900</v>
      </c>
      <c r="D270" t="str">
        <f>CoverSheet!$C$15</f>
        <v/>
      </c>
      <c r="E270" t="s">
        <v>952</v>
      </c>
      <c r="F270" t="s">
        <v>3210</v>
      </c>
      <c r="G270" t="s">
        <v>3215</v>
      </c>
      <c r="H270">
        <f>'Crypto Services'!L196</f>
        <v>0</v>
      </c>
    </row>
    <row r="271" spans="1:8" x14ac:dyDescent="0.35">
      <c r="A271" t="str">
        <f>IF(CoverSheet!$C$9="Annual Return","AR",IF(CoverSheet!$C$9="Interim Return","IR",IF(CoverSheet!$C$9="Audited Annual Return","AAR","")))</f>
        <v/>
      </c>
      <c r="B271" t="str">
        <f>CoverSheet!$G$7</f>
        <v>v:25-01-a</v>
      </c>
      <c r="C271">
        <f>IF(CoverSheet!$C$31=3,"Q1",IF(CoverSheet!$C$31=6,"Q2",IF(CoverSheet!$C$31=9,"Q3",IF(AND(CoverSheet!$C$31=12,A271="AR"),"Q4",YEAR(CoverSheet!$D$29)))))</f>
        <v>1900</v>
      </c>
      <c r="D271" t="str">
        <f>CoverSheet!$C$15</f>
        <v/>
      </c>
      <c r="E271" t="s">
        <v>952</v>
      </c>
      <c r="F271" t="s">
        <v>3216</v>
      </c>
      <c r="G271" t="s">
        <v>3223</v>
      </c>
      <c r="H271">
        <f>'Crypto Services'!F197</f>
        <v>0</v>
      </c>
    </row>
    <row r="272" spans="1:8" x14ac:dyDescent="0.35">
      <c r="A272" t="str">
        <f>IF(CoverSheet!$C$9="Annual Return","AR",IF(CoverSheet!$C$9="Interim Return","IR",IF(CoverSheet!$C$9="Audited Annual Return","AAR","")))</f>
        <v/>
      </c>
      <c r="B272" t="str">
        <f>CoverSheet!$G$7</f>
        <v>v:25-01-a</v>
      </c>
      <c r="C272">
        <f>IF(CoverSheet!$C$31=3,"Q1",IF(CoverSheet!$C$31=6,"Q2",IF(CoverSheet!$C$31=9,"Q3",IF(AND(CoverSheet!$C$31=12,A272="AR"),"Q4",YEAR(CoverSheet!$D$29)))))</f>
        <v>1900</v>
      </c>
      <c r="D272" t="str">
        <f>CoverSheet!$C$15</f>
        <v/>
      </c>
      <c r="E272" t="s">
        <v>952</v>
      </c>
      <c r="F272" t="s">
        <v>3217</v>
      </c>
      <c r="G272" t="s">
        <v>5164</v>
      </c>
      <c r="H272">
        <f>'Crypto Services'!G197</f>
        <v>0</v>
      </c>
    </row>
    <row r="273" spans="1:9" x14ac:dyDescent="0.35">
      <c r="A273" t="str">
        <f>IF(CoverSheet!$C$9="Annual Return","AR",IF(CoverSheet!$C$9="Interim Return","IR",IF(CoverSheet!$C$9="Audited Annual Return","AAR","")))</f>
        <v/>
      </c>
      <c r="B273" t="str">
        <f>CoverSheet!$G$7</f>
        <v>v:25-01-a</v>
      </c>
      <c r="C273">
        <f>IF(CoverSheet!$C$31=3,"Q1",IF(CoverSheet!$C$31=6,"Q2",IF(CoverSheet!$C$31=9,"Q3",IF(AND(CoverSheet!$C$31=12,A273="AR"),"Q4",YEAR(CoverSheet!$D$29)))))</f>
        <v>1900</v>
      </c>
      <c r="D273" t="str">
        <f>CoverSheet!$C$15</f>
        <v/>
      </c>
      <c r="E273" t="s">
        <v>952</v>
      </c>
      <c r="F273" t="s">
        <v>3218</v>
      </c>
      <c r="G273" t="s">
        <v>3224</v>
      </c>
      <c r="H273">
        <f>'Crypto Services'!H197</f>
        <v>0</v>
      </c>
    </row>
    <row r="274" spans="1:9" x14ac:dyDescent="0.35">
      <c r="A274" t="str">
        <f>IF(CoverSheet!$C$9="Annual Return","AR",IF(CoverSheet!$C$9="Interim Return","IR",IF(CoverSheet!$C$9="Audited Annual Return","AAR","")))</f>
        <v/>
      </c>
      <c r="B274" t="str">
        <f>CoverSheet!$G$7</f>
        <v>v:25-01-a</v>
      </c>
      <c r="C274">
        <f>IF(CoverSheet!$C$31=3,"Q1",IF(CoverSheet!$C$31=6,"Q2",IF(CoverSheet!$C$31=9,"Q3",IF(AND(CoverSheet!$C$31=12,A274="AR"),"Q4",YEAR(CoverSheet!$D$29)))))</f>
        <v>1900</v>
      </c>
      <c r="D274" t="str">
        <f>CoverSheet!$C$15</f>
        <v/>
      </c>
      <c r="E274" t="s">
        <v>952</v>
      </c>
      <c r="F274" t="s">
        <v>3219</v>
      </c>
      <c r="G274" t="s">
        <v>3225</v>
      </c>
      <c r="H274">
        <f>'Crypto Services'!I197</f>
        <v>0</v>
      </c>
    </row>
    <row r="275" spans="1:9" x14ac:dyDescent="0.35">
      <c r="A275" t="str">
        <f>IF(CoverSheet!$C$9="Annual Return","AR",IF(CoverSheet!$C$9="Interim Return","IR",IF(CoverSheet!$C$9="Audited Annual Return","AAR","")))</f>
        <v/>
      </c>
      <c r="B275" t="str">
        <f>CoverSheet!$G$7</f>
        <v>v:25-01-a</v>
      </c>
      <c r="C275">
        <f>IF(CoverSheet!$C$31=3,"Q1",IF(CoverSheet!$C$31=6,"Q2",IF(CoverSheet!$C$31=9,"Q3",IF(AND(CoverSheet!$C$31=12,A275="AR"),"Q4",YEAR(CoverSheet!$D$29)))))</f>
        <v>1900</v>
      </c>
      <c r="D275" t="str">
        <f>CoverSheet!$C$15</f>
        <v/>
      </c>
      <c r="E275" t="s">
        <v>952</v>
      </c>
      <c r="F275" t="s">
        <v>3222</v>
      </c>
      <c r="G275" t="s">
        <v>5165</v>
      </c>
      <c r="H275">
        <f>'Crypto Services'!J197</f>
        <v>0</v>
      </c>
    </row>
    <row r="276" spans="1:9" x14ac:dyDescent="0.35">
      <c r="A276" t="str">
        <f>IF(CoverSheet!$C$9="Annual Return","AR",IF(CoverSheet!$C$9="Interim Return","IR",IF(CoverSheet!$C$9="Audited Annual Return","AAR","")))</f>
        <v/>
      </c>
      <c r="B276" t="str">
        <f>CoverSheet!$G$7</f>
        <v>v:25-01-a</v>
      </c>
      <c r="C276">
        <f>IF(CoverSheet!$C$31=3,"Q1",IF(CoverSheet!$C$31=6,"Q2",IF(CoverSheet!$C$31=9,"Q3",IF(AND(CoverSheet!$C$31=12,A276="AR"),"Q4",YEAR(CoverSheet!$D$29)))))</f>
        <v>1900</v>
      </c>
      <c r="D276" t="str">
        <f>CoverSheet!$C$15</f>
        <v/>
      </c>
      <c r="E276" t="s">
        <v>952</v>
      </c>
      <c r="F276" t="s">
        <v>3220</v>
      </c>
      <c r="G276" t="s">
        <v>3226</v>
      </c>
      <c r="H276">
        <f>'Crypto Services'!K197</f>
        <v>0</v>
      </c>
    </row>
    <row r="277" spans="1:9" x14ac:dyDescent="0.35">
      <c r="A277" t="str">
        <f>IF(CoverSheet!$C$9="Annual Return","AR",IF(CoverSheet!$C$9="Interim Return","IR",IF(CoverSheet!$C$9="Audited Annual Return","AAR","")))</f>
        <v/>
      </c>
      <c r="B277" t="str">
        <f>CoverSheet!$G$7</f>
        <v>v:25-01-a</v>
      </c>
      <c r="C277">
        <f>IF(CoverSheet!$C$31=3,"Q1",IF(CoverSheet!$C$31=6,"Q2",IF(CoverSheet!$C$31=9,"Q3",IF(AND(CoverSheet!$C$31=12,A277="AR"),"Q4",YEAR(CoverSheet!$D$29)))))</f>
        <v>1900</v>
      </c>
      <c r="D277" t="str">
        <f>CoverSheet!$C$15</f>
        <v/>
      </c>
      <c r="E277" t="s">
        <v>952</v>
      </c>
      <c r="F277" t="s">
        <v>3221</v>
      </c>
      <c r="G277" t="s">
        <v>3227</v>
      </c>
      <c r="H277">
        <f>'Crypto Services'!L197</f>
        <v>0</v>
      </c>
    </row>
    <row r="278" spans="1:9" x14ac:dyDescent="0.35">
      <c r="A278" t="str">
        <f>IF(CoverSheet!$C$9="Annual Return","AR",IF(CoverSheet!$C$9="Interim Return","IR",IF(CoverSheet!$C$9="Audited Annual Return","AAR","")))</f>
        <v/>
      </c>
      <c r="B278" t="str">
        <f>CoverSheet!$G$7</f>
        <v>v:25-01-a</v>
      </c>
      <c r="C278">
        <f>IF(CoverSheet!$C$31=3,"Q1",IF(CoverSheet!$C$31=6,"Q2",IF(CoverSheet!$C$31=9,"Q3",IF(AND(CoverSheet!$C$31=12,A278="AR"),"Q4",YEAR(CoverSheet!$D$29)))))</f>
        <v>1900</v>
      </c>
      <c r="D278" t="str">
        <f>CoverSheet!$C$15</f>
        <v/>
      </c>
      <c r="E278" t="s">
        <v>952</v>
      </c>
      <c r="F278" t="s">
        <v>3228</v>
      </c>
      <c r="G278" t="s">
        <v>3235</v>
      </c>
      <c r="H278">
        <f>'Crypto Services'!F198</f>
        <v>0</v>
      </c>
    </row>
    <row r="279" spans="1:9" x14ac:dyDescent="0.35">
      <c r="A279" t="str">
        <f>IF(CoverSheet!$C$9="Annual Return","AR",IF(CoverSheet!$C$9="Interim Return","IR",IF(CoverSheet!$C$9="Audited Annual Return","AAR","")))</f>
        <v/>
      </c>
      <c r="B279" t="str">
        <f>CoverSheet!$G$7</f>
        <v>v:25-01-a</v>
      </c>
      <c r="C279">
        <f>IF(CoverSheet!$C$31=3,"Q1",IF(CoverSheet!$C$31=6,"Q2",IF(CoverSheet!$C$31=9,"Q3",IF(AND(CoverSheet!$C$31=12,A279="AR"),"Q4",YEAR(CoverSheet!$D$29)))))</f>
        <v>1900</v>
      </c>
      <c r="D279" t="str">
        <f>CoverSheet!$C$15</f>
        <v/>
      </c>
      <c r="E279" t="s">
        <v>952</v>
      </c>
      <c r="F279" t="s">
        <v>3229</v>
      </c>
      <c r="G279" t="s">
        <v>5166</v>
      </c>
      <c r="H279">
        <f>'Crypto Services'!G198</f>
        <v>0</v>
      </c>
    </row>
    <row r="280" spans="1:9" x14ac:dyDescent="0.35">
      <c r="A280" t="str">
        <f>IF(CoverSheet!$C$9="Annual Return","AR",IF(CoverSheet!$C$9="Interim Return","IR",IF(CoverSheet!$C$9="Audited Annual Return","AAR","")))</f>
        <v/>
      </c>
      <c r="B280" t="str">
        <f>CoverSheet!$G$7</f>
        <v>v:25-01-a</v>
      </c>
      <c r="C280">
        <f>IF(CoverSheet!$C$31=3,"Q1",IF(CoverSheet!$C$31=6,"Q2",IF(CoverSheet!$C$31=9,"Q3",IF(AND(CoverSheet!$C$31=12,A280="AR"),"Q4",YEAR(CoverSheet!$D$29)))))</f>
        <v>1900</v>
      </c>
      <c r="D280" t="str">
        <f>CoverSheet!$C$15</f>
        <v/>
      </c>
      <c r="E280" t="s">
        <v>952</v>
      </c>
      <c r="F280" t="s">
        <v>3230</v>
      </c>
      <c r="G280" t="s">
        <v>3236</v>
      </c>
      <c r="H280">
        <f>'Crypto Services'!H198</f>
        <v>0</v>
      </c>
    </row>
    <row r="281" spans="1:9" x14ac:dyDescent="0.35">
      <c r="A281" t="str">
        <f>IF(CoverSheet!$C$9="Annual Return","AR",IF(CoverSheet!$C$9="Interim Return","IR",IF(CoverSheet!$C$9="Audited Annual Return","AAR","")))</f>
        <v/>
      </c>
      <c r="B281" t="str">
        <f>CoverSheet!$G$7</f>
        <v>v:25-01-a</v>
      </c>
      <c r="C281">
        <f>IF(CoverSheet!$C$31=3,"Q1",IF(CoverSheet!$C$31=6,"Q2",IF(CoverSheet!$C$31=9,"Q3",IF(AND(CoverSheet!$C$31=12,A281="AR"),"Q4",YEAR(CoverSheet!$D$29)))))</f>
        <v>1900</v>
      </c>
      <c r="D281" t="str">
        <f>CoverSheet!$C$15</f>
        <v/>
      </c>
      <c r="E281" t="s">
        <v>952</v>
      </c>
      <c r="F281" t="s">
        <v>3231</v>
      </c>
      <c r="G281" t="s">
        <v>3237</v>
      </c>
      <c r="H281">
        <f>'Crypto Services'!I198</f>
        <v>0</v>
      </c>
    </row>
    <row r="282" spans="1:9" x14ac:dyDescent="0.35">
      <c r="A282" t="str">
        <f>IF(CoverSheet!$C$9="Annual Return","AR",IF(CoverSheet!$C$9="Interim Return","IR",IF(CoverSheet!$C$9="Audited Annual Return","AAR","")))</f>
        <v/>
      </c>
      <c r="B282" t="str">
        <f>CoverSheet!$G$7</f>
        <v>v:25-01-a</v>
      </c>
      <c r="C282">
        <f>IF(CoverSheet!$C$31=3,"Q1",IF(CoverSheet!$C$31=6,"Q2",IF(CoverSheet!$C$31=9,"Q3",IF(AND(CoverSheet!$C$31=12,A282="AR"),"Q4",YEAR(CoverSheet!$D$29)))))</f>
        <v>1900</v>
      </c>
      <c r="D282" t="str">
        <f>CoverSheet!$C$15</f>
        <v/>
      </c>
      <c r="E282" t="s">
        <v>952</v>
      </c>
      <c r="F282" t="s">
        <v>3232</v>
      </c>
      <c r="G282" t="s">
        <v>5167</v>
      </c>
      <c r="H282">
        <f>'Crypto Services'!J198</f>
        <v>0</v>
      </c>
    </row>
    <row r="283" spans="1:9" x14ac:dyDescent="0.35">
      <c r="A283" t="str">
        <f>IF(CoverSheet!$C$9="Annual Return","AR",IF(CoverSheet!$C$9="Interim Return","IR",IF(CoverSheet!$C$9="Audited Annual Return","AAR","")))</f>
        <v/>
      </c>
      <c r="B283" t="str">
        <f>CoverSheet!$G$7</f>
        <v>v:25-01-a</v>
      </c>
      <c r="C283">
        <f>IF(CoverSheet!$C$31=3,"Q1",IF(CoverSheet!$C$31=6,"Q2",IF(CoverSheet!$C$31=9,"Q3",IF(AND(CoverSheet!$C$31=12,A283="AR"),"Q4",YEAR(CoverSheet!$D$29)))))</f>
        <v>1900</v>
      </c>
      <c r="D283" t="str">
        <f>CoverSheet!$C$15</f>
        <v/>
      </c>
      <c r="E283" t="s">
        <v>952</v>
      </c>
      <c r="F283" t="s">
        <v>3233</v>
      </c>
      <c r="G283" t="s">
        <v>3238</v>
      </c>
      <c r="H283">
        <f>'Crypto Services'!K198</f>
        <v>0</v>
      </c>
    </row>
    <row r="284" spans="1:9" x14ac:dyDescent="0.35">
      <c r="A284" t="str">
        <f>IF(CoverSheet!$C$9="Annual Return","AR",IF(CoverSheet!$C$9="Interim Return","IR",IF(CoverSheet!$C$9="Audited Annual Return","AAR","")))</f>
        <v/>
      </c>
      <c r="B284" t="str">
        <f>CoverSheet!$G$7</f>
        <v>v:25-01-a</v>
      </c>
      <c r="C284">
        <f>IF(CoverSheet!$C$31=3,"Q1",IF(CoverSheet!$C$31=6,"Q2",IF(CoverSheet!$C$31=9,"Q3",IF(AND(CoverSheet!$C$31=12,A284="AR"),"Q4",YEAR(CoverSheet!$D$29)))))</f>
        <v>1900</v>
      </c>
      <c r="D284" t="str">
        <f>CoverSheet!$C$15</f>
        <v/>
      </c>
      <c r="E284" t="s">
        <v>952</v>
      </c>
      <c r="F284" t="s">
        <v>3234</v>
      </c>
      <c r="G284" t="s">
        <v>52</v>
      </c>
      <c r="H284">
        <f>'Crypto Services'!L198</f>
        <v>0</v>
      </c>
    </row>
    <row r="285" spans="1:9" x14ac:dyDescent="0.35">
      <c r="A285" t="str">
        <f>IF(CoverSheet!$C$9="Annual Return","AR",IF(CoverSheet!$C$9="Interim Return","IR",IF(CoverSheet!$C$9="Audited Annual Return","AAR","")))</f>
        <v/>
      </c>
      <c r="B285" t="str">
        <f>CoverSheet!$G$7</f>
        <v>v:25-01-a</v>
      </c>
      <c r="C285">
        <f>IF(CoverSheet!$C$31=3,"Q1",IF(CoverSheet!$C$31=6,"Q2",IF(CoverSheet!$C$31=9,"Q3",IF(AND(CoverSheet!$C$31=12,A285="AR"),"Q4",YEAR(CoverSheet!$D$29)))))</f>
        <v>1900</v>
      </c>
      <c r="D285" t="str">
        <f>CoverSheet!$C$15</f>
        <v/>
      </c>
      <c r="E285" t="s">
        <v>952</v>
      </c>
      <c r="F285" t="s">
        <v>3239</v>
      </c>
      <c r="G285" t="s">
        <v>3245</v>
      </c>
      <c r="H285">
        <f>'Crypto Services'!F201</f>
        <v>0</v>
      </c>
      <c r="I285" t="str">
        <f>'Crypto Services'!$M$201</f>
        <v>G</v>
      </c>
    </row>
    <row r="286" spans="1:9" x14ac:dyDescent="0.35">
      <c r="A286" t="str">
        <f>IF(CoverSheet!$C$9="Annual Return","AR",IF(CoverSheet!$C$9="Interim Return","IR",IF(CoverSheet!$C$9="Audited Annual Return","AAR","")))</f>
        <v/>
      </c>
      <c r="B286" t="str">
        <f>CoverSheet!$G$7</f>
        <v>v:25-01-a</v>
      </c>
      <c r="C286">
        <f>IF(CoverSheet!$C$31=3,"Q1",IF(CoverSheet!$C$31=6,"Q2",IF(CoverSheet!$C$31=9,"Q3",IF(AND(CoverSheet!$C$31=12,A286="AR"),"Q4",YEAR(CoverSheet!$D$29)))))</f>
        <v>1900</v>
      </c>
      <c r="D286" t="str">
        <f>CoverSheet!$C$15</f>
        <v/>
      </c>
      <c r="E286" t="s">
        <v>952</v>
      </c>
      <c r="F286" t="s">
        <v>3240</v>
      </c>
      <c r="G286" t="s">
        <v>3246</v>
      </c>
      <c r="H286">
        <f>'Crypto Services'!F202</f>
        <v>0</v>
      </c>
      <c r="I286" t="str">
        <f>'Crypto Services'!$M$201</f>
        <v>G</v>
      </c>
    </row>
    <row r="287" spans="1:9" x14ac:dyDescent="0.35">
      <c r="A287" t="str">
        <f>IF(CoverSheet!$C$9="Annual Return","AR",IF(CoverSheet!$C$9="Interim Return","IR",IF(CoverSheet!$C$9="Audited Annual Return","AAR","")))</f>
        <v/>
      </c>
      <c r="B287" t="str">
        <f>CoverSheet!$G$7</f>
        <v>v:25-01-a</v>
      </c>
      <c r="C287">
        <f>IF(CoverSheet!$C$31=3,"Q1",IF(CoverSheet!$C$31=6,"Q2",IF(CoverSheet!$C$31=9,"Q3",IF(AND(CoverSheet!$C$31=12,A287="AR"),"Q4",YEAR(CoverSheet!$D$29)))))</f>
        <v>1900</v>
      </c>
      <c r="D287" t="str">
        <f>CoverSheet!$C$15</f>
        <v/>
      </c>
      <c r="E287" t="s">
        <v>952</v>
      </c>
      <c r="F287" t="s">
        <v>3241</v>
      </c>
      <c r="G287" t="s">
        <v>3247</v>
      </c>
      <c r="H287">
        <f>'Crypto Services'!F203</f>
        <v>0</v>
      </c>
      <c r="I287" t="str">
        <f>'Crypto Services'!$M$201</f>
        <v>G</v>
      </c>
    </row>
    <row r="288" spans="1:9" x14ac:dyDescent="0.35">
      <c r="A288" t="str">
        <f>IF(CoverSheet!$C$9="Annual Return","AR",IF(CoverSheet!$C$9="Interim Return","IR",IF(CoverSheet!$C$9="Audited Annual Return","AAR","")))</f>
        <v/>
      </c>
      <c r="B288" t="str">
        <f>CoverSheet!$G$7</f>
        <v>v:25-01-a</v>
      </c>
      <c r="C288">
        <f>IF(CoverSheet!$C$31=3,"Q1",IF(CoverSheet!$C$31=6,"Q2",IF(CoverSheet!$C$31=9,"Q3",IF(AND(CoverSheet!$C$31=12,A288="AR"),"Q4",YEAR(CoverSheet!$D$29)))))</f>
        <v>1900</v>
      </c>
      <c r="D288" t="str">
        <f>CoverSheet!$C$15</f>
        <v/>
      </c>
      <c r="E288" t="s">
        <v>952</v>
      </c>
      <c r="F288" t="s">
        <v>3242</v>
      </c>
      <c r="G288" t="s">
        <v>1370</v>
      </c>
      <c r="H288">
        <f>'Crypto Services'!G201</f>
        <v>0</v>
      </c>
      <c r="I288" t="str">
        <f>'Crypto Services'!$M$201</f>
        <v>G</v>
      </c>
    </row>
    <row r="289" spans="1:9" x14ac:dyDescent="0.35">
      <c r="A289" t="str">
        <f>IF(CoverSheet!$C$9="Annual Return","AR",IF(CoverSheet!$C$9="Interim Return","IR",IF(CoverSheet!$C$9="Audited Annual Return","AAR","")))</f>
        <v/>
      </c>
      <c r="B289" t="str">
        <f>CoverSheet!$G$7</f>
        <v>v:25-01-a</v>
      </c>
      <c r="C289">
        <f>IF(CoverSheet!$C$31=3,"Q1",IF(CoverSheet!$C$31=6,"Q2",IF(CoverSheet!$C$31=9,"Q3",IF(AND(CoverSheet!$C$31=12,A289="AR"),"Q4",YEAR(CoverSheet!$D$29)))))</f>
        <v>1900</v>
      </c>
      <c r="D289" t="str">
        <f>CoverSheet!$C$15</f>
        <v/>
      </c>
      <c r="E289" t="s">
        <v>952</v>
      </c>
      <c r="F289" t="s">
        <v>3243</v>
      </c>
      <c r="G289" t="s">
        <v>1372</v>
      </c>
      <c r="H289">
        <f>'Crypto Services'!G202</f>
        <v>0</v>
      </c>
      <c r="I289" t="str">
        <f>'Crypto Services'!$M$201</f>
        <v>G</v>
      </c>
    </row>
    <row r="290" spans="1:9" x14ac:dyDescent="0.35">
      <c r="A290" t="str">
        <f>IF(CoverSheet!$C$9="Annual Return","AR",IF(CoverSheet!$C$9="Interim Return","IR",IF(CoverSheet!$C$9="Audited Annual Return","AAR","")))</f>
        <v/>
      </c>
      <c r="B290" t="str">
        <f>CoverSheet!$G$7</f>
        <v>v:25-01-a</v>
      </c>
      <c r="C290">
        <f>IF(CoverSheet!$C$31=3,"Q1",IF(CoverSheet!$C$31=6,"Q2",IF(CoverSheet!$C$31=9,"Q3",IF(AND(CoverSheet!$C$31=12,A290="AR"),"Q4",YEAR(CoverSheet!$D$29)))))</f>
        <v>1900</v>
      </c>
      <c r="D290" t="str">
        <f>CoverSheet!$C$15</f>
        <v/>
      </c>
      <c r="E290" t="s">
        <v>952</v>
      </c>
      <c r="F290" t="s">
        <v>3244</v>
      </c>
      <c r="G290" t="s">
        <v>1374</v>
      </c>
      <c r="H290">
        <f>'Crypto Services'!G203</f>
        <v>0</v>
      </c>
      <c r="I290" t="str">
        <f>'Crypto Services'!$M$201</f>
        <v>G</v>
      </c>
    </row>
    <row r="291" spans="1:9" x14ac:dyDescent="0.35">
      <c r="A291" t="str">
        <f>IF(CoverSheet!$C$9="Annual Return","AR",IF(CoverSheet!$C$9="Interim Return","IR",IF(CoverSheet!$C$9="Audited Annual Return","AAR","")))</f>
        <v/>
      </c>
      <c r="B291" t="str">
        <f>CoverSheet!$G$7</f>
        <v>v:25-01-a</v>
      </c>
      <c r="C291">
        <f>IF(CoverSheet!$C$31=3,"Q1",IF(CoverSheet!$C$31=6,"Q2",IF(CoverSheet!$C$31=9,"Q3",IF(AND(CoverSheet!$C$31=12,A291="AR"),"Q4",YEAR(CoverSheet!$D$29)))))</f>
        <v>1900</v>
      </c>
      <c r="D291" t="str">
        <f>CoverSheet!$C$15</f>
        <v/>
      </c>
      <c r="E291" t="s">
        <v>952</v>
      </c>
      <c r="F291" t="s">
        <v>948</v>
      </c>
      <c r="G291" t="s">
        <v>949</v>
      </c>
      <c r="I291" t="str">
        <f>'Crypto Services'!M217</f>
        <v>G</v>
      </c>
    </row>
    <row r="292" spans="1:9" x14ac:dyDescent="0.35">
      <c r="A292" t="str">
        <f>IF(CoverSheet!$C$9="Annual Return","AR",IF(CoverSheet!$C$9="Interim Return","IR",IF(CoverSheet!$C$9="Audited Annual Return","AAR","")))</f>
        <v/>
      </c>
      <c r="B292" t="str">
        <f>CoverSheet!$G$7</f>
        <v>v:25-01-a</v>
      </c>
      <c r="C292">
        <f>IF(CoverSheet!$C$31=3,"Q1",IF(CoverSheet!$C$31=6,"Q2",IF(CoverSheet!$C$31=9,"Q3",IF(AND(CoverSheet!$C$31=12,A292="AR"),"Q4",YEAR(CoverSheet!$D$29)))))</f>
        <v>1900</v>
      </c>
      <c r="D292" t="str">
        <f>CoverSheet!$C$15</f>
        <v/>
      </c>
      <c r="E292" t="s">
        <v>952</v>
      </c>
      <c r="F292" t="s">
        <v>3248</v>
      </c>
      <c r="G292" t="s">
        <v>3176</v>
      </c>
      <c r="H292">
        <f>'Crypto Services'!F211</f>
        <v>0</v>
      </c>
    </row>
    <row r="293" spans="1:9" x14ac:dyDescent="0.35">
      <c r="A293" t="str">
        <f>IF(CoverSheet!$C$9="Annual Return","AR",IF(CoverSheet!$C$9="Interim Return","IR",IF(CoverSheet!$C$9="Audited Annual Return","AAR","")))</f>
        <v/>
      </c>
      <c r="B293" t="str">
        <f>CoverSheet!$G$7</f>
        <v>v:25-01-a</v>
      </c>
      <c r="C293">
        <f>IF(CoverSheet!$C$31=3,"Q1",IF(CoverSheet!$C$31=6,"Q2",IF(CoverSheet!$C$31=9,"Q3",IF(AND(CoverSheet!$C$31=12,A293="AR"),"Q4",YEAR(CoverSheet!$D$29)))))</f>
        <v>1900</v>
      </c>
      <c r="D293" t="str">
        <f>CoverSheet!$C$15</f>
        <v/>
      </c>
      <c r="E293" t="s">
        <v>952</v>
      </c>
      <c r="F293" t="s">
        <v>3249</v>
      </c>
      <c r="G293" t="s">
        <v>5156</v>
      </c>
      <c r="H293">
        <f>'Crypto Services'!G211</f>
        <v>0</v>
      </c>
    </row>
    <row r="294" spans="1:9" x14ac:dyDescent="0.35">
      <c r="A294" t="str">
        <f>IF(CoverSheet!$C$9="Annual Return","AR",IF(CoverSheet!$C$9="Interim Return","IR",IF(CoverSheet!$C$9="Audited Annual Return","AAR","")))</f>
        <v/>
      </c>
      <c r="B294" t="str">
        <f>CoverSheet!$G$7</f>
        <v>v:25-01-a</v>
      </c>
      <c r="C294">
        <f>IF(CoverSheet!$C$31=3,"Q1",IF(CoverSheet!$C$31=6,"Q2",IF(CoverSheet!$C$31=9,"Q3",IF(AND(CoverSheet!$C$31=12,A294="AR"),"Q4",YEAR(CoverSheet!$D$29)))))</f>
        <v>1900</v>
      </c>
      <c r="D294" t="str">
        <f>CoverSheet!$C$15</f>
        <v/>
      </c>
      <c r="E294" t="s">
        <v>952</v>
      </c>
      <c r="F294" t="s">
        <v>3250</v>
      </c>
      <c r="G294" t="s">
        <v>3177</v>
      </c>
      <c r="H294">
        <f>'Crypto Services'!H211</f>
        <v>0</v>
      </c>
    </row>
    <row r="295" spans="1:9" x14ac:dyDescent="0.35">
      <c r="A295" t="str">
        <f>IF(CoverSheet!$C$9="Annual Return","AR",IF(CoverSheet!$C$9="Interim Return","IR",IF(CoverSheet!$C$9="Audited Annual Return","AAR","")))</f>
        <v/>
      </c>
      <c r="B295" t="str">
        <f>CoverSheet!$G$7</f>
        <v>v:25-01-a</v>
      </c>
      <c r="C295">
        <f>IF(CoverSheet!$C$31=3,"Q1",IF(CoverSheet!$C$31=6,"Q2",IF(CoverSheet!$C$31=9,"Q3",IF(AND(CoverSheet!$C$31=12,A295="AR"),"Q4",YEAR(CoverSheet!$D$29)))))</f>
        <v>1900</v>
      </c>
      <c r="D295" t="str">
        <f>CoverSheet!$C$15</f>
        <v/>
      </c>
      <c r="E295" t="s">
        <v>952</v>
      </c>
      <c r="F295" t="s">
        <v>3251</v>
      </c>
      <c r="G295" t="s">
        <v>3178</v>
      </c>
      <c r="H295">
        <f>'Crypto Services'!I211</f>
        <v>0</v>
      </c>
    </row>
    <row r="296" spans="1:9" x14ac:dyDescent="0.35">
      <c r="A296" t="str">
        <f>IF(CoverSheet!$C$9="Annual Return","AR",IF(CoverSheet!$C$9="Interim Return","IR",IF(CoverSheet!$C$9="Audited Annual Return","AAR","")))</f>
        <v/>
      </c>
      <c r="B296" t="str">
        <f>CoverSheet!$G$7</f>
        <v>v:25-01-a</v>
      </c>
      <c r="C296">
        <f>IF(CoverSheet!$C$31=3,"Q1",IF(CoverSheet!$C$31=6,"Q2",IF(CoverSheet!$C$31=9,"Q3",IF(AND(CoverSheet!$C$31=12,A296="AR"),"Q4",YEAR(CoverSheet!$D$29)))))</f>
        <v>1900</v>
      </c>
      <c r="D296" t="str">
        <f>CoverSheet!$C$15</f>
        <v/>
      </c>
      <c r="E296" t="s">
        <v>952</v>
      </c>
      <c r="F296" t="s">
        <v>3252</v>
      </c>
      <c r="G296" t="s">
        <v>5157</v>
      </c>
      <c r="H296">
        <f>'Crypto Services'!J211</f>
        <v>0</v>
      </c>
    </row>
    <row r="297" spans="1:9" x14ac:dyDescent="0.35">
      <c r="A297" t="str">
        <f>IF(CoverSheet!$C$9="Annual Return","AR",IF(CoverSheet!$C$9="Interim Return","IR",IF(CoverSheet!$C$9="Audited Annual Return","AAR","")))</f>
        <v/>
      </c>
      <c r="B297" t="str">
        <f>CoverSheet!$G$7</f>
        <v>v:25-01-a</v>
      </c>
      <c r="C297">
        <f>IF(CoverSheet!$C$31=3,"Q1",IF(CoverSheet!$C$31=6,"Q2",IF(CoverSheet!$C$31=9,"Q3",IF(AND(CoverSheet!$C$31=12,A297="AR"),"Q4",YEAR(CoverSheet!$D$29)))))</f>
        <v>1900</v>
      </c>
      <c r="D297" t="str">
        <f>CoverSheet!$C$15</f>
        <v/>
      </c>
      <c r="E297" t="s">
        <v>952</v>
      </c>
      <c r="F297" t="s">
        <v>3253</v>
      </c>
      <c r="G297" t="s">
        <v>5157</v>
      </c>
      <c r="H297">
        <f>'Crypto Services'!K211</f>
        <v>0</v>
      </c>
    </row>
    <row r="298" spans="1:9" x14ac:dyDescent="0.35">
      <c r="A298" t="str">
        <f>IF(CoverSheet!$C$9="Annual Return","AR",IF(CoverSheet!$C$9="Interim Return","IR",IF(CoverSheet!$C$9="Audited Annual Return","AAR","")))</f>
        <v/>
      </c>
      <c r="B298" t="str">
        <f>CoverSheet!$G$7</f>
        <v>v:25-01-a</v>
      </c>
      <c r="C298">
        <f>IF(CoverSheet!$C$31=3,"Q1",IF(CoverSheet!$C$31=6,"Q2",IF(CoverSheet!$C$31=9,"Q3",IF(AND(CoverSheet!$C$31=12,A298="AR"),"Q4",YEAR(CoverSheet!$D$29)))))</f>
        <v>1900</v>
      </c>
      <c r="D298" t="str">
        <f>CoverSheet!$C$15</f>
        <v/>
      </c>
      <c r="E298" t="s">
        <v>952</v>
      </c>
      <c r="F298" t="s">
        <v>3254</v>
      </c>
      <c r="G298" t="s">
        <v>3179</v>
      </c>
      <c r="H298">
        <f>'Crypto Services'!L211</f>
        <v>0</v>
      </c>
    </row>
    <row r="299" spans="1:9" x14ac:dyDescent="0.35">
      <c r="A299" t="str">
        <f>IF(CoverSheet!$C$9="Annual Return","AR",IF(CoverSheet!$C$9="Interim Return","IR",IF(CoverSheet!$C$9="Audited Annual Return","AAR","")))</f>
        <v/>
      </c>
      <c r="B299" t="str">
        <f>CoverSheet!$G$7</f>
        <v>v:25-01-a</v>
      </c>
      <c r="C299">
        <f>IF(CoverSheet!$C$31=3,"Q1",IF(CoverSheet!$C$31=6,"Q2",IF(CoverSheet!$C$31=9,"Q3",IF(AND(CoverSheet!$C$31=12,A299="AR"),"Q4",YEAR(CoverSheet!$D$29)))))</f>
        <v>1900</v>
      </c>
      <c r="D299" t="str">
        <f>CoverSheet!$C$15</f>
        <v/>
      </c>
      <c r="E299" t="s">
        <v>952</v>
      </c>
      <c r="F299" t="s">
        <v>3255</v>
      </c>
      <c r="G299" t="s">
        <v>3186</v>
      </c>
      <c r="H299">
        <f>'Crypto Services'!F213</f>
        <v>0</v>
      </c>
    </row>
    <row r="300" spans="1:9" x14ac:dyDescent="0.35">
      <c r="A300" t="str">
        <f>IF(CoverSheet!$C$9="Annual Return","AR",IF(CoverSheet!$C$9="Interim Return","IR",IF(CoverSheet!$C$9="Audited Annual Return","AAR","")))</f>
        <v/>
      </c>
      <c r="B300" t="str">
        <f>CoverSheet!$G$7</f>
        <v>v:25-01-a</v>
      </c>
      <c r="C300">
        <f>IF(CoverSheet!$C$31=3,"Q1",IF(CoverSheet!$C$31=6,"Q2",IF(CoverSheet!$C$31=9,"Q3",IF(AND(CoverSheet!$C$31=12,A300="AR"),"Q4",YEAR(CoverSheet!$D$29)))))</f>
        <v>1900</v>
      </c>
      <c r="D300" t="str">
        <f>CoverSheet!$C$15</f>
        <v/>
      </c>
      <c r="E300" t="s">
        <v>952</v>
      </c>
      <c r="F300" t="s">
        <v>3256</v>
      </c>
      <c r="G300" t="s">
        <v>5158</v>
      </c>
      <c r="H300">
        <f>'Crypto Services'!G213</f>
        <v>0</v>
      </c>
    </row>
    <row r="301" spans="1:9" x14ac:dyDescent="0.35">
      <c r="A301" t="str">
        <f>IF(CoverSheet!$C$9="Annual Return","AR",IF(CoverSheet!$C$9="Interim Return","IR",IF(CoverSheet!$C$9="Audited Annual Return","AAR","")))</f>
        <v/>
      </c>
      <c r="B301" t="str">
        <f>CoverSheet!$G$7</f>
        <v>v:25-01-a</v>
      </c>
      <c r="C301">
        <f>IF(CoverSheet!$C$31=3,"Q1",IF(CoverSheet!$C$31=6,"Q2",IF(CoverSheet!$C$31=9,"Q3",IF(AND(CoverSheet!$C$31=12,A301="AR"),"Q4",YEAR(CoverSheet!$D$29)))))</f>
        <v>1900</v>
      </c>
      <c r="D301" t="str">
        <f>CoverSheet!$C$15</f>
        <v/>
      </c>
      <c r="E301" t="s">
        <v>952</v>
      </c>
      <c r="F301" t="s">
        <v>3257</v>
      </c>
      <c r="G301" t="s">
        <v>3187</v>
      </c>
      <c r="H301">
        <f>'Crypto Services'!H213</f>
        <v>0</v>
      </c>
    </row>
    <row r="302" spans="1:9" x14ac:dyDescent="0.35">
      <c r="A302" t="str">
        <f>IF(CoverSheet!$C$9="Annual Return","AR",IF(CoverSheet!$C$9="Interim Return","IR",IF(CoverSheet!$C$9="Audited Annual Return","AAR","")))</f>
        <v/>
      </c>
      <c r="B302" t="str">
        <f>CoverSheet!$G$7</f>
        <v>v:25-01-a</v>
      </c>
      <c r="C302">
        <f>IF(CoverSheet!$C$31=3,"Q1",IF(CoverSheet!$C$31=6,"Q2",IF(CoverSheet!$C$31=9,"Q3",IF(AND(CoverSheet!$C$31=12,A302="AR"),"Q4",YEAR(CoverSheet!$D$29)))))</f>
        <v>1900</v>
      </c>
      <c r="D302" t="str">
        <f>CoverSheet!$C$15</f>
        <v/>
      </c>
      <c r="E302" t="s">
        <v>952</v>
      </c>
      <c r="F302" t="s">
        <v>3258</v>
      </c>
      <c r="G302" t="s">
        <v>3188</v>
      </c>
      <c r="H302">
        <f>'Crypto Services'!I213</f>
        <v>0</v>
      </c>
    </row>
    <row r="303" spans="1:9" x14ac:dyDescent="0.35">
      <c r="A303" t="str">
        <f>IF(CoverSheet!$C$9="Annual Return","AR",IF(CoverSheet!$C$9="Interim Return","IR",IF(CoverSheet!$C$9="Audited Annual Return","AAR","")))</f>
        <v/>
      </c>
      <c r="B303" t="str">
        <f>CoverSheet!$G$7</f>
        <v>v:25-01-a</v>
      </c>
      <c r="C303">
        <f>IF(CoverSheet!$C$31=3,"Q1",IF(CoverSheet!$C$31=6,"Q2",IF(CoverSheet!$C$31=9,"Q3",IF(AND(CoverSheet!$C$31=12,A303="AR"),"Q4",YEAR(CoverSheet!$D$29)))))</f>
        <v>1900</v>
      </c>
      <c r="D303" t="str">
        <f>CoverSheet!$C$15</f>
        <v/>
      </c>
      <c r="E303" t="s">
        <v>952</v>
      </c>
      <c r="F303" t="s">
        <v>3259</v>
      </c>
      <c r="G303" t="s">
        <v>5159</v>
      </c>
      <c r="H303">
        <f>'Crypto Services'!J213</f>
        <v>0</v>
      </c>
    </row>
    <row r="304" spans="1:9" x14ac:dyDescent="0.35">
      <c r="A304" t="str">
        <f>IF(CoverSheet!$C$9="Annual Return","AR",IF(CoverSheet!$C$9="Interim Return","IR",IF(CoverSheet!$C$9="Audited Annual Return","AAR","")))</f>
        <v/>
      </c>
      <c r="B304" t="str">
        <f>CoverSheet!$G$7</f>
        <v>v:25-01-a</v>
      </c>
      <c r="C304">
        <f>IF(CoverSheet!$C$31=3,"Q1",IF(CoverSheet!$C$31=6,"Q2",IF(CoverSheet!$C$31=9,"Q3",IF(AND(CoverSheet!$C$31=12,A304="AR"),"Q4",YEAR(CoverSheet!$D$29)))))</f>
        <v>1900</v>
      </c>
      <c r="D304" t="str">
        <f>CoverSheet!$C$15</f>
        <v/>
      </c>
      <c r="E304" t="s">
        <v>952</v>
      </c>
      <c r="F304" t="s">
        <v>3260</v>
      </c>
      <c r="G304" t="s">
        <v>3189</v>
      </c>
      <c r="H304">
        <f>'Crypto Services'!K213</f>
        <v>0</v>
      </c>
    </row>
    <row r="305" spans="1:8" x14ac:dyDescent="0.35">
      <c r="A305" t="str">
        <f>IF(CoverSheet!$C$9="Annual Return","AR",IF(CoverSheet!$C$9="Interim Return","IR",IF(CoverSheet!$C$9="Audited Annual Return","AAR","")))</f>
        <v/>
      </c>
      <c r="B305" t="str">
        <f>CoverSheet!$G$7</f>
        <v>v:25-01-a</v>
      </c>
      <c r="C305">
        <f>IF(CoverSheet!$C$31=3,"Q1",IF(CoverSheet!$C$31=6,"Q2",IF(CoverSheet!$C$31=9,"Q3",IF(AND(CoverSheet!$C$31=12,A305="AR"),"Q4",YEAR(CoverSheet!$D$29)))))</f>
        <v>1900</v>
      </c>
      <c r="D305" t="str">
        <f>CoverSheet!$C$15</f>
        <v/>
      </c>
      <c r="E305" t="s">
        <v>952</v>
      </c>
      <c r="F305" t="s">
        <v>3261</v>
      </c>
      <c r="G305" t="s">
        <v>3190</v>
      </c>
      <c r="H305">
        <f>'Crypto Services'!L213</f>
        <v>0</v>
      </c>
    </row>
    <row r="306" spans="1:8" x14ac:dyDescent="0.35">
      <c r="A306" t="str">
        <f>IF(CoverSheet!$C$9="Annual Return","AR",IF(CoverSheet!$C$9="Interim Return","IR",IF(CoverSheet!$C$9="Audited Annual Return","AAR","")))</f>
        <v/>
      </c>
      <c r="B306" t="str">
        <f>CoverSheet!$G$7</f>
        <v>v:25-01-a</v>
      </c>
      <c r="C306">
        <f>IF(CoverSheet!$C$31=3,"Q1",IF(CoverSheet!$C$31=6,"Q2",IF(CoverSheet!$C$31=9,"Q3",IF(AND(CoverSheet!$C$31=12,A306="AR"),"Q4",YEAR(CoverSheet!$D$29)))))</f>
        <v>1900</v>
      </c>
      <c r="D306" t="str">
        <f>CoverSheet!$C$15</f>
        <v/>
      </c>
      <c r="E306" t="s">
        <v>952</v>
      </c>
      <c r="F306" t="s">
        <v>3262</v>
      </c>
      <c r="G306" t="s">
        <v>3191</v>
      </c>
      <c r="H306">
        <f>'Crypto Services'!F214</f>
        <v>0</v>
      </c>
    </row>
    <row r="307" spans="1:8" x14ac:dyDescent="0.35">
      <c r="A307" t="str">
        <f>IF(CoverSheet!$C$9="Annual Return","AR",IF(CoverSheet!$C$9="Interim Return","IR",IF(CoverSheet!$C$9="Audited Annual Return","AAR","")))</f>
        <v/>
      </c>
      <c r="B307" t="str">
        <f>CoverSheet!$G$7</f>
        <v>v:25-01-a</v>
      </c>
      <c r="C307">
        <f>IF(CoverSheet!$C$31=3,"Q1",IF(CoverSheet!$C$31=6,"Q2",IF(CoverSheet!$C$31=9,"Q3",IF(AND(CoverSheet!$C$31=12,A307="AR"),"Q4",YEAR(CoverSheet!$D$29)))))</f>
        <v>1900</v>
      </c>
      <c r="D307" t="str">
        <f>CoverSheet!$C$15</f>
        <v/>
      </c>
      <c r="E307" t="s">
        <v>952</v>
      </c>
      <c r="F307" t="s">
        <v>3263</v>
      </c>
      <c r="G307" t="s">
        <v>5160</v>
      </c>
      <c r="H307">
        <f>'Crypto Services'!G214</f>
        <v>0</v>
      </c>
    </row>
    <row r="308" spans="1:8" x14ac:dyDescent="0.35">
      <c r="A308" t="str">
        <f>IF(CoverSheet!$C$9="Annual Return","AR",IF(CoverSheet!$C$9="Interim Return","IR",IF(CoverSheet!$C$9="Audited Annual Return","AAR","")))</f>
        <v/>
      </c>
      <c r="B308" t="str">
        <f>CoverSheet!$G$7</f>
        <v>v:25-01-a</v>
      </c>
      <c r="C308">
        <f>IF(CoverSheet!$C$31=3,"Q1",IF(CoverSheet!$C$31=6,"Q2",IF(CoverSheet!$C$31=9,"Q3",IF(AND(CoverSheet!$C$31=12,A308="AR"),"Q4",YEAR(CoverSheet!$D$29)))))</f>
        <v>1900</v>
      </c>
      <c r="D308" t="str">
        <f>CoverSheet!$C$15</f>
        <v/>
      </c>
      <c r="E308" t="s">
        <v>952</v>
      </c>
      <c r="F308" t="s">
        <v>3264</v>
      </c>
      <c r="G308" t="s">
        <v>3192</v>
      </c>
      <c r="H308">
        <f>'Crypto Services'!H214</f>
        <v>0</v>
      </c>
    </row>
    <row r="309" spans="1:8" x14ac:dyDescent="0.35">
      <c r="A309" t="str">
        <f>IF(CoverSheet!$C$9="Annual Return","AR",IF(CoverSheet!$C$9="Interim Return","IR",IF(CoverSheet!$C$9="Audited Annual Return","AAR","")))</f>
        <v/>
      </c>
      <c r="B309" t="str">
        <f>CoverSheet!$G$7</f>
        <v>v:25-01-a</v>
      </c>
      <c r="C309">
        <f>IF(CoverSheet!$C$31=3,"Q1",IF(CoverSheet!$C$31=6,"Q2",IF(CoverSheet!$C$31=9,"Q3",IF(AND(CoverSheet!$C$31=12,A309="AR"),"Q4",YEAR(CoverSheet!$D$29)))))</f>
        <v>1900</v>
      </c>
      <c r="D309" t="str">
        <f>CoverSheet!$C$15</f>
        <v/>
      </c>
      <c r="E309" t="s">
        <v>952</v>
      </c>
      <c r="F309" t="s">
        <v>3265</v>
      </c>
      <c r="G309" t="s">
        <v>3193</v>
      </c>
      <c r="H309">
        <f>'Crypto Services'!I214</f>
        <v>0</v>
      </c>
    </row>
    <row r="310" spans="1:8" x14ac:dyDescent="0.35">
      <c r="A310" t="str">
        <f>IF(CoverSheet!$C$9="Annual Return","AR",IF(CoverSheet!$C$9="Interim Return","IR",IF(CoverSheet!$C$9="Audited Annual Return","AAR","")))</f>
        <v/>
      </c>
      <c r="B310" t="str">
        <f>CoverSheet!$G$7</f>
        <v>v:25-01-a</v>
      </c>
      <c r="C310">
        <f>IF(CoverSheet!$C$31=3,"Q1",IF(CoverSheet!$C$31=6,"Q2",IF(CoverSheet!$C$31=9,"Q3",IF(AND(CoverSheet!$C$31=12,A310="AR"),"Q4",YEAR(CoverSheet!$D$29)))))</f>
        <v>1900</v>
      </c>
      <c r="D310" t="str">
        <f>CoverSheet!$C$15</f>
        <v/>
      </c>
      <c r="E310" t="s">
        <v>952</v>
      </c>
      <c r="F310" t="s">
        <v>3266</v>
      </c>
      <c r="G310" t="s">
        <v>5161</v>
      </c>
      <c r="H310">
        <f>'Crypto Services'!J214</f>
        <v>0</v>
      </c>
    </row>
    <row r="311" spans="1:8" x14ac:dyDescent="0.35">
      <c r="A311" t="str">
        <f>IF(CoverSheet!$C$9="Annual Return","AR",IF(CoverSheet!$C$9="Interim Return","IR",IF(CoverSheet!$C$9="Audited Annual Return","AAR","")))</f>
        <v/>
      </c>
      <c r="B311" t="str">
        <f>CoverSheet!$G$7</f>
        <v>v:25-01-a</v>
      </c>
      <c r="C311">
        <f>IF(CoverSheet!$C$31=3,"Q1",IF(CoverSheet!$C$31=6,"Q2",IF(CoverSheet!$C$31=9,"Q3",IF(AND(CoverSheet!$C$31=12,A311="AR"),"Q4",YEAR(CoverSheet!$D$29)))))</f>
        <v>1900</v>
      </c>
      <c r="D311" t="str">
        <f>CoverSheet!$C$15</f>
        <v/>
      </c>
      <c r="E311" t="s">
        <v>952</v>
      </c>
      <c r="F311" t="s">
        <v>3267</v>
      </c>
      <c r="G311" t="s">
        <v>3194</v>
      </c>
      <c r="H311">
        <f>'Crypto Services'!K214</f>
        <v>0</v>
      </c>
    </row>
    <row r="312" spans="1:8" x14ac:dyDescent="0.35">
      <c r="A312" t="str">
        <f>IF(CoverSheet!$C$9="Annual Return","AR",IF(CoverSheet!$C$9="Interim Return","IR",IF(CoverSheet!$C$9="Audited Annual Return","AAR","")))</f>
        <v/>
      </c>
      <c r="B312" t="str">
        <f>CoverSheet!$G$7</f>
        <v>v:25-01-a</v>
      </c>
      <c r="C312">
        <f>IF(CoverSheet!$C$31=3,"Q1",IF(CoverSheet!$C$31=6,"Q2",IF(CoverSheet!$C$31=9,"Q3",IF(AND(CoverSheet!$C$31=12,A312="AR"),"Q4",YEAR(CoverSheet!$D$29)))))</f>
        <v>1900</v>
      </c>
      <c r="D312" t="str">
        <f>CoverSheet!$C$15</f>
        <v/>
      </c>
      <c r="E312" t="s">
        <v>952</v>
      </c>
      <c r="F312" t="s">
        <v>3268</v>
      </c>
      <c r="G312" t="s">
        <v>3195</v>
      </c>
      <c r="H312">
        <f>'Crypto Services'!L214</f>
        <v>0</v>
      </c>
    </row>
    <row r="313" spans="1:8" x14ac:dyDescent="0.35">
      <c r="A313" t="str">
        <f>IF(CoverSheet!$C$9="Annual Return","AR",IF(CoverSheet!$C$9="Interim Return","IR",IF(CoverSheet!$C$9="Audited Annual Return","AAR","")))</f>
        <v/>
      </c>
      <c r="B313" t="str">
        <f>CoverSheet!$G$7</f>
        <v>v:25-01-a</v>
      </c>
      <c r="C313">
        <f>IF(CoverSheet!$C$31=3,"Q1",IF(CoverSheet!$C$31=6,"Q2",IF(CoverSheet!$C$31=9,"Q3",IF(AND(CoverSheet!$C$31=12,A313="AR"),"Q4",YEAR(CoverSheet!$D$29)))))</f>
        <v>1900</v>
      </c>
      <c r="D313" t="str">
        <f>CoverSheet!$C$15</f>
        <v/>
      </c>
      <c r="E313" t="s">
        <v>952</v>
      </c>
      <c r="F313" t="s">
        <v>3269</v>
      </c>
      <c r="G313" t="s">
        <v>3211</v>
      </c>
      <c r="H313">
        <f>'Crypto Services'!F215</f>
        <v>0</v>
      </c>
    </row>
    <row r="314" spans="1:8" x14ac:dyDescent="0.35">
      <c r="A314" t="str">
        <f>IF(CoverSheet!$C$9="Annual Return","AR",IF(CoverSheet!$C$9="Interim Return","IR",IF(CoverSheet!$C$9="Audited Annual Return","AAR","")))</f>
        <v/>
      </c>
      <c r="B314" t="str">
        <f>CoverSheet!$G$7</f>
        <v>v:25-01-a</v>
      </c>
      <c r="C314">
        <f>IF(CoverSheet!$C$31=3,"Q1",IF(CoverSheet!$C$31=6,"Q2",IF(CoverSheet!$C$31=9,"Q3",IF(AND(CoverSheet!$C$31=12,A314="AR"),"Q4",YEAR(CoverSheet!$D$29)))))</f>
        <v>1900</v>
      </c>
      <c r="D314" t="str">
        <f>CoverSheet!$C$15</f>
        <v/>
      </c>
      <c r="E314" t="s">
        <v>952</v>
      </c>
      <c r="F314" t="s">
        <v>3270</v>
      </c>
      <c r="G314" t="s">
        <v>5162</v>
      </c>
      <c r="H314">
        <f>'Crypto Services'!G215</f>
        <v>0</v>
      </c>
    </row>
    <row r="315" spans="1:8" x14ac:dyDescent="0.35">
      <c r="A315" t="str">
        <f>IF(CoverSheet!$C$9="Annual Return","AR",IF(CoverSheet!$C$9="Interim Return","IR",IF(CoverSheet!$C$9="Audited Annual Return","AAR","")))</f>
        <v/>
      </c>
      <c r="B315" t="str">
        <f>CoverSheet!$G$7</f>
        <v>v:25-01-a</v>
      </c>
      <c r="C315">
        <f>IF(CoverSheet!$C$31=3,"Q1",IF(CoverSheet!$C$31=6,"Q2",IF(CoverSheet!$C$31=9,"Q3",IF(AND(CoverSheet!$C$31=12,A315="AR"),"Q4",YEAR(CoverSheet!$D$29)))))</f>
        <v>1900</v>
      </c>
      <c r="D315" t="str">
        <f>CoverSheet!$C$15</f>
        <v/>
      </c>
      <c r="E315" t="s">
        <v>952</v>
      </c>
      <c r="F315" t="s">
        <v>3271</v>
      </c>
      <c r="G315" t="s">
        <v>3212</v>
      </c>
      <c r="H315">
        <f>'Crypto Services'!H215</f>
        <v>0</v>
      </c>
    </row>
    <row r="316" spans="1:8" x14ac:dyDescent="0.35">
      <c r="A316" t="str">
        <f>IF(CoverSheet!$C$9="Annual Return","AR",IF(CoverSheet!$C$9="Interim Return","IR",IF(CoverSheet!$C$9="Audited Annual Return","AAR","")))</f>
        <v/>
      </c>
      <c r="B316" t="str">
        <f>CoverSheet!$G$7</f>
        <v>v:25-01-a</v>
      </c>
      <c r="C316">
        <f>IF(CoverSheet!$C$31=3,"Q1",IF(CoverSheet!$C$31=6,"Q2",IF(CoverSheet!$C$31=9,"Q3",IF(AND(CoverSheet!$C$31=12,A316="AR"),"Q4",YEAR(CoverSheet!$D$29)))))</f>
        <v>1900</v>
      </c>
      <c r="D316" t="str">
        <f>CoverSheet!$C$15</f>
        <v/>
      </c>
      <c r="E316" t="s">
        <v>952</v>
      </c>
      <c r="F316" t="s">
        <v>3272</v>
      </c>
      <c r="G316" t="s">
        <v>3213</v>
      </c>
      <c r="H316">
        <f>'Crypto Services'!I215</f>
        <v>0</v>
      </c>
    </row>
    <row r="317" spans="1:8" x14ac:dyDescent="0.35">
      <c r="A317" t="str">
        <f>IF(CoverSheet!$C$9="Annual Return","AR",IF(CoverSheet!$C$9="Interim Return","IR",IF(CoverSheet!$C$9="Audited Annual Return","AAR","")))</f>
        <v/>
      </c>
      <c r="B317" t="str">
        <f>CoverSheet!$G$7</f>
        <v>v:25-01-a</v>
      </c>
      <c r="C317">
        <f>IF(CoverSheet!$C$31=3,"Q1",IF(CoverSheet!$C$31=6,"Q2",IF(CoverSheet!$C$31=9,"Q3",IF(AND(CoverSheet!$C$31=12,A317="AR"),"Q4",YEAR(CoverSheet!$D$29)))))</f>
        <v>1900</v>
      </c>
      <c r="D317" t="str">
        <f>CoverSheet!$C$15</f>
        <v/>
      </c>
      <c r="E317" t="s">
        <v>952</v>
      </c>
      <c r="F317" t="s">
        <v>3273</v>
      </c>
      <c r="G317" t="s">
        <v>5163</v>
      </c>
      <c r="H317">
        <f>'Crypto Services'!J215</f>
        <v>0</v>
      </c>
    </row>
    <row r="318" spans="1:8" x14ac:dyDescent="0.35">
      <c r="A318" t="str">
        <f>IF(CoverSheet!$C$9="Annual Return","AR",IF(CoverSheet!$C$9="Interim Return","IR",IF(CoverSheet!$C$9="Audited Annual Return","AAR","")))</f>
        <v/>
      </c>
      <c r="B318" t="str">
        <f>CoverSheet!$G$7</f>
        <v>v:25-01-a</v>
      </c>
      <c r="C318">
        <f>IF(CoverSheet!$C$31=3,"Q1",IF(CoverSheet!$C$31=6,"Q2",IF(CoverSheet!$C$31=9,"Q3",IF(AND(CoverSheet!$C$31=12,A318="AR"),"Q4",YEAR(CoverSheet!$D$29)))))</f>
        <v>1900</v>
      </c>
      <c r="D318" t="str">
        <f>CoverSheet!$C$15</f>
        <v/>
      </c>
      <c r="E318" t="s">
        <v>952</v>
      </c>
      <c r="F318" t="s">
        <v>3274</v>
      </c>
      <c r="G318" t="s">
        <v>3214</v>
      </c>
      <c r="H318">
        <f>'Crypto Services'!K215</f>
        <v>0</v>
      </c>
    </row>
    <row r="319" spans="1:8" x14ac:dyDescent="0.35">
      <c r="A319" t="str">
        <f>IF(CoverSheet!$C$9="Annual Return","AR",IF(CoverSheet!$C$9="Interim Return","IR",IF(CoverSheet!$C$9="Audited Annual Return","AAR","")))</f>
        <v/>
      </c>
      <c r="B319" t="str">
        <f>CoverSheet!$G$7</f>
        <v>v:25-01-a</v>
      </c>
      <c r="C319">
        <f>IF(CoverSheet!$C$31=3,"Q1",IF(CoverSheet!$C$31=6,"Q2",IF(CoverSheet!$C$31=9,"Q3",IF(AND(CoverSheet!$C$31=12,A319="AR"),"Q4",YEAR(CoverSheet!$D$29)))))</f>
        <v>1900</v>
      </c>
      <c r="D319" t="str">
        <f>CoverSheet!$C$15</f>
        <v/>
      </c>
      <c r="E319" t="s">
        <v>952</v>
      </c>
      <c r="F319" t="s">
        <v>3275</v>
      </c>
      <c r="G319" t="s">
        <v>3215</v>
      </c>
      <c r="H319">
        <f>'Crypto Services'!L215</f>
        <v>0</v>
      </c>
    </row>
    <row r="320" spans="1:8" x14ac:dyDescent="0.35">
      <c r="A320" t="str">
        <f>IF(CoverSheet!$C$9="Annual Return","AR",IF(CoverSheet!$C$9="Interim Return","IR",IF(CoverSheet!$C$9="Audited Annual Return","AAR","")))</f>
        <v/>
      </c>
      <c r="B320" t="str">
        <f>CoverSheet!$G$7</f>
        <v>v:25-01-a</v>
      </c>
      <c r="C320">
        <f>IF(CoverSheet!$C$31=3,"Q1",IF(CoverSheet!$C$31=6,"Q2",IF(CoverSheet!$C$31=9,"Q3",IF(AND(CoverSheet!$C$31=12,A320="AR"),"Q4",YEAR(CoverSheet!$D$29)))))</f>
        <v>1900</v>
      </c>
      <c r="D320" t="str">
        <f>CoverSheet!$C$15</f>
        <v/>
      </c>
      <c r="E320" t="s">
        <v>952</v>
      </c>
      <c r="F320" t="s">
        <v>3276</v>
      </c>
      <c r="G320" t="s">
        <v>3223</v>
      </c>
      <c r="H320">
        <f>'Crypto Services'!F216</f>
        <v>0</v>
      </c>
    </row>
    <row r="321" spans="1:9" x14ac:dyDescent="0.35">
      <c r="A321" t="str">
        <f>IF(CoverSheet!$C$9="Annual Return","AR",IF(CoverSheet!$C$9="Interim Return","IR",IF(CoverSheet!$C$9="Audited Annual Return","AAR","")))</f>
        <v/>
      </c>
      <c r="B321" t="str">
        <f>CoverSheet!$G$7</f>
        <v>v:25-01-a</v>
      </c>
      <c r="C321">
        <f>IF(CoverSheet!$C$31=3,"Q1",IF(CoverSheet!$C$31=6,"Q2",IF(CoverSheet!$C$31=9,"Q3",IF(AND(CoverSheet!$C$31=12,A321="AR"),"Q4",YEAR(CoverSheet!$D$29)))))</f>
        <v>1900</v>
      </c>
      <c r="D321" t="str">
        <f>CoverSheet!$C$15</f>
        <v/>
      </c>
      <c r="E321" t="s">
        <v>952</v>
      </c>
      <c r="F321" t="s">
        <v>3277</v>
      </c>
      <c r="G321" t="s">
        <v>5164</v>
      </c>
      <c r="H321">
        <f>'Crypto Services'!G216</f>
        <v>0</v>
      </c>
    </row>
    <row r="322" spans="1:9" x14ac:dyDescent="0.35">
      <c r="A322" t="str">
        <f>IF(CoverSheet!$C$9="Annual Return","AR",IF(CoverSheet!$C$9="Interim Return","IR",IF(CoverSheet!$C$9="Audited Annual Return","AAR","")))</f>
        <v/>
      </c>
      <c r="B322" t="str">
        <f>CoverSheet!$G$7</f>
        <v>v:25-01-a</v>
      </c>
      <c r="C322">
        <f>IF(CoverSheet!$C$31=3,"Q1",IF(CoverSheet!$C$31=6,"Q2",IF(CoverSheet!$C$31=9,"Q3",IF(AND(CoverSheet!$C$31=12,A322="AR"),"Q4",YEAR(CoverSheet!$D$29)))))</f>
        <v>1900</v>
      </c>
      <c r="D322" t="str">
        <f>CoverSheet!$C$15</f>
        <v/>
      </c>
      <c r="E322" t="s">
        <v>952</v>
      </c>
      <c r="F322" t="s">
        <v>3278</v>
      </c>
      <c r="G322" t="s">
        <v>3224</v>
      </c>
      <c r="H322">
        <f>'Crypto Services'!H216</f>
        <v>0</v>
      </c>
    </row>
    <row r="323" spans="1:9" x14ac:dyDescent="0.35">
      <c r="A323" t="str">
        <f>IF(CoverSheet!$C$9="Annual Return","AR",IF(CoverSheet!$C$9="Interim Return","IR",IF(CoverSheet!$C$9="Audited Annual Return","AAR","")))</f>
        <v/>
      </c>
      <c r="B323" t="str">
        <f>CoverSheet!$G$7</f>
        <v>v:25-01-a</v>
      </c>
      <c r="C323">
        <f>IF(CoverSheet!$C$31=3,"Q1",IF(CoverSheet!$C$31=6,"Q2",IF(CoverSheet!$C$31=9,"Q3",IF(AND(CoverSheet!$C$31=12,A323="AR"),"Q4",YEAR(CoverSheet!$D$29)))))</f>
        <v>1900</v>
      </c>
      <c r="D323" t="str">
        <f>CoverSheet!$C$15</f>
        <v/>
      </c>
      <c r="E323" t="s">
        <v>952</v>
      </c>
      <c r="F323" t="s">
        <v>3279</v>
      </c>
      <c r="G323" t="s">
        <v>3225</v>
      </c>
      <c r="H323">
        <f>'Crypto Services'!I216</f>
        <v>0</v>
      </c>
    </row>
    <row r="324" spans="1:9" x14ac:dyDescent="0.35">
      <c r="A324" t="str">
        <f>IF(CoverSheet!$C$9="Annual Return","AR",IF(CoverSheet!$C$9="Interim Return","IR",IF(CoverSheet!$C$9="Audited Annual Return","AAR","")))</f>
        <v/>
      </c>
      <c r="B324" t="str">
        <f>CoverSheet!$G$7</f>
        <v>v:25-01-a</v>
      </c>
      <c r="C324">
        <f>IF(CoverSheet!$C$31=3,"Q1",IF(CoverSheet!$C$31=6,"Q2",IF(CoverSheet!$C$31=9,"Q3",IF(AND(CoverSheet!$C$31=12,A324="AR"),"Q4",YEAR(CoverSheet!$D$29)))))</f>
        <v>1900</v>
      </c>
      <c r="D324" t="str">
        <f>CoverSheet!$C$15</f>
        <v/>
      </c>
      <c r="E324" t="s">
        <v>952</v>
      </c>
      <c r="F324" t="s">
        <v>3280</v>
      </c>
      <c r="G324" t="s">
        <v>5165</v>
      </c>
      <c r="H324">
        <f>'Crypto Services'!J216</f>
        <v>0</v>
      </c>
    </row>
    <row r="325" spans="1:9" x14ac:dyDescent="0.35">
      <c r="A325" t="str">
        <f>IF(CoverSheet!$C$9="Annual Return","AR",IF(CoverSheet!$C$9="Interim Return","IR",IF(CoverSheet!$C$9="Audited Annual Return","AAR","")))</f>
        <v/>
      </c>
      <c r="B325" t="str">
        <f>CoverSheet!$G$7</f>
        <v>v:25-01-a</v>
      </c>
      <c r="C325">
        <f>IF(CoverSheet!$C$31=3,"Q1",IF(CoverSheet!$C$31=6,"Q2",IF(CoverSheet!$C$31=9,"Q3",IF(AND(CoverSheet!$C$31=12,A325="AR"),"Q4",YEAR(CoverSheet!$D$29)))))</f>
        <v>1900</v>
      </c>
      <c r="D325" t="str">
        <f>CoverSheet!$C$15</f>
        <v/>
      </c>
      <c r="E325" t="s">
        <v>952</v>
      </c>
      <c r="F325" t="s">
        <v>3281</v>
      </c>
      <c r="G325" t="s">
        <v>3226</v>
      </c>
      <c r="H325">
        <f>'Crypto Services'!K216</f>
        <v>0</v>
      </c>
    </row>
    <row r="326" spans="1:9" x14ac:dyDescent="0.35">
      <c r="A326" t="str">
        <f>IF(CoverSheet!$C$9="Annual Return","AR",IF(CoverSheet!$C$9="Interim Return","IR",IF(CoverSheet!$C$9="Audited Annual Return","AAR","")))</f>
        <v/>
      </c>
      <c r="B326" t="str">
        <f>CoverSheet!$G$7</f>
        <v>v:25-01-a</v>
      </c>
      <c r="C326">
        <f>IF(CoverSheet!$C$31=3,"Q1",IF(CoverSheet!$C$31=6,"Q2",IF(CoverSheet!$C$31=9,"Q3",IF(AND(CoverSheet!$C$31=12,A326="AR"),"Q4",YEAR(CoverSheet!$D$29)))))</f>
        <v>1900</v>
      </c>
      <c r="D326" t="str">
        <f>CoverSheet!$C$15</f>
        <v/>
      </c>
      <c r="E326" t="s">
        <v>952</v>
      </c>
      <c r="F326" t="s">
        <v>3282</v>
      </c>
      <c r="G326" t="s">
        <v>3227</v>
      </c>
      <c r="H326">
        <f>'Crypto Services'!L216</f>
        <v>0</v>
      </c>
    </row>
    <row r="327" spans="1:9" x14ac:dyDescent="0.35">
      <c r="A327" t="str">
        <f>IF(CoverSheet!$C$9="Annual Return","AR",IF(CoverSheet!$C$9="Interim Return","IR",IF(CoverSheet!$C$9="Audited Annual Return","AAR","")))</f>
        <v/>
      </c>
      <c r="B327" t="str">
        <f>CoverSheet!$G$7</f>
        <v>v:25-01-a</v>
      </c>
      <c r="C327">
        <f>IF(CoverSheet!$C$31=3,"Q1",IF(CoverSheet!$C$31=6,"Q2",IF(CoverSheet!$C$31=9,"Q3",IF(AND(CoverSheet!$C$31=12,A327="AR"),"Q4",YEAR(CoverSheet!$D$29)))))</f>
        <v>1900</v>
      </c>
      <c r="D327" t="str">
        <f>CoverSheet!$C$15</f>
        <v/>
      </c>
      <c r="E327" t="s">
        <v>952</v>
      </c>
      <c r="F327" t="s">
        <v>3283</v>
      </c>
      <c r="G327" t="s">
        <v>3235</v>
      </c>
      <c r="H327">
        <f>'Crypto Services'!F217</f>
        <v>0</v>
      </c>
    </row>
    <row r="328" spans="1:9" x14ac:dyDescent="0.35">
      <c r="A328" t="str">
        <f>IF(CoverSheet!$C$9="Annual Return","AR",IF(CoverSheet!$C$9="Interim Return","IR",IF(CoverSheet!$C$9="Audited Annual Return","AAR","")))</f>
        <v/>
      </c>
      <c r="B328" t="str">
        <f>CoverSheet!$G$7</f>
        <v>v:25-01-a</v>
      </c>
      <c r="C328">
        <f>IF(CoverSheet!$C$31=3,"Q1",IF(CoverSheet!$C$31=6,"Q2",IF(CoverSheet!$C$31=9,"Q3",IF(AND(CoverSheet!$C$31=12,A328="AR"),"Q4",YEAR(CoverSheet!$D$29)))))</f>
        <v>1900</v>
      </c>
      <c r="D328" t="str">
        <f>CoverSheet!$C$15</f>
        <v/>
      </c>
      <c r="E328" t="s">
        <v>952</v>
      </c>
      <c r="F328" t="s">
        <v>3284</v>
      </c>
      <c r="G328" t="s">
        <v>5166</v>
      </c>
      <c r="H328">
        <f>'Crypto Services'!G217</f>
        <v>0</v>
      </c>
    </row>
    <row r="329" spans="1:9" x14ac:dyDescent="0.35">
      <c r="A329" t="str">
        <f>IF(CoverSheet!$C$9="Annual Return","AR",IF(CoverSheet!$C$9="Interim Return","IR",IF(CoverSheet!$C$9="Audited Annual Return","AAR","")))</f>
        <v/>
      </c>
      <c r="B329" t="str">
        <f>CoverSheet!$G$7</f>
        <v>v:25-01-a</v>
      </c>
      <c r="C329">
        <f>IF(CoverSheet!$C$31=3,"Q1",IF(CoverSheet!$C$31=6,"Q2",IF(CoverSheet!$C$31=9,"Q3",IF(AND(CoverSheet!$C$31=12,A329="AR"),"Q4",YEAR(CoverSheet!$D$29)))))</f>
        <v>1900</v>
      </c>
      <c r="D329" t="str">
        <f>CoverSheet!$C$15</f>
        <v/>
      </c>
      <c r="E329" t="s">
        <v>952</v>
      </c>
      <c r="F329" t="s">
        <v>3285</v>
      </c>
      <c r="G329" t="s">
        <v>3236</v>
      </c>
      <c r="H329">
        <f>'Crypto Services'!H217</f>
        <v>0</v>
      </c>
    </row>
    <row r="330" spans="1:9" x14ac:dyDescent="0.35">
      <c r="A330" t="str">
        <f>IF(CoverSheet!$C$9="Annual Return","AR",IF(CoverSheet!$C$9="Interim Return","IR",IF(CoverSheet!$C$9="Audited Annual Return","AAR","")))</f>
        <v/>
      </c>
      <c r="B330" t="str">
        <f>CoverSheet!$G$7</f>
        <v>v:25-01-a</v>
      </c>
      <c r="C330">
        <f>IF(CoverSheet!$C$31=3,"Q1",IF(CoverSheet!$C$31=6,"Q2",IF(CoverSheet!$C$31=9,"Q3",IF(AND(CoverSheet!$C$31=12,A330="AR"),"Q4",YEAR(CoverSheet!$D$29)))))</f>
        <v>1900</v>
      </c>
      <c r="D330" t="str">
        <f>CoverSheet!$C$15</f>
        <v/>
      </c>
      <c r="E330" t="s">
        <v>952</v>
      </c>
      <c r="F330" t="s">
        <v>3286</v>
      </c>
      <c r="G330" t="s">
        <v>3237</v>
      </c>
      <c r="H330">
        <f>'Crypto Services'!I217</f>
        <v>0</v>
      </c>
    </row>
    <row r="331" spans="1:9" x14ac:dyDescent="0.35">
      <c r="A331" t="str">
        <f>IF(CoverSheet!$C$9="Annual Return","AR",IF(CoverSheet!$C$9="Interim Return","IR",IF(CoverSheet!$C$9="Audited Annual Return","AAR","")))</f>
        <v/>
      </c>
      <c r="B331" t="str">
        <f>CoverSheet!$G$7</f>
        <v>v:25-01-a</v>
      </c>
      <c r="C331">
        <f>IF(CoverSheet!$C$31=3,"Q1",IF(CoverSheet!$C$31=6,"Q2",IF(CoverSheet!$C$31=9,"Q3",IF(AND(CoverSheet!$C$31=12,A331="AR"),"Q4",YEAR(CoverSheet!$D$29)))))</f>
        <v>1900</v>
      </c>
      <c r="D331" t="str">
        <f>CoverSheet!$C$15</f>
        <v/>
      </c>
      <c r="E331" t="s">
        <v>952</v>
      </c>
      <c r="F331" t="s">
        <v>3287</v>
      </c>
      <c r="G331" t="s">
        <v>5167</v>
      </c>
      <c r="H331">
        <f>'Crypto Services'!J217</f>
        <v>0</v>
      </c>
    </row>
    <row r="332" spans="1:9" x14ac:dyDescent="0.35">
      <c r="A332" t="str">
        <f>IF(CoverSheet!$C$9="Annual Return","AR",IF(CoverSheet!$C$9="Interim Return","IR",IF(CoverSheet!$C$9="Audited Annual Return","AAR","")))</f>
        <v/>
      </c>
      <c r="B332" t="str">
        <f>CoverSheet!$G$7</f>
        <v>v:25-01-a</v>
      </c>
      <c r="C332">
        <f>IF(CoverSheet!$C$31=3,"Q1",IF(CoverSheet!$C$31=6,"Q2",IF(CoverSheet!$C$31=9,"Q3",IF(AND(CoverSheet!$C$31=12,A332="AR"),"Q4",YEAR(CoverSheet!$D$29)))))</f>
        <v>1900</v>
      </c>
      <c r="D332" t="str">
        <f>CoverSheet!$C$15</f>
        <v/>
      </c>
      <c r="E332" t="s">
        <v>952</v>
      </c>
      <c r="F332" t="s">
        <v>3288</v>
      </c>
      <c r="G332" t="s">
        <v>3238</v>
      </c>
      <c r="H332">
        <f>'Crypto Services'!K217</f>
        <v>0</v>
      </c>
    </row>
    <row r="333" spans="1:9" x14ac:dyDescent="0.35">
      <c r="A333" t="str">
        <f>IF(CoverSheet!$C$9="Annual Return","AR",IF(CoverSheet!$C$9="Interim Return","IR",IF(CoverSheet!$C$9="Audited Annual Return","AAR","")))</f>
        <v/>
      </c>
      <c r="B333" t="str">
        <f>CoverSheet!$G$7</f>
        <v>v:25-01-a</v>
      </c>
      <c r="C333">
        <f>IF(CoverSheet!$C$31=3,"Q1",IF(CoverSheet!$C$31=6,"Q2",IF(CoverSheet!$C$31=9,"Q3",IF(AND(CoverSheet!$C$31=12,A333="AR"),"Q4",YEAR(CoverSheet!$D$29)))))</f>
        <v>1900</v>
      </c>
      <c r="D333" t="str">
        <f>CoverSheet!$C$15</f>
        <v/>
      </c>
      <c r="E333" t="s">
        <v>952</v>
      </c>
      <c r="F333" t="s">
        <v>3289</v>
      </c>
      <c r="G333" t="s">
        <v>52</v>
      </c>
      <c r="H333">
        <f>'Crypto Services'!L217</f>
        <v>0</v>
      </c>
    </row>
    <row r="334" spans="1:9" x14ac:dyDescent="0.35">
      <c r="A334" t="str">
        <f>IF(CoverSheet!$C$9="Annual Return","AR",IF(CoverSheet!$C$9="Interim Return","IR",IF(CoverSheet!$C$9="Audited Annual Return","AAR","")))</f>
        <v/>
      </c>
      <c r="B334" t="str">
        <f>CoverSheet!$G$7</f>
        <v>v:25-01-a</v>
      </c>
      <c r="C334">
        <f>IF(CoverSheet!$C$31=3,"Q1",IF(CoverSheet!$C$31=6,"Q2",IF(CoverSheet!$C$31=9,"Q3",IF(AND(CoverSheet!$C$31=12,A334="AR"),"Q4",YEAR(CoverSheet!$D$29)))))</f>
        <v>1900</v>
      </c>
      <c r="D334" t="str">
        <f>CoverSheet!$C$15</f>
        <v/>
      </c>
      <c r="E334" t="s">
        <v>952</v>
      </c>
      <c r="F334" t="s">
        <v>3290</v>
      </c>
      <c r="G334" t="s">
        <v>3245</v>
      </c>
      <c r="H334">
        <f>'Crypto Services'!F220</f>
        <v>0</v>
      </c>
      <c r="I334" t="str">
        <f>'Crypto Services'!$M$220</f>
        <v>G</v>
      </c>
    </row>
    <row r="335" spans="1:9" x14ac:dyDescent="0.35">
      <c r="A335" t="str">
        <f>IF(CoverSheet!$C$9="Annual Return","AR",IF(CoverSheet!$C$9="Interim Return","IR",IF(CoverSheet!$C$9="Audited Annual Return","AAR","")))</f>
        <v/>
      </c>
      <c r="B335" t="str">
        <f>CoverSheet!$G$7</f>
        <v>v:25-01-a</v>
      </c>
      <c r="C335">
        <f>IF(CoverSheet!$C$31=3,"Q1",IF(CoverSheet!$C$31=6,"Q2",IF(CoverSheet!$C$31=9,"Q3",IF(AND(CoverSheet!$C$31=12,A335="AR"),"Q4",YEAR(CoverSheet!$D$29)))))</f>
        <v>1900</v>
      </c>
      <c r="D335" t="str">
        <f>CoverSheet!$C$15</f>
        <v/>
      </c>
      <c r="E335" t="s">
        <v>952</v>
      </c>
      <c r="F335" t="s">
        <v>3291</v>
      </c>
      <c r="G335" t="s">
        <v>3246</v>
      </c>
      <c r="H335">
        <f>'Crypto Services'!F221</f>
        <v>0</v>
      </c>
      <c r="I335" t="str">
        <f>'Crypto Services'!$M$220</f>
        <v>G</v>
      </c>
    </row>
    <row r="336" spans="1:9" x14ac:dyDescent="0.35">
      <c r="A336" t="str">
        <f>IF(CoverSheet!$C$9="Annual Return","AR",IF(CoverSheet!$C$9="Interim Return","IR",IF(CoverSheet!$C$9="Audited Annual Return","AAR","")))</f>
        <v/>
      </c>
      <c r="B336" t="str">
        <f>CoverSheet!$G$7</f>
        <v>v:25-01-a</v>
      </c>
      <c r="C336">
        <f>IF(CoverSheet!$C$31=3,"Q1",IF(CoverSheet!$C$31=6,"Q2",IF(CoverSheet!$C$31=9,"Q3",IF(AND(CoverSheet!$C$31=12,A336="AR"),"Q4",YEAR(CoverSheet!$D$29)))))</f>
        <v>1900</v>
      </c>
      <c r="D336" t="str">
        <f>CoverSheet!$C$15</f>
        <v/>
      </c>
      <c r="E336" t="s">
        <v>952</v>
      </c>
      <c r="F336" t="s">
        <v>3292</v>
      </c>
      <c r="G336" t="s">
        <v>3247</v>
      </c>
      <c r="H336">
        <f>'Crypto Services'!F222</f>
        <v>0</v>
      </c>
      <c r="I336" t="str">
        <f>'Crypto Services'!$M$220</f>
        <v>G</v>
      </c>
    </row>
    <row r="337" spans="1:9" x14ac:dyDescent="0.35">
      <c r="A337" t="str">
        <f>IF(CoverSheet!$C$9="Annual Return","AR",IF(CoverSheet!$C$9="Interim Return","IR",IF(CoverSheet!$C$9="Audited Annual Return","AAR","")))</f>
        <v/>
      </c>
      <c r="B337" t="str">
        <f>CoverSheet!$G$7</f>
        <v>v:25-01-a</v>
      </c>
      <c r="C337">
        <f>IF(CoverSheet!$C$31=3,"Q1",IF(CoverSheet!$C$31=6,"Q2",IF(CoverSheet!$C$31=9,"Q3",IF(AND(CoverSheet!$C$31=12,A337="AR"),"Q4",YEAR(CoverSheet!$D$29)))))</f>
        <v>1900</v>
      </c>
      <c r="D337" t="str">
        <f>CoverSheet!$C$15</f>
        <v/>
      </c>
      <c r="E337" t="s">
        <v>952</v>
      </c>
      <c r="F337" t="s">
        <v>3293</v>
      </c>
      <c r="G337" t="s">
        <v>1370</v>
      </c>
      <c r="H337">
        <f>'Crypto Services'!G220</f>
        <v>0</v>
      </c>
      <c r="I337" t="str">
        <f>'Crypto Services'!$M$220</f>
        <v>G</v>
      </c>
    </row>
    <row r="338" spans="1:9" x14ac:dyDescent="0.35">
      <c r="A338" t="str">
        <f>IF(CoverSheet!$C$9="Annual Return","AR",IF(CoverSheet!$C$9="Interim Return","IR",IF(CoverSheet!$C$9="Audited Annual Return","AAR","")))</f>
        <v/>
      </c>
      <c r="B338" t="str">
        <f>CoverSheet!$G$7</f>
        <v>v:25-01-a</v>
      </c>
      <c r="C338">
        <f>IF(CoverSheet!$C$31=3,"Q1",IF(CoverSheet!$C$31=6,"Q2",IF(CoverSheet!$C$31=9,"Q3",IF(AND(CoverSheet!$C$31=12,A338="AR"),"Q4",YEAR(CoverSheet!$D$29)))))</f>
        <v>1900</v>
      </c>
      <c r="D338" t="str">
        <f>CoverSheet!$C$15</f>
        <v/>
      </c>
      <c r="E338" t="s">
        <v>952</v>
      </c>
      <c r="F338" t="s">
        <v>3294</v>
      </c>
      <c r="G338" t="s">
        <v>1372</v>
      </c>
      <c r="H338">
        <f>'Crypto Services'!G221</f>
        <v>0</v>
      </c>
      <c r="I338" t="str">
        <f>'Crypto Services'!$M$220</f>
        <v>G</v>
      </c>
    </row>
    <row r="339" spans="1:9" x14ac:dyDescent="0.35">
      <c r="A339" t="str">
        <f>IF(CoverSheet!$C$9="Annual Return","AR",IF(CoverSheet!$C$9="Interim Return","IR",IF(CoverSheet!$C$9="Audited Annual Return","AAR","")))</f>
        <v/>
      </c>
      <c r="B339" t="str">
        <f>CoverSheet!$G$7</f>
        <v>v:25-01-a</v>
      </c>
      <c r="C339">
        <f>IF(CoverSheet!$C$31=3,"Q1",IF(CoverSheet!$C$31=6,"Q2",IF(CoverSheet!$C$31=9,"Q3",IF(AND(CoverSheet!$C$31=12,A339="AR"),"Q4",YEAR(CoverSheet!$D$29)))))</f>
        <v>1900</v>
      </c>
      <c r="D339" t="str">
        <f>CoverSheet!$C$15</f>
        <v/>
      </c>
      <c r="E339" t="s">
        <v>952</v>
      </c>
      <c r="F339" t="s">
        <v>3295</v>
      </c>
      <c r="G339" t="s">
        <v>1374</v>
      </c>
      <c r="H339">
        <f>'Crypto Services'!G222</f>
        <v>0</v>
      </c>
      <c r="I339" t="str">
        <f>'Crypto Services'!$M$220</f>
        <v>G</v>
      </c>
    </row>
    <row r="340" spans="1:9" x14ac:dyDescent="0.35">
      <c r="A340" t="str">
        <f>IF(CoverSheet!$C$9="Annual Return","AR",IF(CoverSheet!$C$9="Interim Return","IR",IF(CoverSheet!$C$9="Audited Annual Return","AAR","")))</f>
        <v/>
      </c>
      <c r="B340" t="str">
        <f>CoverSheet!$G$7</f>
        <v>v:25-01-a</v>
      </c>
      <c r="C340">
        <f>IF(CoverSheet!$C$31=3,"Q1",IF(CoverSheet!$C$31=6,"Q2",IF(CoverSheet!$C$31=9,"Q3",IF(AND(CoverSheet!$C$31=12,A340="AR"),"Q4",YEAR(CoverSheet!$D$29)))))</f>
        <v>1900</v>
      </c>
      <c r="D340" t="str">
        <f>CoverSheet!$C$15</f>
        <v/>
      </c>
      <c r="E340" t="s">
        <v>952</v>
      </c>
      <c r="F340" t="s">
        <v>4867</v>
      </c>
      <c r="G340" t="s">
        <v>4880</v>
      </c>
      <c r="H340">
        <f>'Crypto Services'!F230</f>
        <v>0</v>
      </c>
      <c r="I340" t="str">
        <f>'Crypto Services'!$M$230</f>
        <v>G</v>
      </c>
    </row>
    <row r="341" spans="1:9" x14ac:dyDescent="0.35">
      <c r="A341" t="str">
        <f>IF(CoverSheet!$C$9="Annual Return","AR",IF(CoverSheet!$C$9="Interim Return","IR",IF(CoverSheet!$C$9="Audited Annual Return","AAR","")))</f>
        <v/>
      </c>
      <c r="B341" t="str">
        <f>CoverSheet!$G$7</f>
        <v>v:25-01-a</v>
      </c>
      <c r="C341">
        <f>IF(CoverSheet!$C$31=3,"Q1",IF(CoverSheet!$C$31=6,"Q2",IF(CoverSheet!$C$31=9,"Q3",IF(AND(CoverSheet!$C$31=12,A341="AR"),"Q4",YEAR(CoverSheet!$D$29)))))</f>
        <v>1900</v>
      </c>
      <c r="D341" t="str">
        <f>CoverSheet!$C$15</f>
        <v/>
      </c>
      <c r="E341" t="s">
        <v>952</v>
      </c>
      <c r="F341" t="s">
        <v>4868</v>
      </c>
      <c r="G341" t="s">
        <v>5168</v>
      </c>
      <c r="H341">
        <f>'Crypto Services'!G230</f>
        <v>0</v>
      </c>
      <c r="I341" t="str">
        <f>'Crypto Services'!$M$230</f>
        <v>G</v>
      </c>
    </row>
    <row r="342" spans="1:9" x14ac:dyDescent="0.35">
      <c r="A342" t="str">
        <f>IF(CoverSheet!$C$9="Annual Return","AR",IF(CoverSheet!$C$9="Interim Return","IR",IF(CoverSheet!$C$9="Audited Annual Return","AAR","")))</f>
        <v/>
      </c>
      <c r="B342" t="str">
        <f>CoverSheet!$G$7</f>
        <v>v:25-01-a</v>
      </c>
      <c r="C342">
        <f>IF(CoverSheet!$C$31=3,"Q1",IF(CoverSheet!$C$31=6,"Q2",IF(CoverSheet!$C$31=9,"Q3",IF(AND(CoverSheet!$C$31=12,A342="AR"),"Q4",YEAR(CoverSheet!$D$29)))))</f>
        <v>1900</v>
      </c>
      <c r="D342" t="str">
        <f>CoverSheet!$C$15</f>
        <v/>
      </c>
      <c r="E342" t="s">
        <v>952</v>
      </c>
      <c r="F342" t="s">
        <v>4869</v>
      </c>
      <c r="G342" t="s">
        <v>4881</v>
      </c>
      <c r="H342">
        <f>'Crypto Services'!H230</f>
        <v>0</v>
      </c>
      <c r="I342" t="str">
        <f>'Crypto Services'!$M$230</f>
        <v>G</v>
      </c>
    </row>
    <row r="343" spans="1:9" x14ac:dyDescent="0.35">
      <c r="A343" t="str">
        <f>IF(CoverSheet!$C$9="Annual Return","AR",IF(CoverSheet!$C$9="Interim Return","IR",IF(CoverSheet!$C$9="Audited Annual Return","AAR","")))</f>
        <v/>
      </c>
      <c r="B343" t="str">
        <f>CoverSheet!$G$7</f>
        <v>v:25-01-a</v>
      </c>
      <c r="C343">
        <f>IF(CoverSheet!$C$31=3,"Q1",IF(CoverSheet!$C$31=6,"Q2",IF(CoverSheet!$C$31=9,"Q3",IF(AND(CoverSheet!$C$31=12,A343="AR"),"Q4",YEAR(CoverSheet!$D$29)))))</f>
        <v>1900</v>
      </c>
      <c r="D343" t="str">
        <f>CoverSheet!$C$15</f>
        <v/>
      </c>
      <c r="E343" t="s">
        <v>952</v>
      </c>
      <c r="F343" t="s">
        <v>4870</v>
      </c>
      <c r="G343" t="s">
        <v>4882</v>
      </c>
      <c r="H343">
        <f>'Crypto Services'!I230</f>
        <v>0</v>
      </c>
      <c r="I343" t="str">
        <f>'Crypto Services'!$M$230</f>
        <v>G</v>
      </c>
    </row>
    <row r="344" spans="1:9" x14ac:dyDescent="0.35">
      <c r="A344" t="str">
        <f>IF(CoverSheet!$C$9="Annual Return","AR",IF(CoverSheet!$C$9="Interim Return","IR",IF(CoverSheet!$C$9="Audited Annual Return","AAR","")))</f>
        <v/>
      </c>
      <c r="B344" t="str">
        <f>CoverSheet!$G$7</f>
        <v>v:25-01-a</v>
      </c>
      <c r="C344">
        <f>IF(CoverSheet!$C$31=3,"Q1",IF(CoverSheet!$C$31=6,"Q2",IF(CoverSheet!$C$31=9,"Q3",IF(AND(CoverSheet!$C$31=12,A344="AR"),"Q4",YEAR(CoverSheet!$D$29)))))</f>
        <v>1900</v>
      </c>
      <c r="D344" t="str">
        <f>CoverSheet!$C$15</f>
        <v/>
      </c>
      <c r="E344" t="s">
        <v>952</v>
      </c>
      <c r="F344" t="s">
        <v>4871</v>
      </c>
      <c r="G344" t="s">
        <v>5169</v>
      </c>
      <c r="H344">
        <f>'Crypto Services'!J230</f>
        <v>0</v>
      </c>
      <c r="I344" t="str">
        <f>'Crypto Services'!$M$230</f>
        <v>G</v>
      </c>
    </row>
    <row r="345" spans="1:9" x14ac:dyDescent="0.35">
      <c r="A345" t="str">
        <f>IF(CoverSheet!$C$9="Annual Return","AR",IF(CoverSheet!$C$9="Interim Return","IR",IF(CoverSheet!$C$9="Audited Annual Return","AAR","")))</f>
        <v/>
      </c>
      <c r="B345" t="str">
        <f>CoverSheet!$G$7</f>
        <v>v:25-01-a</v>
      </c>
      <c r="C345">
        <f>IF(CoverSheet!$C$31=3,"Q1",IF(CoverSheet!$C$31=6,"Q2",IF(CoverSheet!$C$31=9,"Q3",IF(AND(CoverSheet!$C$31=12,A345="AR"),"Q4",YEAR(CoverSheet!$D$29)))))</f>
        <v>1900</v>
      </c>
      <c r="D345" t="str">
        <f>CoverSheet!$C$15</f>
        <v/>
      </c>
      <c r="E345" t="s">
        <v>952</v>
      </c>
      <c r="F345" t="s">
        <v>4872</v>
      </c>
      <c r="G345" t="s">
        <v>4883</v>
      </c>
      <c r="H345">
        <f>'Crypto Services'!K230</f>
        <v>0</v>
      </c>
      <c r="I345" t="str">
        <f>'Crypto Services'!$M$230</f>
        <v>G</v>
      </c>
    </row>
    <row r="346" spans="1:9" x14ac:dyDescent="0.35">
      <c r="A346" t="str">
        <f>IF(CoverSheet!$C$9="Annual Return","AR",IF(CoverSheet!$C$9="Interim Return","IR",IF(CoverSheet!$C$9="Audited Annual Return","AAR","")))</f>
        <v/>
      </c>
      <c r="B346" t="str">
        <f>CoverSheet!$G$7</f>
        <v>v:25-01-a</v>
      </c>
      <c r="C346">
        <f>IF(CoverSheet!$C$31=3,"Q1",IF(CoverSheet!$C$31=6,"Q2",IF(CoverSheet!$C$31=9,"Q3",IF(AND(CoverSheet!$C$31=12,A346="AR"),"Q4",YEAR(CoverSheet!$D$29)))))</f>
        <v>1900</v>
      </c>
      <c r="D346" t="str">
        <f>CoverSheet!$C$15</f>
        <v/>
      </c>
      <c r="E346" t="s">
        <v>952</v>
      </c>
      <c r="F346" t="s">
        <v>4873</v>
      </c>
      <c r="G346" t="s">
        <v>4884</v>
      </c>
      <c r="H346">
        <f>'Crypto Services'!L230</f>
        <v>0</v>
      </c>
      <c r="I346" t="str">
        <f>'Crypto Services'!$M$230</f>
        <v>G</v>
      </c>
    </row>
    <row r="347" spans="1:9" x14ac:dyDescent="0.35">
      <c r="A347" t="str">
        <f>IF(CoverSheet!$C$9="Annual Return","AR",IF(CoverSheet!$C$9="Interim Return","IR",IF(CoverSheet!$C$9="Audited Annual Return","AAR","")))</f>
        <v/>
      </c>
      <c r="B347" t="str">
        <f>CoverSheet!$G$7</f>
        <v>v:25-01-a</v>
      </c>
      <c r="C347">
        <f>IF(CoverSheet!$C$31=3,"Q1",IF(CoverSheet!$C$31=6,"Q2",IF(CoverSheet!$C$31=9,"Q3",IF(AND(CoverSheet!$C$31=12,A347="AR"),"Q4",YEAR(CoverSheet!$D$29)))))</f>
        <v>1900</v>
      </c>
      <c r="D347" t="str">
        <f>CoverSheet!$C$15</f>
        <v/>
      </c>
      <c r="E347" t="s">
        <v>952</v>
      </c>
      <c r="F347" t="s">
        <v>4874</v>
      </c>
      <c r="G347" t="s">
        <v>4885</v>
      </c>
      <c r="H347">
        <f>'Crypto Services'!F233</f>
        <v>0</v>
      </c>
      <c r="I347" t="str">
        <f>'Crypto Services'!$M$233</f>
        <v>G</v>
      </c>
    </row>
    <row r="348" spans="1:9" x14ac:dyDescent="0.35">
      <c r="A348" t="str">
        <f>IF(CoverSheet!$C$9="Annual Return","AR",IF(CoverSheet!$C$9="Interim Return","IR",IF(CoverSheet!$C$9="Audited Annual Return","AAR","")))</f>
        <v/>
      </c>
      <c r="B348" t="str">
        <f>CoverSheet!$G$7</f>
        <v>v:25-01-a</v>
      </c>
      <c r="C348">
        <f>IF(CoverSheet!$C$31=3,"Q1",IF(CoverSheet!$C$31=6,"Q2",IF(CoverSheet!$C$31=9,"Q3",IF(AND(CoverSheet!$C$31=12,A348="AR"),"Q4",YEAR(CoverSheet!$D$29)))))</f>
        <v>1900</v>
      </c>
      <c r="D348" t="str">
        <f>CoverSheet!$C$15</f>
        <v/>
      </c>
      <c r="E348" t="s">
        <v>952</v>
      </c>
      <c r="F348" t="s">
        <v>4875</v>
      </c>
      <c r="G348" t="s">
        <v>4886</v>
      </c>
      <c r="H348">
        <f>'Crypto Services'!F234</f>
        <v>0</v>
      </c>
      <c r="I348" t="str">
        <f>'Crypto Services'!$M$233</f>
        <v>G</v>
      </c>
    </row>
    <row r="349" spans="1:9" x14ac:dyDescent="0.35">
      <c r="A349" t="str">
        <f>IF(CoverSheet!$C$9="Annual Return","AR",IF(CoverSheet!$C$9="Interim Return","IR",IF(CoverSheet!$C$9="Audited Annual Return","AAR","")))</f>
        <v/>
      </c>
      <c r="B349" t="str">
        <f>CoverSheet!$G$7</f>
        <v>v:25-01-a</v>
      </c>
      <c r="C349">
        <f>IF(CoverSheet!$C$31=3,"Q1",IF(CoverSheet!$C$31=6,"Q2",IF(CoverSheet!$C$31=9,"Q3",IF(AND(CoverSheet!$C$31=12,A349="AR"),"Q4",YEAR(CoverSheet!$D$29)))))</f>
        <v>1900</v>
      </c>
      <c r="D349" t="str">
        <f>CoverSheet!$C$15</f>
        <v/>
      </c>
      <c r="E349" t="s">
        <v>952</v>
      </c>
      <c r="F349" t="s">
        <v>4876</v>
      </c>
      <c r="G349" t="s">
        <v>4887</v>
      </c>
      <c r="H349">
        <f>'Crypto Services'!F235</f>
        <v>0</v>
      </c>
      <c r="I349" t="str">
        <f>'Crypto Services'!$M$233</f>
        <v>G</v>
      </c>
    </row>
    <row r="350" spans="1:9" x14ac:dyDescent="0.35">
      <c r="A350" t="str">
        <f>IF(CoverSheet!$C$9="Annual Return","AR",IF(CoverSheet!$C$9="Interim Return","IR",IF(CoverSheet!$C$9="Audited Annual Return","AAR","")))</f>
        <v/>
      </c>
      <c r="B350" t="str">
        <f>CoverSheet!$G$7</f>
        <v>v:25-01-a</v>
      </c>
      <c r="C350">
        <f>IF(CoverSheet!$C$31=3,"Q1",IF(CoverSheet!$C$31=6,"Q2",IF(CoverSheet!$C$31=9,"Q3",IF(AND(CoverSheet!$C$31=12,A350="AR"),"Q4",YEAR(CoverSheet!$D$29)))))</f>
        <v>1900</v>
      </c>
      <c r="D350" t="str">
        <f>CoverSheet!$C$15</f>
        <v/>
      </c>
      <c r="E350" t="s">
        <v>952</v>
      </c>
      <c r="F350" t="s">
        <v>4877</v>
      </c>
      <c r="G350" t="s">
        <v>4888</v>
      </c>
      <c r="H350">
        <f>'Crypto Services'!G233</f>
        <v>0</v>
      </c>
      <c r="I350" t="str">
        <f>'Crypto Services'!$M$233</f>
        <v>G</v>
      </c>
    </row>
    <row r="351" spans="1:9" x14ac:dyDescent="0.35">
      <c r="A351" t="str">
        <f>IF(CoverSheet!$C$9="Annual Return","AR",IF(CoverSheet!$C$9="Interim Return","IR",IF(CoverSheet!$C$9="Audited Annual Return","AAR","")))</f>
        <v/>
      </c>
      <c r="B351" t="str">
        <f>CoverSheet!$G$7</f>
        <v>v:25-01-a</v>
      </c>
      <c r="C351">
        <f>IF(CoverSheet!$C$31=3,"Q1",IF(CoverSheet!$C$31=6,"Q2",IF(CoverSheet!$C$31=9,"Q3",IF(AND(CoverSheet!$C$31=12,A351="AR"),"Q4",YEAR(CoverSheet!$D$29)))))</f>
        <v>1900</v>
      </c>
      <c r="D351" t="str">
        <f>CoverSheet!$C$15</f>
        <v/>
      </c>
      <c r="E351" t="s">
        <v>952</v>
      </c>
      <c r="F351" t="s">
        <v>4878</v>
      </c>
      <c r="G351" t="s">
        <v>4889</v>
      </c>
      <c r="H351">
        <f>'Crypto Services'!G234</f>
        <v>0</v>
      </c>
      <c r="I351" t="str">
        <f>'Crypto Services'!$M$233</f>
        <v>G</v>
      </c>
    </row>
    <row r="352" spans="1:9" x14ac:dyDescent="0.35">
      <c r="A352" t="str">
        <f>IF(CoverSheet!$C$9="Annual Return","AR",IF(CoverSheet!$C$9="Interim Return","IR",IF(CoverSheet!$C$9="Audited Annual Return","AAR","")))</f>
        <v/>
      </c>
      <c r="B352" t="str">
        <f>CoverSheet!$G$7</f>
        <v>v:25-01-a</v>
      </c>
      <c r="C352">
        <f>IF(CoverSheet!$C$31=3,"Q1",IF(CoverSheet!$C$31=6,"Q2",IF(CoverSheet!$C$31=9,"Q3",IF(AND(CoverSheet!$C$31=12,A352="AR"),"Q4",YEAR(CoverSheet!$D$29)))))</f>
        <v>1900</v>
      </c>
      <c r="D352" t="str">
        <f>CoverSheet!$C$15</f>
        <v/>
      </c>
      <c r="E352" t="s">
        <v>952</v>
      </c>
      <c r="F352" t="s">
        <v>4879</v>
      </c>
      <c r="G352" t="s">
        <v>4890</v>
      </c>
      <c r="H352">
        <f>'Crypto Services'!G235</f>
        <v>0</v>
      </c>
      <c r="I352" t="str">
        <f>'Crypto Services'!$M$233</f>
        <v>G</v>
      </c>
    </row>
  </sheetData>
  <phoneticPr fontId="41"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1376-CF26-413B-BC2B-45527843FB3F}">
  <sheetPr codeName="Sheet21">
    <tabColor rgb="FFEDD9C4"/>
  </sheetPr>
  <dimension ref="A1:N84"/>
  <sheetViews>
    <sheetView zoomScale="80" zoomScaleNormal="80" workbookViewId="0"/>
  </sheetViews>
  <sheetFormatPr defaultColWidth="0" defaultRowHeight="14.5" zeroHeight="1" x14ac:dyDescent="0.35"/>
  <cols>
    <col min="1" max="1" width="1.453125" style="278" customWidth="1"/>
    <col min="2" max="2" width="9.81640625" style="278" customWidth="1"/>
    <col min="3" max="3" width="14" style="278" customWidth="1"/>
    <col min="4" max="4" width="55.1796875" style="278" customWidth="1"/>
    <col min="5" max="5" width="33" style="278" customWidth="1"/>
    <col min="6" max="6" width="20.54296875" style="278" customWidth="1"/>
    <col min="7" max="9" width="22.26953125" style="278" customWidth="1"/>
    <col min="10" max="11" width="1.453125" style="278" customWidth="1"/>
    <col min="12" max="16384" width="8.7265625" style="278" hidden="1"/>
  </cols>
  <sheetData>
    <row r="1" spans="1:13" ht="7.4" customHeight="1" x14ac:dyDescent="0.35">
      <c r="A1" s="8"/>
      <c r="B1" s="118"/>
      <c r="C1" s="118"/>
      <c r="D1" s="56"/>
      <c r="E1" s="56"/>
      <c r="F1" s="56"/>
      <c r="G1" s="56"/>
      <c r="H1" s="56"/>
      <c r="I1" s="56"/>
      <c r="J1" s="56"/>
      <c r="K1" s="5"/>
    </row>
    <row r="2" spans="1:13" ht="15.5" x14ac:dyDescent="0.35">
      <c r="A2" s="8"/>
      <c r="B2" s="429" t="e" vm="4">
        <v>#VALUE!</v>
      </c>
      <c r="C2" s="429"/>
      <c r="D2" s="457" t="s">
        <v>1227</v>
      </c>
      <c r="E2" s="457"/>
      <c r="F2" s="457"/>
      <c r="G2" s="457"/>
      <c r="H2" s="457"/>
      <c r="I2" s="56"/>
      <c r="J2" s="56"/>
      <c r="K2" s="5"/>
    </row>
    <row r="3" spans="1:13" ht="15.5" x14ac:dyDescent="0.35">
      <c r="A3" s="56"/>
      <c r="B3" s="429"/>
      <c r="C3" s="429"/>
      <c r="D3" s="457"/>
      <c r="E3" s="457"/>
      <c r="F3" s="457"/>
      <c r="G3" s="457"/>
      <c r="H3" s="457"/>
      <c r="I3" s="56"/>
      <c r="J3" s="56"/>
      <c r="K3" s="122"/>
    </row>
    <row r="4" spans="1:13" ht="15.5" x14ac:dyDescent="0.35">
      <c r="A4" s="56"/>
      <c r="B4" s="118"/>
      <c r="C4" s="118"/>
      <c r="D4" s="56"/>
      <c r="E4" s="56"/>
      <c r="F4" s="56"/>
      <c r="G4" s="56"/>
      <c r="H4" s="56"/>
      <c r="I4" s="58" t="str">
        <f>CoverSheet!G7</f>
        <v>v:25-01-a</v>
      </c>
      <c r="J4" s="58"/>
      <c r="K4" s="135"/>
    </row>
    <row r="5" spans="1:13" ht="7.4" customHeight="1" x14ac:dyDescent="0.35">
      <c r="A5" s="6"/>
      <c r="B5" s="124"/>
      <c r="C5" s="124"/>
      <c r="D5" s="6"/>
      <c r="E5" s="6"/>
      <c r="F5" s="6"/>
      <c r="G5" s="6"/>
      <c r="H5" s="6"/>
      <c r="I5" s="6"/>
      <c r="J5" s="6"/>
      <c r="K5" s="135"/>
      <c r="L5" s="5"/>
    </row>
    <row r="6" spans="1:13" x14ac:dyDescent="0.35">
      <c r="A6" s="6"/>
      <c r="B6" s="124"/>
      <c r="C6" s="124"/>
      <c r="D6" s="59" t="s">
        <v>41</v>
      </c>
      <c r="E6" s="60">
        <f>CoverSheet!$C$11</f>
        <v>0</v>
      </c>
      <c r="F6" s="6"/>
      <c r="G6" s="6"/>
      <c r="H6" s="6"/>
      <c r="I6" s="6"/>
      <c r="J6" s="6"/>
      <c r="K6" s="135"/>
      <c r="L6" s="5"/>
    </row>
    <row r="7" spans="1:13" x14ac:dyDescent="0.35">
      <c r="A7" s="6"/>
      <c r="B7" s="124"/>
      <c r="C7" s="124"/>
      <c r="D7" s="59" t="s">
        <v>42</v>
      </c>
      <c r="E7" s="60" t="str">
        <f>IF(OR(CoverSheet!$C$28=0,CoverSheet!$C$29=0),"",(TEXT(CoverSheet!$C$28,"DD/MM/YYYY")&amp;" - "&amp;(TEXT(CoverSheet!$C$29,"dd/mm/yyyy"))))</f>
        <v xml:space="preserve"> - </v>
      </c>
      <c r="F7" s="6"/>
      <c r="G7" s="436" t="s">
        <v>43</v>
      </c>
      <c r="H7" s="436"/>
      <c r="I7" s="61" t="str">
        <f>CoverSheet!C31</f>
        <v/>
      </c>
      <c r="K7" s="135"/>
      <c r="L7" s="5"/>
    </row>
    <row r="8" spans="1:13" ht="7.4" customHeight="1" thickBot="1" x14ac:dyDescent="0.4">
      <c r="A8" s="63"/>
      <c r="B8" s="138"/>
      <c r="C8" s="138"/>
      <c r="D8" s="63"/>
      <c r="E8" s="63"/>
      <c r="F8" s="63"/>
      <c r="G8" s="63"/>
      <c r="H8" s="63"/>
      <c r="I8" s="63"/>
      <c r="J8" s="63"/>
      <c r="K8" s="135"/>
      <c r="L8" s="5"/>
    </row>
    <row r="9" spans="1:13" ht="7.4" customHeight="1" thickTop="1" x14ac:dyDescent="0.35">
      <c r="A9" s="6"/>
      <c r="B9" s="6"/>
      <c r="C9" s="6"/>
      <c r="D9" s="6"/>
      <c r="E9" s="6"/>
      <c r="F9" s="6"/>
      <c r="G9" s="6"/>
      <c r="H9" s="6"/>
      <c r="I9" s="6"/>
      <c r="J9" s="6"/>
      <c r="K9" s="137"/>
    </row>
    <row r="10" spans="1:13" ht="14.5" customHeight="1" x14ac:dyDescent="0.35">
      <c r="A10" s="6"/>
      <c r="B10" s="18" t="s">
        <v>1228</v>
      </c>
      <c r="C10" s="6"/>
      <c r="D10" s="6"/>
      <c r="E10" s="6"/>
      <c r="F10" s="6"/>
      <c r="G10" s="6"/>
      <c r="H10" s="6"/>
      <c r="I10" s="6"/>
      <c r="J10" s="6"/>
      <c r="K10" s="137"/>
    </row>
    <row r="11" spans="1:13" ht="7.4" customHeight="1" x14ac:dyDescent="0.35">
      <c r="A11" s="6"/>
      <c r="B11" s="6"/>
      <c r="C11" s="6"/>
      <c r="D11" s="6"/>
      <c r="E11" s="6"/>
      <c r="F11" s="6"/>
      <c r="G11" s="6"/>
      <c r="H11" s="6"/>
      <c r="I11" s="6"/>
      <c r="J11" s="6"/>
      <c r="K11" s="137"/>
    </row>
    <row r="12" spans="1:13" ht="14.5" customHeight="1" thickBot="1" x14ac:dyDescent="0.4">
      <c r="A12" s="6"/>
      <c r="B12" s="251"/>
      <c r="C12" s="251" t="s">
        <v>1229</v>
      </c>
      <c r="D12" s="251"/>
      <c r="E12" s="251"/>
      <c r="F12" s="251"/>
      <c r="G12" s="251"/>
      <c r="H12" s="251"/>
      <c r="I12" s="251"/>
      <c r="J12" s="6"/>
      <c r="K12" s="137"/>
    </row>
    <row r="13" spans="1:13" ht="7.4" customHeight="1" x14ac:dyDescent="0.35">
      <c r="A13" s="6"/>
      <c r="B13" s="6"/>
      <c r="C13" s="6"/>
      <c r="D13" s="6"/>
      <c r="E13" s="6"/>
      <c r="F13" s="6"/>
      <c r="G13" s="6"/>
      <c r="H13" s="6"/>
      <c r="I13" s="6"/>
      <c r="J13" s="6"/>
      <c r="K13" s="137"/>
    </row>
    <row r="14" spans="1:13" x14ac:dyDescent="0.35">
      <c r="A14" s="6"/>
      <c r="B14" s="6"/>
      <c r="C14" s="6"/>
      <c r="D14" s="6"/>
      <c r="E14" s="6"/>
      <c r="F14" s="117" t="s">
        <v>50</v>
      </c>
      <c r="G14" s="117" t="s">
        <v>5120</v>
      </c>
      <c r="H14" s="117" t="s">
        <v>51</v>
      </c>
      <c r="I14" s="192" t="s">
        <v>52</v>
      </c>
      <c r="J14" s="6"/>
      <c r="K14" s="137"/>
    </row>
    <row r="15" spans="1:13" x14ac:dyDescent="0.35">
      <c r="A15" s="6"/>
      <c r="B15" s="6" t="s">
        <v>1230</v>
      </c>
      <c r="C15" s="6" t="s">
        <v>1231</v>
      </c>
      <c r="D15" s="6"/>
      <c r="E15" s="6"/>
      <c r="F15" s="34"/>
      <c r="G15" s="35"/>
      <c r="H15" s="35"/>
      <c r="I15" s="346">
        <f>SUM(F15:H15)</f>
        <v>0</v>
      </c>
      <c r="J15" s="6" t="str">
        <f>IF(COUNTA(F15:H15)=0,"R","G")</f>
        <v>R</v>
      </c>
      <c r="K15" s="137"/>
    </row>
    <row r="16" spans="1:13" s="6" customFormat="1" ht="7.4" customHeight="1" x14ac:dyDescent="0.35">
      <c r="K16" s="137"/>
      <c r="L16" s="5"/>
      <c r="M16" s="5"/>
    </row>
    <row r="17" spans="1:14" s="6" customFormat="1" ht="7.4" customHeight="1" x14ac:dyDescent="0.35">
      <c r="A17" s="152"/>
      <c r="B17" s="152"/>
      <c r="C17" s="152"/>
      <c r="D17" s="152"/>
      <c r="E17" s="152"/>
      <c r="F17" s="152"/>
      <c r="G17" s="152"/>
      <c r="H17" s="152"/>
      <c r="I17" s="152"/>
      <c r="J17" s="152"/>
      <c r="K17" s="137"/>
      <c r="L17" s="5"/>
      <c r="M17" s="154"/>
    </row>
    <row r="18" spans="1:14" ht="7.4" customHeight="1" x14ac:dyDescent="0.35">
      <c r="A18" s="6"/>
      <c r="B18" s="6"/>
      <c r="C18" s="6"/>
      <c r="D18" s="6"/>
      <c r="E18" s="6"/>
      <c r="F18" s="6"/>
      <c r="G18" s="6"/>
      <c r="H18" s="6"/>
      <c r="I18" s="6"/>
      <c r="J18" s="6"/>
      <c r="K18" s="137"/>
      <c r="L18" s="5"/>
    </row>
    <row r="19" spans="1:14" ht="18.5" thickBot="1" x14ac:dyDescent="0.45">
      <c r="A19" s="6"/>
      <c r="B19" s="84"/>
      <c r="C19" s="145" t="s">
        <v>1232</v>
      </c>
      <c r="D19" s="84"/>
      <c r="E19" s="84"/>
      <c r="F19" s="84"/>
      <c r="G19" s="84"/>
      <c r="H19" s="84"/>
      <c r="I19" s="84"/>
      <c r="J19" s="84"/>
      <c r="K19" s="137"/>
      <c r="L19" s="5"/>
      <c r="M19" s="5"/>
      <c r="N19" s="137"/>
    </row>
    <row r="20" spans="1:14" ht="7.4" customHeight="1" x14ac:dyDescent="0.35">
      <c r="A20" s="6"/>
      <c r="B20" s="6"/>
      <c r="C20" s="6"/>
      <c r="D20" s="6"/>
      <c r="E20" s="6"/>
      <c r="F20" s="6"/>
      <c r="G20" s="6"/>
      <c r="H20" s="6"/>
      <c r="I20" s="6"/>
      <c r="J20" s="6"/>
      <c r="K20" s="137"/>
      <c r="L20" s="5"/>
    </row>
    <row r="21" spans="1:14" x14ac:dyDescent="0.35">
      <c r="A21" s="6"/>
      <c r="B21" s="6" t="s">
        <v>1233</v>
      </c>
      <c r="C21" s="6" t="s">
        <v>4698</v>
      </c>
      <c r="D21" s="6"/>
      <c r="E21" s="6"/>
      <c r="F21" s="6"/>
      <c r="G21" s="6"/>
      <c r="I21" s="147"/>
      <c r="J21" s="6" t="str">
        <f>IF(AND($I$15&gt;0,ISBLANK(I21)),"R","G")</f>
        <v>G</v>
      </c>
      <c r="K21" s="137"/>
    </row>
    <row r="22" spans="1:14" ht="7.4" customHeight="1" x14ac:dyDescent="0.35">
      <c r="A22" s="6"/>
      <c r="B22" s="6"/>
      <c r="C22" s="6"/>
      <c r="D22" s="6"/>
      <c r="E22" s="6"/>
      <c r="F22" s="6"/>
      <c r="G22" s="6"/>
      <c r="H22" s="6"/>
      <c r="I22" s="6"/>
      <c r="J22" s="6"/>
      <c r="K22" s="137"/>
    </row>
    <row r="23" spans="1:14" x14ac:dyDescent="0.35">
      <c r="A23" s="6"/>
      <c r="B23" s="6"/>
      <c r="C23" s="6"/>
      <c r="D23" s="6"/>
      <c r="E23" s="6"/>
      <c r="F23" s="117" t="s">
        <v>50</v>
      </c>
      <c r="G23" s="117" t="s">
        <v>5120</v>
      </c>
      <c r="H23" s="117" t="s">
        <v>51</v>
      </c>
      <c r="I23" s="192" t="s">
        <v>52</v>
      </c>
      <c r="J23" s="6"/>
      <c r="K23" s="137"/>
    </row>
    <row r="24" spans="1:14" x14ac:dyDescent="0.35">
      <c r="A24" s="6"/>
      <c r="B24" s="6" t="s">
        <v>1234</v>
      </c>
      <c r="C24" s="6" t="s">
        <v>4699</v>
      </c>
      <c r="D24" s="6"/>
      <c r="E24" s="6"/>
      <c r="F24" s="34"/>
      <c r="G24" s="35"/>
      <c r="H24" s="35"/>
      <c r="I24" s="345">
        <f>SUM(F24:H24)</f>
        <v>0</v>
      </c>
      <c r="J24" s="6" t="str">
        <f>IF(OR(AND(I21="yes",COUNTA(F24:H24)=0),AND(I15&gt;0,I24=0)),"R","G")</f>
        <v>G</v>
      </c>
      <c r="K24" s="137"/>
    </row>
    <row r="25" spans="1:14" x14ac:dyDescent="0.35">
      <c r="A25" s="6"/>
      <c r="B25" s="6" t="s">
        <v>1235</v>
      </c>
      <c r="C25" s="6" t="s">
        <v>1236</v>
      </c>
      <c r="D25" s="6"/>
      <c r="E25" s="59">
        <f>CoverSheet!$D$33</f>
        <v>0</v>
      </c>
      <c r="F25" s="34"/>
      <c r="G25" s="35"/>
      <c r="H25" s="35"/>
      <c r="I25" s="306">
        <f>SUM(F25:H25)</f>
        <v>0</v>
      </c>
      <c r="J25" s="6" t="str">
        <f>IF(OR(COUNTA(F24:H24)&lt;&gt;COUNTA(F25:H25),NOT(I25&gt;=I24)),"R","G")</f>
        <v>G</v>
      </c>
      <c r="K25" s="137"/>
    </row>
    <row r="26" spans="1:14" x14ac:dyDescent="0.35">
      <c r="A26" s="6"/>
      <c r="B26" s="6"/>
      <c r="C26" s="6"/>
      <c r="D26" s="6"/>
      <c r="E26" s="59" t="s">
        <v>856</v>
      </c>
      <c r="F26" s="306">
        <f>F25*CoverSheet!$C$35</f>
        <v>0</v>
      </c>
      <c r="G26" s="306">
        <f>G25*CoverSheet!$C$35</f>
        <v>0</v>
      </c>
      <c r="H26" s="306">
        <f>H25*CoverSheet!$C$35</f>
        <v>0</v>
      </c>
      <c r="I26" s="306">
        <f>I25*CoverSheet!$C$35</f>
        <v>0</v>
      </c>
      <c r="J26" s="6"/>
      <c r="K26" s="137"/>
    </row>
    <row r="27" spans="1:14" ht="7.4" customHeight="1" x14ac:dyDescent="0.35">
      <c r="A27" s="6"/>
      <c r="B27" s="6"/>
      <c r="C27" s="6"/>
      <c r="D27" s="6"/>
      <c r="E27" s="6"/>
      <c r="F27" s="6"/>
      <c r="G27" s="6"/>
      <c r="H27" s="6"/>
      <c r="I27" s="6"/>
      <c r="J27" s="6"/>
      <c r="K27" s="137"/>
    </row>
    <row r="28" spans="1:14" x14ac:dyDescent="0.35">
      <c r="A28" s="6"/>
      <c r="B28" s="6" t="s">
        <v>1237</v>
      </c>
      <c r="C28" s="6" t="s">
        <v>1238</v>
      </c>
      <c r="D28" s="6"/>
      <c r="E28" s="6"/>
      <c r="F28" s="6"/>
      <c r="G28" s="6"/>
      <c r="I28" s="158"/>
      <c r="J28" s="6" t="str">
        <f>IF(AND(I21="yes",ISBLANK(I28)),"R",IF(AND(I28=0,I21="yes"),"Y","G"))</f>
        <v>G</v>
      </c>
      <c r="K28" s="137"/>
    </row>
    <row r="29" spans="1:14" x14ac:dyDescent="0.35">
      <c r="A29" s="6"/>
      <c r="B29" s="6" t="s">
        <v>1239</v>
      </c>
      <c r="C29" s="6" t="s">
        <v>1240</v>
      </c>
      <c r="D29" s="6"/>
      <c r="E29" s="6"/>
      <c r="F29" s="433"/>
      <c r="G29" s="434"/>
      <c r="H29" s="434"/>
      <c r="I29" s="435"/>
      <c r="J29" s="6" t="str">
        <f>IF(AND(I28&gt;0,ISBLANK(F29)),"R","G")</f>
        <v>G</v>
      </c>
      <c r="K29" s="137"/>
    </row>
    <row r="30" spans="1:14" s="6" customFormat="1" ht="7.4" customHeight="1" x14ac:dyDescent="0.35">
      <c r="K30" s="137"/>
      <c r="L30" s="5"/>
      <c r="M30" s="5"/>
    </row>
    <row r="31" spans="1:14" s="6" customFormat="1" ht="7.4" customHeight="1" x14ac:dyDescent="0.35">
      <c r="A31" s="152"/>
      <c r="B31" s="152"/>
      <c r="C31" s="152"/>
      <c r="D31" s="152"/>
      <c r="E31" s="152"/>
      <c r="F31" s="152"/>
      <c r="G31" s="152"/>
      <c r="H31" s="152"/>
      <c r="I31" s="152"/>
      <c r="J31" s="152"/>
      <c r="K31" s="137"/>
      <c r="L31" s="5"/>
      <c r="M31" s="154"/>
    </row>
    <row r="32" spans="1:14" ht="7.4" customHeight="1" x14ac:dyDescent="0.35">
      <c r="A32" s="6"/>
      <c r="B32" s="6"/>
      <c r="C32" s="6"/>
      <c r="D32" s="6"/>
      <c r="E32" s="6"/>
      <c r="F32" s="6"/>
      <c r="G32" s="6"/>
      <c r="H32" s="6"/>
      <c r="I32" s="6"/>
      <c r="J32" s="6"/>
      <c r="K32" s="137"/>
      <c r="L32" s="5"/>
    </row>
    <row r="33" spans="1:14" ht="18.5" thickBot="1" x14ac:dyDescent="0.45">
      <c r="A33" s="6"/>
      <c r="B33" s="84"/>
      <c r="C33" s="145" t="s">
        <v>1241</v>
      </c>
      <c r="D33" s="84"/>
      <c r="E33" s="84"/>
      <c r="F33" s="84"/>
      <c r="G33" s="84"/>
      <c r="H33" s="84"/>
      <c r="I33" s="84"/>
      <c r="J33" s="84"/>
      <c r="K33" s="137"/>
      <c r="L33" s="5"/>
      <c r="M33" s="5"/>
      <c r="N33" s="137"/>
    </row>
    <row r="34" spans="1:14" ht="7.4" customHeight="1" x14ac:dyDescent="0.35">
      <c r="A34" s="6"/>
      <c r="B34" s="6"/>
      <c r="C34" s="6"/>
      <c r="D34" s="6"/>
      <c r="E34" s="6"/>
      <c r="F34" s="6"/>
      <c r="G34" s="6"/>
      <c r="H34" s="6"/>
      <c r="I34" s="6"/>
      <c r="J34" s="6"/>
      <c r="K34" s="137"/>
      <c r="L34" s="5"/>
    </row>
    <row r="35" spans="1:14" x14ac:dyDescent="0.35">
      <c r="A35" s="6"/>
      <c r="B35" s="6" t="s">
        <v>1242</v>
      </c>
      <c r="C35" s="6" t="s">
        <v>4696</v>
      </c>
      <c r="D35" s="6"/>
      <c r="E35" s="6"/>
      <c r="F35" s="6"/>
      <c r="G35" s="6"/>
      <c r="H35" s="6"/>
      <c r="I35" s="147"/>
      <c r="J35" s="6" t="str">
        <f>IF(AND($I$15&gt;0,ISBLANK(I35)),"R","G")</f>
        <v>G</v>
      </c>
      <c r="K35" s="137"/>
    </row>
    <row r="36" spans="1:14" ht="7.4" customHeight="1" x14ac:dyDescent="0.35">
      <c r="A36" s="6"/>
      <c r="B36" s="6"/>
      <c r="C36" s="6"/>
      <c r="D36" s="6"/>
      <c r="E36" s="6"/>
      <c r="F36" s="6"/>
      <c r="G36" s="6"/>
      <c r="H36" s="6"/>
      <c r="I36" s="6"/>
      <c r="J36" s="6"/>
      <c r="K36" s="137"/>
    </row>
    <row r="37" spans="1:14" x14ac:dyDescent="0.35">
      <c r="A37" s="6"/>
      <c r="B37" s="6"/>
      <c r="C37" s="6"/>
      <c r="D37" s="6"/>
      <c r="E37" s="6"/>
      <c r="F37" s="117" t="s">
        <v>50</v>
      </c>
      <c r="G37" s="117" t="s">
        <v>5120</v>
      </c>
      <c r="H37" s="117" t="s">
        <v>51</v>
      </c>
      <c r="I37" s="192" t="s">
        <v>52</v>
      </c>
      <c r="J37" s="6"/>
      <c r="K37" s="137"/>
    </row>
    <row r="38" spans="1:14" x14ac:dyDescent="0.35">
      <c r="A38" s="6"/>
      <c r="B38" s="6" t="s">
        <v>1243</v>
      </c>
      <c r="C38" s="6" t="s">
        <v>1244</v>
      </c>
      <c r="D38" s="6"/>
      <c r="E38" s="6"/>
      <c r="F38" s="34"/>
      <c r="G38" s="35"/>
      <c r="H38" s="35"/>
      <c r="I38" s="345">
        <f>SUM(F38:H38)</f>
        <v>0</v>
      </c>
      <c r="J38" s="6" t="str">
        <f>IF(OR(AND(I35="yes",COUNTA(F38:H38)=0),AND(I15&gt;0,I38=0)),"R","G")</f>
        <v>G</v>
      </c>
      <c r="K38" s="137"/>
    </row>
    <row r="39" spans="1:14" x14ac:dyDescent="0.35">
      <c r="A39" s="6"/>
      <c r="B39" s="6" t="s">
        <v>1245</v>
      </c>
      <c r="C39" s="6" t="s">
        <v>1246</v>
      </c>
      <c r="D39" s="6"/>
      <c r="E39" s="59">
        <f>CoverSheet!$D$33</f>
        <v>0</v>
      </c>
      <c r="F39" s="34"/>
      <c r="G39" s="35"/>
      <c r="H39" s="35"/>
      <c r="I39" s="306">
        <f>SUM(F39:H39)</f>
        <v>0</v>
      </c>
      <c r="J39" s="6" t="str">
        <f>IF(OR(COUNTA(F38:H38)&lt;&gt;COUNTA(F39:H39),NOT(I39&gt;=I38)),"R","G")</f>
        <v>G</v>
      </c>
      <c r="K39" s="137"/>
    </row>
    <row r="40" spans="1:14" x14ac:dyDescent="0.35">
      <c r="A40" s="6"/>
      <c r="B40" s="6"/>
      <c r="C40" s="6"/>
      <c r="D40" s="6"/>
      <c r="E40" s="59" t="s">
        <v>856</v>
      </c>
      <c r="F40" s="306">
        <f>F39*CoverSheet!$C$35</f>
        <v>0</v>
      </c>
      <c r="G40" s="306">
        <f>G39*CoverSheet!$C$35</f>
        <v>0</v>
      </c>
      <c r="H40" s="306">
        <f>H39*CoverSheet!$C$35</f>
        <v>0</v>
      </c>
      <c r="I40" s="306">
        <f>I39*CoverSheet!$C$35</f>
        <v>0</v>
      </c>
      <c r="J40" s="6"/>
      <c r="K40" s="137"/>
    </row>
    <row r="41" spans="1:14" ht="7.4" customHeight="1" x14ac:dyDescent="0.35">
      <c r="A41" s="6"/>
      <c r="B41" s="6"/>
      <c r="C41" s="6"/>
      <c r="D41" s="6"/>
      <c r="E41" s="6"/>
      <c r="F41" s="6"/>
      <c r="G41" s="6"/>
      <c r="H41" s="6"/>
      <c r="I41" s="6"/>
      <c r="J41" s="6"/>
      <c r="K41" s="137"/>
    </row>
    <row r="42" spans="1:14" x14ac:dyDescent="0.35">
      <c r="A42" s="6"/>
      <c r="B42" s="6" t="s">
        <v>1247</v>
      </c>
      <c r="C42" s="6" t="s">
        <v>4757</v>
      </c>
      <c r="D42" s="6"/>
      <c r="E42" s="6"/>
      <c r="F42" s="6"/>
      <c r="G42" s="6"/>
      <c r="H42" s="6"/>
      <c r="I42" s="6"/>
      <c r="J42" s="6" t="str">
        <f>IF(OR(AND(I35="yes",COUNTA(D45:D49)=0),COUNTA(D45:G49)&lt;&gt;3*COUNTA(D45:D49),AND(COUNTA(D45:D49)&lt;5,SUM(F45:G49)&lt;&gt;I39)),"R","G")</f>
        <v>G</v>
      </c>
      <c r="K42" s="137"/>
    </row>
    <row r="43" spans="1:14" ht="7.4" customHeight="1" x14ac:dyDescent="0.35">
      <c r="A43" s="6"/>
      <c r="B43" s="6"/>
      <c r="C43" s="6"/>
      <c r="D43" s="6"/>
      <c r="E43" s="6"/>
      <c r="F43" s="6"/>
      <c r="G43" s="6"/>
      <c r="H43" s="6"/>
      <c r="I43" s="6"/>
      <c r="J43" s="6"/>
      <c r="K43" s="137"/>
    </row>
    <row r="44" spans="1:14" x14ac:dyDescent="0.35">
      <c r="A44" s="6"/>
      <c r="B44" s="6"/>
      <c r="C44" s="6"/>
      <c r="D44" s="10" t="s">
        <v>1248</v>
      </c>
      <c r="E44" s="10" t="s">
        <v>1249</v>
      </c>
      <c r="F44" s="502" t="s">
        <v>1250</v>
      </c>
      <c r="G44" s="502"/>
      <c r="H44" s="10" t="s">
        <v>856</v>
      </c>
      <c r="I44" s="6"/>
      <c r="J44" s="6"/>
      <c r="K44" s="137"/>
    </row>
    <row r="45" spans="1:14" x14ac:dyDescent="0.35">
      <c r="A45" s="6"/>
      <c r="B45" s="6"/>
      <c r="C45" s="271">
        <v>1</v>
      </c>
      <c r="D45" s="34"/>
      <c r="E45" s="34"/>
      <c r="F45" s="433"/>
      <c r="G45" s="435"/>
      <c r="H45" s="306">
        <f>F45*CoverSheet!$C$35</f>
        <v>0</v>
      </c>
      <c r="I45" s="6"/>
      <c r="J45" s="6"/>
      <c r="K45" s="137"/>
    </row>
    <row r="46" spans="1:14" x14ac:dyDescent="0.35">
      <c r="A46" s="6"/>
      <c r="B46" s="6"/>
      <c r="C46" s="271">
        <v>2</v>
      </c>
      <c r="D46" s="34"/>
      <c r="E46" s="34"/>
      <c r="F46" s="433"/>
      <c r="G46" s="435"/>
      <c r="H46" s="306">
        <f>F46*CoverSheet!$C$35</f>
        <v>0</v>
      </c>
      <c r="I46" s="6"/>
      <c r="J46" s="6"/>
      <c r="K46" s="137"/>
    </row>
    <row r="47" spans="1:14" x14ac:dyDescent="0.35">
      <c r="A47" s="6"/>
      <c r="B47" s="6"/>
      <c r="C47" s="271">
        <v>3</v>
      </c>
      <c r="D47" s="34"/>
      <c r="E47" s="34"/>
      <c r="F47" s="433"/>
      <c r="G47" s="435"/>
      <c r="H47" s="306">
        <f>F47*CoverSheet!$C$35</f>
        <v>0</v>
      </c>
      <c r="I47" s="6"/>
      <c r="J47" s="6"/>
      <c r="K47" s="137"/>
    </row>
    <row r="48" spans="1:14" x14ac:dyDescent="0.35">
      <c r="A48" s="6"/>
      <c r="B48" s="6"/>
      <c r="C48" s="271">
        <v>4</v>
      </c>
      <c r="D48" s="34"/>
      <c r="E48" s="34"/>
      <c r="F48" s="433"/>
      <c r="G48" s="435"/>
      <c r="H48" s="306">
        <f>F48*CoverSheet!$C$35</f>
        <v>0</v>
      </c>
      <c r="I48" s="6"/>
      <c r="J48" s="6"/>
      <c r="K48" s="137"/>
    </row>
    <row r="49" spans="1:14" x14ac:dyDescent="0.35">
      <c r="A49" s="6"/>
      <c r="B49" s="6"/>
      <c r="C49" s="271">
        <v>5</v>
      </c>
      <c r="D49" s="34"/>
      <c r="E49" s="34"/>
      <c r="F49" s="433"/>
      <c r="G49" s="435"/>
      <c r="H49" s="306">
        <f>F49*CoverSheet!$C$35</f>
        <v>0</v>
      </c>
      <c r="I49" s="6"/>
      <c r="J49" s="6"/>
      <c r="K49" s="137"/>
    </row>
    <row r="50" spans="1:14" ht="7.4" customHeight="1" x14ac:dyDescent="0.35">
      <c r="A50" s="6"/>
      <c r="B50" s="6"/>
      <c r="C50" s="6"/>
      <c r="D50" s="6"/>
      <c r="E50" s="6"/>
      <c r="F50" s="6"/>
      <c r="G50" s="6"/>
      <c r="H50" s="6"/>
      <c r="I50" s="6"/>
      <c r="J50" s="6"/>
      <c r="K50" s="137"/>
    </row>
    <row r="51" spans="1:14" ht="7.4" customHeight="1" x14ac:dyDescent="0.35">
      <c r="A51" s="152"/>
      <c r="B51" s="152"/>
      <c r="C51" s="152"/>
      <c r="D51" s="152"/>
      <c r="E51" s="152"/>
      <c r="F51" s="152"/>
      <c r="G51" s="152"/>
      <c r="H51" s="152"/>
      <c r="I51" s="152"/>
      <c r="J51" s="152"/>
      <c r="K51" s="137"/>
    </row>
    <row r="52" spans="1:14" ht="7.4" customHeight="1" x14ac:dyDescent="0.35">
      <c r="A52" s="6"/>
      <c r="B52" s="6"/>
      <c r="C52" s="6"/>
      <c r="D52" s="6"/>
      <c r="E52" s="6"/>
      <c r="F52" s="6"/>
      <c r="G52" s="6"/>
      <c r="H52" s="6"/>
      <c r="I52" s="6"/>
      <c r="J52" s="6"/>
      <c r="K52" s="137"/>
    </row>
    <row r="53" spans="1:14" x14ac:dyDescent="0.35">
      <c r="A53" s="6"/>
      <c r="B53" s="6"/>
      <c r="C53" s="6"/>
      <c r="D53" s="6"/>
      <c r="E53" s="6"/>
      <c r="F53" s="117" t="s">
        <v>50</v>
      </c>
      <c r="G53" s="117" t="s">
        <v>5120</v>
      </c>
      <c r="H53" s="117" t="s">
        <v>51</v>
      </c>
      <c r="I53" s="192" t="s">
        <v>52</v>
      </c>
      <c r="J53" s="6"/>
      <c r="K53" s="137"/>
    </row>
    <row r="54" spans="1:14" x14ac:dyDescent="0.35">
      <c r="A54" s="6"/>
      <c r="B54" s="6" t="s">
        <v>1251</v>
      </c>
      <c r="C54" s="6" t="s">
        <v>4758</v>
      </c>
      <c r="D54" s="6"/>
      <c r="E54" s="6"/>
      <c r="F54" s="306">
        <f>SUM(F40,F26)</f>
        <v>0</v>
      </c>
      <c r="G54" s="306">
        <f t="shared" ref="G54:I54" si="0">SUM(G40,G26)</f>
        <v>0</v>
      </c>
      <c r="H54" s="306">
        <f t="shared" si="0"/>
        <v>0</v>
      </c>
      <c r="I54" s="306">
        <f t="shared" si="0"/>
        <v>0</v>
      </c>
      <c r="J54" s="6"/>
      <c r="K54" s="137"/>
    </row>
    <row r="55" spans="1:14" s="6" customFormat="1" ht="7.4" customHeight="1" x14ac:dyDescent="0.35">
      <c r="K55" s="137"/>
      <c r="L55" s="5"/>
      <c r="M55" s="5"/>
    </row>
    <row r="56" spans="1:14" s="6" customFormat="1" ht="7.4" customHeight="1" x14ac:dyDescent="0.35">
      <c r="A56" s="152"/>
      <c r="B56" s="152"/>
      <c r="C56" s="152"/>
      <c r="D56" s="152"/>
      <c r="E56" s="152"/>
      <c r="F56" s="152"/>
      <c r="G56" s="152"/>
      <c r="H56" s="152"/>
      <c r="I56" s="152"/>
      <c r="J56" s="152"/>
      <c r="K56" s="137"/>
      <c r="L56" s="5"/>
      <c r="M56" s="154"/>
    </row>
    <row r="57" spans="1:14" ht="7.4" customHeight="1" x14ac:dyDescent="0.35">
      <c r="A57" s="6"/>
      <c r="B57" s="6"/>
      <c r="C57" s="6"/>
      <c r="D57" s="6"/>
      <c r="E57" s="6"/>
      <c r="F57" s="6"/>
      <c r="G57" s="6"/>
      <c r="H57" s="6"/>
      <c r="I57" s="6"/>
      <c r="J57" s="6"/>
      <c r="K57" s="137"/>
      <c r="L57" s="5"/>
    </row>
    <row r="58" spans="1:14" ht="18.5" thickBot="1" x14ac:dyDescent="0.45">
      <c r="A58" s="6"/>
      <c r="B58" s="84"/>
      <c r="C58" s="145" t="s">
        <v>1252</v>
      </c>
      <c r="D58" s="84"/>
      <c r="E58" s="84"/>
      <c r="F58" s="84"/>
      <c r="G58" s="84"/>
      <c r="H58" s="84"/>
      <c r="I58" s="84"/>
      <c r="J58" s="84"/>
      <c r="K58" s="137"/>
      <c r="L58" s="5"/>
      <c r="M58" s="5"/>
      <c r="N58" s="137"/>
    </row>
    <row r="59" spans="1:14" ht="7.4" customHeight="1" x14ac:dyDescent="0.35">
      <c r="A59" s="6"/>
      <c r="B59" s="6"/>
      <c r="C59" s="6"/>
      <c r="D59" s="6"/>
      <c r="E59" s="6"/>
      <c r="F59" s="6"/>
      <c r="G59" s="6"/>
      <c r="H59" s="6"/>
      <c r="I59" s="6"/>
      <c r="J59" s="6"/>
      <c r="K59" s="137"/>
    </row>
    <row r="60" spans="1:14" x14ac:dyDescent="0.35">
      <c r="A60" s="6"/>
      <c r="B60" s="6" t="s">
        <v>1253</v>
      </c>
      <c r="C60" s="6" t="s">
        <v>4759</v>
      </c>
      <c r="D60" s="6"/>
      <c r="E60" s="6"/>
      <c r="F60" s="6"/>
      <c r="G60" s="6"/>
      <c r="H60" s="6"/>
      <c r="I60" s="158"/>
      <c r="J60" s="6" t="str">
        <f>IF(AND($I$21="yes",ISBLANK(I60)),"R","G")</f>
        <v>G</v>
      </c>
      <c r="K60" s="137"/>
    </row>
    <row r="61" spans="1:14" x14ac:dyDescent="0.35">
      <c r="A61" s="6"/>
      <c r="B61" s="6" t="s">
        <v>1255</v>
      </c>
      <c r="C61" s="6" t="s">
        <v>4760</v>
      </c>
      <c r="D61" s="6"/>
      <c r="E61" s="6"/>
      <c r="F61" s="6"/>
      <c r="G61" s="6"/>
      <c r="H61" s="6"/>
      <c r="I61" s="158"/>
      <c r="J61" s="6" t="str">
        <f>IF(AND($I$21="yes",ISBLANK(I61)),"R","G")</f>
        <v>G</v>
      </c>
      <c r="K61" s="137"/>
    </row>
    <row r="62" spans="1:14" x14ac:dyDescent="0.35">
      <c r="A62" s="6"/>
      <c r="B62" s="6" t="s">
        <v>1257</v>
      </c>
      <c r="C62" s="6" t="s">
        <v>1258</v>
      </c>
      <c r="D62" s="6"/>
      <c r="E62" s="6"/>
      <c r="F62" s="6"/>
      <c r="G62" s="6"/>
      <c r="H62" s="6"/>
      <c r="I62" s="147"/>
      <c r="J62" s="6" t="str">
        <f>IF(AND($I$21="yes",ISBLANK(I62)),"R","G")</f>
        <v>G</v>
      </c>
      <c r="K62" s="137"/>
    </row>
    <row r="63" spans="1:14" s="6" customFormat="1" ht="7.4" customHeight="1" x14ac:dyDescent="0.35">
      <c r="K63" s="137"/>
      <c r="L63" s="5"/>
      <c r="M63" s="5"/>
    </row>
    <row r="64" spans="1:14" s="6" customFormat="1" ht="7.4" customHeight="1" x14ac:dyDescent="0.35">
      <c r="A64" s="152"/>
      <c r="B64" s="152"/>
      <c r="C64" s="152"/>
      <c r="D64" s="152"/>
      <c r="E64" s="152"/>
      <c r="F64" s="152"/>
      <c r="G64" s="152"/>
      <c r="H64" s="152"/>
      <c r="I64" s="152"/>
      <c r="J64" s="152"/>
      <c r="K64" s="137"/>
      <c r="L64" s="5"/>
      <c r="M64" s="154"/>
    </row>
    <row r="65" spans="1:14" ht="7.4" customHeight="1" x14ac:dyDescent="0.35">
      <c r="A65" s="6"/>
      <c r="B65" s="6"/>
      <c r="C65" s="6"/>
      <c r="D65" s="6"/>
      <c r="E65" s="6"/>
      <c r="F65" s="6"/>
      <c r="G65" s="6"/>
      <c r="H65" s="6"/>
      <c r="I65" s="6"/>
      <c r="J65" s="6"/>
      <c r="K65" s="137"/>
      <c r="L65" s="5"/>
    </row>
    <row r="66" spans="1:14" ht="18.5" thickBot="1" x14ac:dyDescent="0.45">
      <c r="A66" s="6"/>
      <c r="B66" s="84"/>
      <c r="C66" s="145" t="s">
        <v>1259</v>
      </c>
      <c r="D66" s="84"/>
      <c r="E66" s="84"/>
      <c r="F66" s="84"/>
      <c r="G66" s="84"/>
      <c r="H66" s="84"/>
      <c r="I66" s="84"/>
      <c r="J66" s="84"/>
      <c r="K66" s="137"/>
      <c r="L66" s="5"/>
      <c r="M66" s="5"/>
      <c r="N66" s="137"/>
    </row>
    <row r="67" spans="1:14" ht="7.4" customHeight="1" x14ac:dyDescent="0.35">
      <c r="A67" s="6"/>
      <c r="B67" s="6"/>
      <c r="C67" s="6"/>
      <c r="D67" s="6"/>
      <c r="E67" s="6"/>
      <c r="F67" s="6"/>
      <c r="G67" s="6"/>
      <c r="H67" s="6"/>
      <c r="I67" s="6"/>
      <c r="J67" s="6"/>
      <c r="K67" s="137"/>
    </row>
    <row r="68" spans="1:14" ht="14.5" customHeight="1" x14ac:dyDescent="0.35">
      <c r="A68" s="6"/>
      <c r="B68" s="6" t="s">
        <v>1260</v>
      </c>
      <c r="C68" s="18" t="s">
        <v>4697</v>
      </c>
      <c r="D68" s="6"/>
      <c r="E68" s="6"/>
      <c r="F68" s="6"/>
      <c r="G68" s="6"/>
      <c r="H68" s="6"/>
      <c r="I68" s="6"/>
      <c r="J68" s="6" t="str">
        <f>IF(OR(COUNTA(D71:D75)&lt;&gt;5,COUNTA(E71:E75)&lt;&gt;COUNTIF(D71:D75,"Other"),COUNTA(F71:H75)&lt;&gt;3*(5-COUNTIF(D71:D75,"N/A")),COUNTIF(I71:I75,"&gt;1")&gt;0),"R",IF(SUM(I71:I75)&lt;&gt;(5-COUNTIF(D71:D75,"N/A")),"Y","G"))</f>
        <v>R</v>
      </c>
      <c r="K68" s="137"/>
    </row>
    <row r="69" spans="1:14" ht="7.4" customHeight="1" x14ac:dyDescent="0.35">
      <c r="A69" s="6"/>
      <c r="B69" s="6"/>
      <c r="C69" s="18"/>
      <c r="D69" s="6"/>
      <c r="E69" s="6"/>
      <c r="F69" s="6"/>
      <c r="G69" s="6"/>
      <c r="H69" s="6"/>
      <c r="I69" s="6"/>
      <c r="J69" s="6"/>
      <c r="K69" s="137"/>
    </row>
    <row r="70" spans="1:14" x14ac:dyDescent="0.35">
      <c r="A70" s="6"/>
      <c r="B70" s="6"/>
      <c r="C70" s="10"/>
      <c r="D70" s="10" t="s">
        <v>1261</v>
      </c>
      <c r="E70" s="10" t="s">
        <v>946</v>
      </c>
      <c r="F70" s="10" t="s">
        <v>1262</v>
      </c>
      <c r="G70" s="10" t="s">
        <v>1263</v>
      </c>
      <c r="H70" s="10" t="s">
        <v>1264</v>
      </c>
      <c r="I70" s="117" t="s">
        <v>52</v>
      </c>
      <c r="J70" s="6"/>
      <c r="K70" s="137"/>
    </row>
    <row r="71" spans="1:14" x14ac:dyDescent="0.35">
      <c r="A71" s="6"/>
      <c r="B71" s="6"/>
      <c r="C71" s="271">
        <v>1</v>
      </c>
      <c r="D71" s="34"/>
      <c r="E71" s="34"/>
      <c r="F71" s="159"/>
      <c r="G71" s="159"/>
      <c r="H71" s="159"/>
      <c r="I71" s="347">
        <f>SUM(F71:H71)</f>
        <v>0</v>
      </c>
      <c r="J71" s="6"/>
      <c r="K71" s="137"/>
    </row>
    <row r="72" spans="1:14" x14ac:dyDescent="0.35">
      <c r="A72" s="6"/>
      <c r="B72" s="6"/>
      <c r="C72" s="271">
        <v>2</v>
      </c>
      <c r="D72" s="34"/>
      <c r="E72" s="34"/>
      <c r="F72" s="159"/>
      <c r="G72" s="159"/>
      <c r="H72" s="159"/>
      <c r="I72" s="347">
        <f>SUM(F72:H72)</f>
        <v>0</v>
      </c>
      <c r="J72" s="6"/>
      <c r="K72" s="137"/>
    </row>
    <row r="73" spans="1:14" x14ac:dyDescent="0.35">
      <c r="A73" s="6"/>
      <c r="B73" s="6"/>
      <c r="C73" s="271">
        <v>3</v>
      </c>
      <c r="D73" s="34"/>
      <c r="E73" s="34"/>
      <c r="F73" s="159"/>
      <c r="G73" s="159"/>
      <c r="H73" s="159"/>
      <c r="I73" s="347">
        <f>SUM(F73:H73)</f>
        <v>0</v>
      </c>
      <c r="J73" s="6"/>
      <c r="K73" s="137"/>
    </row>
    <row r="74" spans="1:14" x14ac:dyDescent="0.35">
      <c r="A74" s="6"/>
      <c r="B74" s="6"/>
      <c r="C74" s="271">
        <v>4</v>
      </c>
      <c r="D74" s="34"/>
      <c r="E74" s="34"/>
      <c r="F74" s="159"/>
      <c r="G74" s="159"/>
      <c r="H74" s="159"/>
      <c r="I74" s="347">
        <f>SUM(F74:H74)</f>
        <v>0</v>
      </c>
      <c r="J74" s="6"/>
      <c r="K74" s="137"/>
    </row>
    <row r="75" spans="1:14" x14ac:dyDescent="0.35">
      <c r="A75" s="6"/>
      <c r="B75" s="6"/>
      <c r="C75" s="271">
        <v>5</v>
      </c>
      <c r="D75" s="34"/>
      <c r="E75" s="34"/>
      <c r="F75" s="159"/>
      <c r="G75" s="159"/>
      <c r="H75" s="159"/>
      <c r="I75" s="347">
        <f>SUM(F75:H75)</f>
        <v>0</v>
      </c>
      <c r="J75" s="6"/>
      <c r="K75" s="137"/>
    </row>
    <row r="76" spans="1:14" s="6" customFormat="1" ht="7.4" customHeight="1" x14ac:dyDescent="0.35">
      <c r="K76" s="137"/>
      <c r="L76" s="5"/>
      <c r="M76" s="5"/>
    </row>
    <row r="77" spans="1:14" s="6" customFormat="1" ht="7.4" customHeight="1" x14ac:dyDescent="0.35">
      <c r="A77" s="152"/>
      <c r="B77" s="152"/>
      <c r="C77" s="152"/>
      <c r="D77" s="152"/>
      <c r="E77" s="152"/>
      <c r="F77" s="152"/>
      <c r="G77" s="152"/>
      <c r="H77" s="152"/>
      <c r="I77" s="152"/>
      <c r="J77" s="152"/>
      <c r="K77" s="137"/>
      <c r="L77" s="5"/>
      <c r="M77" s="154"/>
    </row>
    <row r="78" spans="1:14" ht="7.4" customHeight="1" x14ac:dyDescent="0.35">
      <c r="A78" s="6"/>
      <c r="B78" s="6"/>
      <c r="C78" s="6"/>
      <c r="D78" s="6"/>
      <c r="E78" s="6"/>
      <c r="F78" s="6"/>
      <c r="G78" s="6"/>
      <c r="H78" s="6"/>
      <c r="I78" s="6"/>
      <c r="J78" s="6"/>
      <c r="K78" s="137"/>
      <c r="L78" s="5"/>
    </row>
    <row r="79" spans="1:14" ht="18.5" thickBot="1" x14ac:dyDescent="0.45">
      <c r="A79" s="6"/>
      <c r="B79" s="84"/>
      <c r="C79" s="145" t="s">
        <v>2680</v>
      </c>
      <c r="D79" s="84"/>
      <c r="E79" s="84"/>
      <c r="F79" s="84"/>
      <c r="G79" s="84"/>
      <c r="H79" s="84"/>
      <c r="I79" s="84"/>
      <c r="J79" s="84"/>
      <c r="K79" s="137"/>
      <c r="L79" s="5"/>
      <c r="M79" s="5"/>
      <c r="N79" s="137"/>
    </row>
    <row r="80" spans="1:14" ht="7.4" customHeight="1" x14ac:dyDescent="0.35">
      <c r="A80" s="6"/>
      <c r="B80" s="6"/>
      <c r="C80" s="6"/>
      <c r="D80" s="6"/>
      <c r="E80" s="6"/>
      <c r="F80" s="6"/>
      <c r="G80" s="6"/>
      <c r="H80" s="6"/>
      <c r="I80" s="6"/>
      <c r="J80" s="6"/>
      <c r="K80" s="137"/>
    </row>
    <row r="81" spans="1:11" x14ac:dyDescent="0.35">
      <c r="A81" s="6"/>
      <c r="B81" s="6" t="s">
        <v>3666</v>
      </c>
      <c r="C81" s="6" t="s">
        <v>1268</v>
      </c>
      <c r="D81" s="6"/>
      <c r="E81" s="6"/>
      <c r="F81" s="6"/>
      <c r="G81" s="6"/>
      <c r="H81" s="6"/>
      <c r="I81" s="147"/>
      <c r="J81" s="6" t="str">
        <f>IF(AND($I$15&gt;0,ISBLANK(I81)),"R","G")</f>
        <v>G</v>
      </c>
      <c r="K81" s="137"/>
    </row>
    <row r="82" spans="1:11" x14ac:dyDescent="0.35">
      <c r="A82" s="6"/>
      <c r="B82" s="6" t="s">
        <v>3667</v>
      </c>
      <c r="C82" s="6" t="s">
        <v>1269</v>
      </c>
      <c r="D82" s="6"/>
      <c r="E82" s="6"/>
      <c r="F82" s="6"/>
      <c r="G82" s="6"/>
      <c r="H82" s="6"/>
      <c r="I82" s="158"/>
      <c r="J82" s="6" t="str">
        <f>IF(AND(I81="yes",OR(ISBLANK(I82),I82=0)),"R","G")</f>
        <v>G</v>
      </c>
      <c r="K82" s="137"/>
    </row>
    <row r="83" spans="1:11" ht="7.4" customHeight="1" x14ac:dyDescent="0.35">
      <c r="A83" s="6"/>
      <c r="B83" s="6"/>
      <c r="C83" s="6"/>
      <c r="D83" s="6"/>
      <c r="E83" s="6"/>
      <c r="F83" s="6"/>
      <c r="G83" s="6"/>
      <c r="H83" s="6"/>
      <c r="I83" s="6"/>
      <c r="J83" s="6"/>
      <c r="K83" s="137"/>
    </row>
    <row r="84" spans="1:11" ht="7.4" customHeight="1" x14ac:dyDescent="0.35">
      <c r="A84" s="56"/>
      <c r="B84" s="56"/>
      <c r="C84" s="56"/>
      <c r="D84" s="56"/>
      <c r="E84" s="56"/>
      <c r="F84" s="56"/>
      <c r="G84" s="56"/>
      <c r="H84" s="56"/>
      <c r="I84" s="56"/>
      <c r="J84" s="56"/>
      <c r="K84" s="137"/>
    </row>
  </sheetData>
  <sheetProtection algorithmName="SHA-512" hashValue="di/z8DEO2ACXzycUftqdrrb8GIApSvKNcj5OCtmJ9aB2+KHac9dEx8aulP3SK/BktOeGL2mnXMKlm8JQVIdtgw==" saltValue="mn59BIgIij74AWc1+x2tWg==" spinCount="100000" sheet="1" objects="1" scenarios="1"/>
  <mergeCells count="10">
    <mergeCell ref="B2:C3"/>
    <mergeCell ref="D2:H3"/>
    <mergeCell ref="G7:H7"/>
    <mergeCell ref="F49:G49"/>
    <mergeCell ref="F29:I29"/>
    <mergeCell ref="F44:G44"/>
    <mergeCell ref="F45:G45"/>
    <mergeCell ref="F46:G46"/>
    <mergeCell ref="F47:G47"/>
    <mergeCell ref="F48:G48"/>
  </mergeCells>
  <conditionalFormatting sqref="B23:I29">
    <cfRule type="expression" dxfId="51" priority="4">
      <formula>$I$21&lt;&gt;"yes"</formula>
    </cfRule>
  </conditionalFormatting>
  <conditionalFormatting sqref="B29:I29">
    <cfRule type="expression" dxfId="50" priority="2">
      <formula>$I$28&lt;1</formula>
    </cfRule>
  </conditionalFormatting>
  <conditionalFormatting sqref="B60:I62">
    <cfRule type="expression" dxfId="49" priority="3">
      <formula>$I$21&lt;&gt;"yes"</formula>
    </cfRule>
  </conditionalFormatting>
  <conditionalFormatting sqref="B82:I82">
    <cfRule type="expression" dxfId="48" priority="1">
      <formula>$I$81&lt;&gt;"yes"</formula>
    </cfRule>
  </conditionalFormatting>
  <conditionalFormatting sqref="J1:J1048576">
    <cfRule type="cellIs" dxfId="47" priority="5" operator="equal">
      <formula>"Y"</formula>
    </cfRule>
    <cfRule type="cellIs" dxfId="46" priority="6" operator="equal">
      <formula>"G"</formula>
    </cfRule>
    <cfRule type="cellIs" dxfId="45" priority="7" operator="equal">
      <formula>"R"</formula>
    </cfRule>
  </conditionalFormatting>
  <dataValidations disablePrompts="1" count="5">
    <dataValidation type="decimal" operator="greaterThanOrEqual" allowBlank="1" showInputMessage="1" showErrorMessage="1" sqref="F15:H15 F24:H25 I28 I82 F38:H39 F45:G49 I60:I61" xr:uid="{2CB20F2D-257D-463D-B345-8E333F3918EB}">
      <formula1>0</formula1>
    </dataValidation>
    <dataValidation type="list" allowBlank="1" showInputMessage="1" showErrorMessage="1" sqref="I21 I35 I62 I81" xr:uid="{4C42352F-5E9F-4BA8-A6D6-3A7E654CDFC7}">
      <formula1>YesNo</formula1>
    </dataValidation>
    <dataValidation type="list" operator="greaterThanOrEqual" allowBlank="1" showInputMessage="1" showErrorMessage="1" sqref="E45:E49" xr:uid="{6E7CD9A3-4F52-4FB6-B3EE-3BB22659503F}">
      <formula1>EU</formula1>
    </dataValidation>
    <dataValidation type="textLength" operator="greaterThanOrEqual" allowBlank="1" showInputMessage="1" showErrorMessage="1" sqref="D45:D49 E71:H75 F29:I29" xr:uid="{ADCD1A36-9ED4-4C10-8A9A-89AEEDF5D083}">
      <formula1>0</formula1>
    </dataValidation>
    <dataValidation type="list" operator="greaterThanOrEqual" allowBlank="1" showInputMessage="1" showErrorMessage="1" sqref="D71:D75" xr:uid="{51047530-92D0-4DD7-9AA5-56C3DC6559C1}">
      <formula1>CryptoAssetsList</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938E-6C34-4D6E-BDEB-A6D18C90DEEB}">
  <sheetPr codeName="Sheet22"/>
  <dimension ref="A1:I95"/>
  <sheetViews>
    <sheetView topLeftCell="A73" workbookViewId="0">
      <selection activeCell="G95" sqref="G95"/>
    </sheetView>
  </sheetViews>
  <sheetFormatPr defaultRowHeight="14.5" x14ac:dyDescent="0.35"/>
  <cols>
    <col min="7" max="7" width="8.726562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1270</v>
      </c>
      <c r="F1" t="s">
        <v>1271</v>
      </c>
      <c r="G1" t="s">
        <v>1272</v>
      </c>
      <c r="H1">
        <f>Custody!F15</f>
        <v>0</v>
      </c>
      <c r="I1" t="str">
        <f>Custody!$J$15</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1270</v>
      </c>
      <c r="F2" t="s">
        <v>1273</v>
      </c>
      <c r="G2" t="s">
        <v>5193</v>
      </c>
      <c r="H2">
        <f>Custody!G15</f>
        <v>0</v>
      </c>
      <c r="I2" t="str">
        <f>Custody!$J$15</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1270</v>
      </c>
      <c r="F3" t="s">
        <v>1274</v>
      </c>
      <c r="G3" t="s">
        <v>1275</v>
      </c>
      <c r="H3">
        <f>Custody!H15</f>
        <v>0</v>
      </c>
      <c r="I3" t="str">
        <f>Custody!$J$15</f>
        <v>R</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1270</v>
      </c>
      <c r="F4" t="s">
        <v>1276</v>
      </c>
      <c r="G4" t="s">
        <v>1277</v>
      </c>
      <c r="H4" s="253">
        <f>Custody!I15</f>
        <v>0</v>
      </c>
      <c r="I4" t="str">
        <f>Custody!$J$15</f>
        <v>R</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1270</v>
      </c>
      <c r="F5" t="s">
        <v>1233</v>
      </c>
      <c r="G5" t="s">
        <v>4698</v>
      </c>
      <c r="H5" s="252">
        <f>Custody!I21</f>
        <v>0</v>
      </c>
      <c r="I5" t="str">
        <f>Custody!J21</f>
        <v>G</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1270</v>
      </c>
      <c r="F6" t="s">
        <v>1278</v>
      </c>
      <c r="G6" t="s">
        <v>4714</v>
      </c>
      <c r="H6">
        <f>Custody!F24</f>
        <v>0</v>
      </c>
      <c r="I6" t="str">
        <f>Custody!$J$24</f>
        <v>G</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1270</v>
      </c>
      <c r="F7" t="s">
        <v>1279</v>
      </c>
      <c r="G7" t="s">
        <v>5194</v>
      </c>
      <c r="H7">
        <f>Custody!G24</f>
        <v>0</v>
      </c>
      <c r="I7" t="str">
        <f>Custody!$J$24</f>
        <v>G</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1270</v>
      </c>
      <c r="F8" t="s">
        <v>1280</v>
      </c>
      <c r="G8" t="s">
        <v>4715</v>
      </c>
      <c r="H8">
        <f>Custody!H24</f>
        <v>0</v>
      </c>
      <c r="I8" t="str">
        <f>Custody!$J$24</f>
        <v>G</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1270</v>
      </c>
      <c r="F9" t="s">
        <v>1281</v>
      </c>
      <c r="G9" t="s">
        <v>4716</v>
      </c>
      <c r="H9" s="253">
        <f>Custody!I24</f>
        <v>0</v>
      </c>
      <c r="I9" t="str">
        <f>Custody!$J$24</f>
        <v>G</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1270</v>
      </c>
      <c r="F10" t="s">
        <v>1282</v>
      </c>
      <c r="G10" t="s">
        <v>1283</v>
      </c>
      <c r="H10">
        <f>Custody!F25</f>
        <v>0</v>
      </c>
      <c r="I10" t="str">
        <f>Custody!$J$25</f>
        <v>G</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1270</v>
      </c>
      <c r="F11" t="s">
        <v>1284</v>
      </c>
      <c r="G11" t="s">
        <v>5195</v>
      </c>
      <c r="H11">
        <f>Custody!G25</f>
        <v>0</v>
      </c>
      <c r="I11" t="str">
        <f>Custody!$J$25</f>
        <v>G</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1270</v>
      </c>
      <c r="F12" t="s">
        <v>1285</v>
      </c>
      <c r="G12" t="s">
        <v>1286</v>
      </c>
      <c r="H12">
        <f>Custody!H25</f>
        <v>0</v>
      </c>
      <c r="I12" t="str">
        <f>Custody!$J$25</f>
        <v>G</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1270</v>
      </c>
      <c r="F13" t="s">
        <v>1287</v>
      </c>
      <c r="G13" t="s">
        <v>1288</v>
      </c>
      <c r="H13">
        <f>Custody!I25</f>
        <v>0</v>
      </c>
      <c r="I13" t="str">
        <f>Custody!$J$25</f>
        <v>G</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1270</v>
      </c>
      <c r="F14" t="s">
        <v>1289</v>
      </c>
      <c r="G14" t="s">
        <v>1290</v>
      </c>
      <c r="H14">
        <f>Custody!F26</f>
        <v>0</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1270</v>
      </c>
      <c r="F15" t="s">
        <v>1291</v>
      </c>
      <c r="G15" t="s">
        <v>5196</v>
      </c>
      <c r="H15">
        <f>Custody!G26</f>
        <v>0</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1270</v>
      </c>
      <c r="F16" t="s">
        <v>1292</v>
      </c>
      <c r="G16" t="s">
        <v>1293</v>
      </c>
      <c r="H16">
        <f>Custody!H26</f>
        <v>0</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1270</v>
      </c>
      <c r="F17" t="s">
        <v>1294</v>
      </c>
      <c r="G17" t="s">
        <v>1295</v>
      </c>
      <c r="H17">
        <f>Custody!I26</f>
        <v>0</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1270</v>
      </c>
      <c r="F18" t="s">
        <v>1237</v>
      </c>
      <c r="G18" t="s">
        <v>1238</v>
      </c>
      <c r="H18">
        <f>Custody!I28</f>
        <v>0</v>
      </c>
      <c r="I18" t="str">
        <f>Custody!J28</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1270</v>
      </c>
      <c r="F19" t="s">
        <v>1239</v>
      </c>
      <c r="G19" t="s">
        <v>1240</v>
      </c>
      <c r="H19">
        <f>Custody!F29</f>
        <v>0</v>
      </c>
      <c r="I19" t="str">
        <f>Custody!J29</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1270</v>
      </c>
      <c r="F20" t="s">
        <v>1242</v>
      </c>
      <c r="G20" t="s">
        <v>4696</v>
      </c>
      <c r="H20" s="252">
        <f>Custody!I35</f>
        <v>0</v>
      </c>
      <c r="I20" t="str">
        <f>Custody!J35</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1270</v>
      </c>
      <c r="F21" t="s">
        <v>1296</v>
      </c>
      <c r="G21" t="s">
        <v>1297</v>
      </c>
      <c r="H21">
        <f>Custody!F38</f>
        <v>0</v>
      </c>
      <c r="I21" t="str">
        <f>Custody!$J$38</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1270</v>
      </c>
      <c r="F22" t="s">
        <v>1298</v>
      </c>
      <c r="G22" t="s">
        <v>5197</v>
      </c>
      <c r="H22">
        <f>Custody!G38</f>
        <v>0</v>
      </c>
      <c r="I22" t="str">
        <f>Custody!$J$38</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1270</v>
      </c>
      <c r="F23" t="s">
        <v>1299</v>
      </c>
      <c r="G23" t="s">
        <v>1300</v>
      </c>
      <c r="H23">
        <f>Custody!H38</f>
        <v>0</v>
      </c>
      <c r="I23" t="str">
        <f>Custody!$J$38</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1270</v>
      </c>
      <c r="F24" t="s">
        <v>1301</v>
      </c>
      <c r="G24" t="s">
        <v>1302</v>
      </c>
      <c r="H24" s="253">
        <f>Custody!I38</f>
        <v>0</v>
      </c>
      <c r="I24" t="str">
        <f>Custody!$J$38</f>
        <v>G</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1270</v>
      </c>
      <c r="F25" t="s">
        <v>1303</v>
      </c>
      <c r="G25" t="s">
        <v>1246</v>
      </c>
      <c r="H25">
        <f>Custody!F39</f>
        <v>0</v>
      </c>
      <c r="I25" t="str">
        <f>Custody!$J$39</f>
        <v>G</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1270</v>
      </c>
      <c r="F26" t="s">
        <v>1304</v>
      </c>
      <c r="G26" t="s">
        <v>1246</v>
      </c>
      <c r="H26">
        <f>Custody!G39</f>
        <v>0</v>
      </c>
      <c r="I26" t="str">
        <f>Custody!$J$39</f>
        <v>G</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1270</v>
      </c>
      <c r="F27" t="s">
        <v>1305</v>
      </c>
      <c r="G27" t="s">
        <v>1246</v>
      </c>
      <c r="H27">
        <f>Custody!H39</f>
        <v>0</v>
      </c>
      <c r="I27" t="str">
        <f>Custody!$J$39</f>
        <v>G</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1270</v>
      </c>
      <c r="F28" t="s">
        <v>1306</v>
      </c>
      <c r="G28" t="s">
        <v>1246</v>
      </c>
      <c r="H28">
        <f>Custody!I39</f>
        <v>0</v>
      </c>
      <c r="I28" t="str">
        <f>Custody!$J$39</f>
        <v>G</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1270</v>
      </c>
      <c r="F29" t="s">
        <v>1307</v>
      </c>
      <c r="G29" t="s">
        <v>1308</v>
      </c>
      <c r="H29">
        <f>Custody!F40</f>
        <v>0</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1270</v>
      </c>
      <c r="F30" t="s">
        <v>1309</v>
      </c>
      <c r="G30" t="s">
        <v>1308</v>
      </c>
      <c r="H30">
        <f>Custody!G40</f>
        <v>0</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1270</v>
      </c>
      <c r="F31" t="s">
        <v>1310</v>
      </c>
      <c r="G31" t="s">
        <v>1308</v>
      </c>
      <c r="H31">
        <f>Custody!H40</f>
        <v>0</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1270</v>
      </c>
      <c r="F32" t="s">
        <v>1311</v>
      </c>
      <c r="G32" t="s">
        <v>1308</v>
      </c>
      <c r="H32">
        <f>Custody!I40</f>
        <v>0</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1270</v>
      </c>
      <c r="F33" t="s">
        <v>1312</v>
      </c>
      <c r="G33" t="s">
        <v>1313</v>
      </c>
      <c r="H33">
        <f>Custody!D45</f>
        <v>0</v>
      </c>
      <c r="I33" t="str">
        <f>Custody!$J$42</f>
        <v>G</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1270</v>
      </c>
      <c r="F34" t="s">
        <v>1314</v>
      </c>
      <c r="G34" t="s">
        <v>1315</v>
      </c>
      <c r="H34">
        <f>Custody!D46</f>
        <v>0</v>
      </c>
      <c r="I34" t="str">
        <f>Custody!$J$42</f>
        <v>G</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1270</v>
      </c>
      <c r="F35" t="s">
        <v>1316</v>
      </c>
      <c r="G35" t="s">
        <v>1317</v>
      </c>
      <c r="H35">
        <f>Custody!D47</f>
        <v>0</v>
      </c>
      <c r="I35" t="str">
        <f>Custody!$J$42</f>
        <v>G</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1270</v>
      </c>
      <c r="F36" t="s">
        <v>1318</v>
      </c>
      <c r="G36" t="s">
        <v>1319</v>
      </c>
      <c r="H36">
        <f>Custody!D48</f>
        <v>0</v>
      </c>
      <c r="I36" t="str">
        <f>Custody!$J$42</f>
        <v>G</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1270</v>
      </c>
      <c r="F37" t="s">
        <v>1320</v>
      </c>
      <c r="G37" t="s">
        <v>1321</v>
      </c>
      <c r="H37">
        <f>Custody!D49</f>
        <v>0</v>
      </c>
      <c r="I37" t="str">
        <f>Custody!$J$42</f>
        <v>G</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1270</v>
      </c>
      <c r="F38" t="s">
        <v>1322</v>
      </c>
      <c r="G38" t="s">
        <v>1323</v>
      </c>
      <c r="H38">
        <f>Custody!E45</f>
        <v>0</v>
      </c>
      <c r="I38" t="str">
        <f>Custody!$J$42</f>
        <v>G</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1270</v>
      </c>
      <c r="F39" t="s">
        <v>1324</v>
      </c>
      <c r="G39" t="s">
        <v>1325</v>
      </c>
      <c r="H39">
        <f>Custody!E46</f>
        <v>0</v>
      </c>
      <c r="I39" t="str">
        <f>Custody!$J$42</f>
        <v>G</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1270</v>
      </c>
      <c r="F40" t="s">
        <v>1326</v>
      </c>
      <c r="G40" t="s">
        <v>1327</v>
      </c>
      <c r="H40">
        <f>Custody!E47</f>
        <v>0</v>
      </c>
      <c r="I40" t="str">
        <f>Custody!$J$42</f>
        <v>G</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1270</v>
      </c>
      <c r="F41" t="s">
        <v>1328</v>
      </c>
      <c r="G41" t="s">
        <v>1329</v>
      </c>
      <c r="H41">
        <f>Custody!E48</f>
        <v>0</v>
      </c>
      <c r="I41" t="str">
        <f>Custody!$J$42</f>
        <v>G</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1270</v>
      </c>
      <c r="F42" t="s">
        <v>1330</v>
      </c>
      <c r="G42" t="s">
        <v>1331</v>
      </c>
      <c r="H42">
        <f>Custody!E49</f>
        <v>0</v>
      </c>
      <c r="I42" t="str">
        <f>Custody!$J$42</f>
        <v>G</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1270</v>
      </c>
      <c r="F43" t="s">
        <v>1332</v>
      </c>
      <c r="G43" t="s">
        <v>1333</v>
      </c>
      <c r="H43">
        <f>Custody!F45</f>
        <v>0</v>
      </c>
      <c r="I43" t="str">
        <f>Custody!$J$42</f>
        <v>G</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1270</v>
      </c>
      <c r="F44" t="s">
        <v>1334</v>
      </c>
      <c r="G44" t="s">
        <v>1335</v>
      </c>
      <c r="H44">
        <f>Custody!F46</f>
        <v>0</v>
      </c>
      <c r="I44" t="str">
        <f>Custody!$J$42</f>
        <v>G</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1270</v>
      </c>
      <c r="F45" t="s">
        <v>1336</v>
      </c>
      <c r="G45" t="s">
        <v>1337</v>
      </c>
      <c r="H45">
        <f>Custody!F47</f>
        <v>0</v>
      </c>
      <c r="I45" t="str">
        <f>Custody!$J$42</f>
        <v>G</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1270</v>
      </c>
      <c r="F46" t="s">
        <v>1338</v>
      </c>
      <c r="G46" t="s">
        <v>1339</v>
      </c>
      <c r="H46">
        <f>Custody!F48</f>
        <v>0</v>
      </c>
      <c r="I46" t="str">
        <f>Custody!$J$42</f>
        <v>G</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1270</v>
      </c>
      <c r="F47" t="s">
        <v>1340</v>
      </c>
      <c r="G47" t="s">
        <v>1341</v>
      </c>
      <c r="H47">
        <f>Custody!F49</f>
        <v>0</v>
      </c>
      <c r="I47" t="str">
        <f>Custody!$J$42</f>
        <v>G</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1270</v>
      </c>
      <c r="F48" t="s">
        <v>1342</v>
      </c>
      <c r="G48" t="s">
        <v>1343</v>
      </c>
      <c r="H48">
        <f>Custody!H45</f>
        <v>0</v>
      </c>
      <c r="I48" t="str">
        <f>Custody!$J$42</f>
        <v>G</v>
      </c>
    </row>
    <row r="49" spans="1:9"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1270</v>
      </c>
      <c r="F49" t="s">
        <v>1344</v>
      </c>
      <c r="G49" t="s">
        <v>1345</v>
      </c>
      <c r="H49">
        <f>Custody!H46</f>
        <v>0</v>
      </c>
      <c r="I49" t="str">
        <f>Custody!$J$42</f>
        <v>G</v>
      </c>
    </row>
    <row r="50" spans="1:9"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1270</v>
      </c>
      <c r="F50" t="s">
        <v>1346</v>
      </c>
      <c r="G50" t="s">
        <v>1347</v>
      </c>
      <c r="H50">
        <f>Custody!H47</f>
        <v>0</v>
      </c>
      <c r="I50" t="str">
        <f>Custody!$J$42</f>
        <v>G</v>
      </c>
    </row>
    <row r="51" spans="1:9"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1270</v>
      </c>
      <c r="F51" t="s">
        <v>1348</v>
      </c>
      <c r="G51" t="s">
        <v>1349</v>
      </c>
      <c r="H51">
        <f>Custody!H48</f>
        <v>0</v>
      </c>
      <c r="I51" t="str">
        <f>Custody!$J$42</f>
        <v>G</v>
      </c>
    </row>
    <row r="52" spans="1:9"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1270</v>
      </c>
      <c r="F52" t="s">
        <v>1350</v>
      </c>
      <c r="G52" t="s">
        <v>1351</v>
      </c>
      <c r="H52">
        <f>Custody!H49</f>
        <v>0</v>
      </c>
      <c r="I52" t="str">
        <f>Custody!$J$42</f>
        <v>G</v>
      </c>
    </row>
    <row r="53" spans="1:9"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1270</v>
      </c>
      <c r="F53" t="s">
        <v>1352</v>
      </c>
      <c r="G53" t="s">
        <v>1353</v>
      </c>
      <c r="H53">
        <f>Custody!F54</f>
        <v>0</v>
      </c>
    </row>
    <row r="54" spans="1:9"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1270</v>
      </c>
      <c r="F54" t="s">
        <v>1354</v>
      </c>
      <c r="G54" t="s">
        <v>5191</v>
      </c>
      <c r="H54">
        <f>Custody!G54</f>
        <v>0</v>
      </c>
    </row>
    <row r="55" spans="1:9"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1270</v>
      </c>
      <c r="F55" t="s">
        <v>1355</v>
      </c>
      <c r="G55" t="s">
        <v>1356</v>
      </c>
      <c r="H55">
        <f>Custody!H54</f>
        <v>0</v>
      </c>
    </row>
    <row r="56" spans="1:9"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1270</v>
      </c>
      <c r="F56" t="s">
        <v>1357</v>
      </c>
      <c r="G56" t="s">
        <v>1358</v>
      </c>
      <c r="H56">
        <f>Custody!I54</f>
        <v>0</v>
      </c>
    </row>
    <row r="57" spans="1:9"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1270</v>
      </c>
      <c r="F57" t="s">
        <v>1253</v>
      </c>
      <c r="G57" t="s">
        <v>1254</v>
      </c>
      <c r="H57">
        <f>Custody!I60</f>
        <v>0</v>
      </c>
      <c r="I57" t="str">
        <f>Custody!J60</f>
        <v>G</v>
      </c>
    </row>
    <row r="58" spans="1:9"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1270</v>
      </c>
      <c r="F58" t="s">
        <v>1255</v>
      </c>
      <c r="G58" t="s">
        <v>1256</v>
      </c>
      <c r="H58">
        <f>Custody!I61</f>
        <v>0</v>
      </c>
      <c r="I58" t="str">
        <f>Custody!J61</f>
        <v>G</v>
      </c>
    </row>
    <row r="59" spans="1:9"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1270</v>
      </c>
      <c r="F59" t="s">
        <v>1257</v>
      </c>
      <c r="G59" t="s">
        <v>1258</v>
      </c>
      <c r="H59">
        <f>Custody!I62</f>
        <v>0</v>
      </c>
      <c r="I59" t="str">
        <f>Custody!J62</f>
        <v>G</v>
      </c>
    </row>
    <row r="60" spans="1:9"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1270</v>
      </c>
      <c r="F60" t="s">
        <v>1359</v>
      </c>
      <c r="G60" t="s">
        <v>1360</v>
      </c>
      <c r="H60">
        <f>Custody!D71</f>
        <v>0</v>
      </c>
      <c r="I60" t="str">
        <f>Custody!$J$68</f>
        <v>R</v>
      </c>
    </row>
    <row r="61" spans="1:9"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1270</v>
      </c>
      <c r="F61" t="s">
        <v>1361</v>
      </c>
      <c r="G61" t="s">
        <v>1362</v>
      </c>
      <c r="H61">
        <f>Custody!D72</f>
        <v>0</v>
      </c>
      <c r="I61" t="str">
        <f>Custody!$J$68</f>
        <v>R</v>
      </c>
    </row>
    <row r="62" spans="1:9"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1270</v>
      </c>
      <c r="F62" t="s">
        <v>1363</v>
      </c>
      <c r="G62" t="s">
        <v>1364</v>
      </c>
      <c r="H62">
        <f>Custody!D73</f>
        <v>0</v>
      </c>
      <c r="I62" t="str">
        <f>Custody!$J$68</f>
        <v>R</v>
      </c>
    </row>
    <row r="63" spans="1:9"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1270</v>
      </c>
      <c r="F63" t="s">
        <v>1365</v>
      </c>
      <c r="G63" t="s">
        <v>1366</v>
      </c>
      <c r="H63">
        <f>Custody!D74</f>
        <v>0</v>
      </c>
      <c r="I63" t="str">
        <f>Custody!$J$68</f>
        <v>R</v>
      </c>
    </row>
    <row r="64" spans="1:9"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1270</v>
      </c>
      <c r="F64" t="s">
        <v>1367</v>
      </c>
      <c r="G64" t="s">
        <v>1368</v>
      </c>
      <c r="H64">
        <f>Custody!D75</f>
        <v>0</v>
      </c>
      <c r="I64" t="str">
        <f>Custody!$J$68</f>
        <v>R</v>
      </c>
    </row>
    <row r="65" spans="1:9"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1270</v>
      </c>
      <c r="F65" t="s">
        <v>1369</v>
      </c>
      <c r="G65" t="s">
        <v>1370</v>
      </c>
      <c r="H65">
        <f>Custody!E71</f>
        <v>0</v>
      </c>
      <c r="I65" t="str">
        <f>Custody!$J$68</f>
        <v>R</v>
      </c>
    </row>
    <row r="66" spans="1:9"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1270</v>
      </c>
      <c r="F66" t="s">
        <v>1371</v>
      </c>
      <c r="G66" t="s">
        <v>1372</v>
      </c>
      <c r="H66">
        <f>Custody!E72</f>
        <v>0</v>
      </c>
      <c r="I66" t="str">
        <f>Custody!$J$68</f>
        <v>R</v>
      </c>
    </row>
    <row r="67" spans="1:9"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1270</v>
      </c>
      <c r="F67" t="s">
        <v>1373</v>
      </c>
      <c r="G67" t="s">
        <v>1374</v>
      </c>
      <c r="H67">
        <f>Custody!E73</f>
        <v>0</v>
      </c>
      <c r="I67" t="str">
        <f>Custody!$J$68</f>
        <v>R</v>
      </c>
    </row>
    <row r="68" spans="1:9"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1270</v>
      </c>
      <c r="F68" t="s">
        <v>1375</v>
      </c>
      <c r="G68" t="s">
        <v>1376</v>
      </c>
      <c r="H68">
        <f>Custody!E74</f>
        <v>0</v>
      </c>
      <c r="I68" t="str">
        <f>Custody!$J$68</f>
        <v>R</v>
      </c>
    </row>
    <row r="69" spans="1:9"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1270</v>
      </c>
      <c r="F69" t="s">
        <v>1377</v>
      </c>
      <c r="G69" t="s">
        <v>1378</v>
      </c>
      <c r="H69">
        <f>Custody!E75</f>
        <v>0</v>
      </c>
      <c r="I69" t="str">
        <f>Custody!$J$68</f>
        <v>R</v>
      </c>
    </row>
    <row r="70" spans="1:9"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1270</v>
      </c>
      <c r="F70" t="s">
        <v>1379</v>
      </c>
      <c r="G70" t="s">
        <v>1380</v>
      </c>
      <c r="H70" s="256">
        <f>Custody!F71</f>
        <v>0</v>
      </c>
      <c r="I70" t="str">
        <f>Custody!$J$68</f>
        <v>R</v>
      </c>
    </row>
    <row r="71" spans="1:9"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1270</v>
      </c>
      <c r="F71" t="s">
        <v>1381</v>
      </c>
      <c r="G71" t="s">
        <v>1382</v>
      </c>
      <c r="H71" s="256">
        <f>Custody!F72</f>
        <v>0</v>
      </c>
      <c r="I71" t="str">
        <f>Custody!$J$68</f>
        <v>R</v>
      </c>
    </row>
    <row r="72" spans="1:9"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1270</v>
      </c>
      <c r="F72" t="s">
        <v>1383</v>
      </c>
      <c r="G72" t="s">
        <v>1384</v>
      </c>
      <c r="H72" s="256">
        <f>Custody!F73</f>
        <v>0</v>
      </c>
      <c r="I72" t="str">
        <f>Custody!$J$68</f>
        <v>R</v>
      </c>
    </row>
    <row r="73" spans="1:9"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1270</v>
      </c>
      <c r="F73" t="s">
        <v>1385</v>
      </c>
      <c r="G73" t="s">
        <v>1386</v>
      </c>
      <c r="H73" s="256">
        <f>Custody!F74</f>
        <v>0</v>
      </c>
      <c r="I73" t="str">
        <f>Custody!$J$68</f>
        <v>R</v>
      </c>
    </row>
    <row r="74" spans="1:9"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1270</v>
      </c>
      <c r="F74" t="s">
        <v>1387</v>
      </c>
      <c r="G74" t="s">
        <v>1388</v>
      </c>
      <c r="H74" s="256">
        <f>Custody!F75</f>
        <v>0</v>
      </c>
      <c r="I74" t="str">
        <f>Custody!$J$68</f>
        <v>R</v>
      </c>
    </row>
    <row r="75" spans="1:9"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1270</v>
      </c>
      <c r="F75" t="s">
        <v>1389</v>
      </c>
      <c r="G75" t="s">
        <v>1390</v>
      </c>
      <c r="H75" s="256">
        <f>Custody!G71</f>
        <v>0</v>
      </c>
      <c r="I75" t="str">
        <f>Custody!$J$68</f>
        <v>R</v>
      </c>
    </row>
    <row r="76" spans="1:9"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1270</v>
      </c>
      <c r="F76" t="s">
        <v>1391</v>
      </c>
      <c r="G76" t="s">
        <v>1392</v>
      </c>
      <c r="H76" s="256">
        <f>Custody!G72</f>
        <v>0</v>
      </c>
      <c r="I76" t="str">
        <f>Custody!$J$68</f>
        <v>R</v>
      </c>
    </row>
    <row r="77" spans="1:9"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1270</v>
      </c>
      <c r="F77" t="s">
        <v>1393</v>
      </c>
      <c r="G77" t="s">
        <v>1394</v>
      </c>
      <c r="H77" s="256">
        <f>Custody!G73</f>
        <v>0</v>
      </c>
      <c r="I77" t="str">
        <f>Custody!$J$68</f>
        <v>R</v>
      </c>
    </row>
    <row r="78" spans="1:9"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1270</v>
      </c>
      <c r="F78" t="s">
        <v>1395</v>
      </c>
      <c r="G78" t="s">
        <v>1396</v>
      </c>
      <c r="H78" s="256">
        <f>Custody!G74</f>
        <v>0</v>
      </c>
      <c r="I78" t="str">
        <f>Custody!$J$68</f>
        <v>R</v>
      </c>
    </row>
    <row r="79" spans="1:9"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1270</v>
      </c>
      <c r="F79" t="s">
        <v>1397</v>
      </c>
      <c r="G79" t="s">
        <v>1398</v>
      </c>
      <c r="H79" s="256">
        <f>Custody!G75</f>
        <v>0</v>
      </c>
      <c r="I79" t="str">
        <f>Custody!$J$68</f>
        <v>R</v>
      </c>
    </row>
    <row r="80" spans="1:9"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1270</v>
      </c>
      <c r="F80" t="s">
        <v>1399</v>
      </c>
      <c r="G80" t="s">
        <v>1400</v>
      </c>
      <c r="H80" s="256">
        <f>Custody!H71</f>
        <v>0</v>
      </c>
      <c r="I80" t="str">
        <f>Custody!$J$68</f>
        <v>R</v>
      </c>
    </row>
    <row r="81" spans="1:9"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1270</v>
      </c>
      <c r="F81" t="s">
        <v>1401</v>
      </c>
      <c r="G81" t="s">
        <v>1402</v>
      </c>
      <c r="H81" s="256">
        <f>Custody!H72</f>
        <v>0</v>
      </c>
      <c r="I81" t="str">
        <f>Custody!$J$68</f>
        <v>R</v>
      </c>
    </row>
    <row r="82" spans="1:9"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1270</v>
      </c>
      <c r="F82" t="s">
        <v>1403</v>
      </c>
      <c r="G82" t="s">
        <v>1404</v>
      </c>
      <c r="H82" s="256">
        <f>Custody!H73</f>
        <v>0</v>
      </c>
      <c r="I82" t="str">
        <f>Custody!$J$68</f>
        <v>R</v>
      </c>
    </row>
    <row r="83" spans="1:9"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1270</v>
      </c>
      <c r="F83" t="s">
        <v>1405</v>
      </c>
      <c r="G83" t="s">
        <v>1406</v>
      </c>
      <c r="H83" s="256">
        <f>Custody!H74</f>
        <v>0</v>
      </c>
      <c r="I83" t="str">
        <f>Custody!$J$68</f>
        <v>R</v>
      </c>
    </row>
    <row r="84" spans="1:9"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1270</v>
      </c>
      <c r="F84" t="s">
        <v>1407</v>
      </c>
      <c r="G84" t="s">
        <v>1408</v>
      </c>
      <c r="H84" s="256">
        <f>Custody!H75</f>
        <v>0</v>
      </c>
      <c r="I84" t="str">
        <f>Custody!$J$68</f>
        <v>R</v>
      </c>
    </row>
    <row r="85" spans="1:9"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1270</v>
      </c>
      <c r="F85" t="s">
        <v>1409</v>
      </c>
      <c r="G85" t="s">
        <v>1410</v>
      </c>
      <c r="H85" s="256">
        <f>Custody!I71</f>
        <v>0</v>
      </c>
      <c r="I85" t="str">
        <f>Custody!$J$68</f>
        <v>R</v>
      </c>
    </row>
    <row r="86" spans="1:9"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1270</v>
      </c>
      <c r="F86" t="s">
        <v>1411</v>
      </c>
      <c r="G86" t="s">
        <v>1412</v>
      </c>
      <c r="H86" s="256">
        <f>Custody!I72</f>
        <v>0</v>
      </c>
      <c r="I86" t="str">
        <f>Custody!$J$68</f>
        <v>R</v>
      </c>
    </row>
    <row r="87" spans="1:9"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1270</v>
      </c>
      <c r="F87" t="s">
        <v>1413</v>
      </c>
      <c r="G87" t="s">
        <v>1414</v>
      </c>
      <c r="H87" s="256">
        <f>Custody!I73</f>
        <v>0</v>
      </c>
      <c r="I87" t="str">
        <f>Custody!$J$68</f>
        <v>R</v>
      </c>
    </row>
    <row r="88" spans="1:9"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1270</v>
      </c>
      <c r="F88" t="s">
        <v>1415</v>
      </c>
      <c r="G88" t="s">
        <v>1416</v>
      </c>
      <c r="H88" s="256">
        <f>Custody!I74</f>
        <v>0</v>
      </c>
      <c r="I88" t="str">
        <f>Custody!$J$68</f>
        <v>R</v>
      </c>
    </row>
    <row r="89" spans="1:9"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1270</v>
      </c>
      <c r="F89" t="s">
        <v>1417</v>
      </c>
      <c r="G89" t="s">
        <v>1418</v>
      </c>
      <c r="H89" s="256">
        <f>Custody!I75</f>
        <v>0</v>
      </c>
      <c r="I89" t="str">
        <f>Custody!$J$68</f>
        <v>R</v>
      </c>
    </row>
    <row r="90" spans="1:9"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1270</v>
      </c>
      <c r="F90" t="s">
        <v>3666</v>
      </c>
      <c r="G90" t="s">
        <v>1268</v>
      </c>
      <c r="H90" s="252">
        <f>Custody!I81</f>
        <v>0</v>
      </c>
      <c r="I90" t="str">
        <f>Custody!J81</f>
        <v>G</v>
      </c>
    </row>
    <row r="91" spans="1:9"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1270</v>
      </c>
      <c r="F91" t="s">
        <v>3667</v>
      </c>
      <c r="G91" t="s">
        <v>1269</v>
      </c>
      <c r="H91" s="252">
        <f>Custody!I82</f>
        <v>0</v>
      </c>
      <c r="I91" t="str">
        <f>Custody!J82</f>
        <v>G</v>
      </c>
    </row>
    <row r="92" spans="1:9"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1270</v>
      </c>
      <c r="F92" t="s">
        <v>4683</v>
      </c>
      <c r="G92" t="s">
        <v>4687</v>
      </c>
      <c r="H92">
        <f>Custody!F54*CoverSheet!$C$35</f>
        <v>0</v>
      </c>
    </row>
    <row r="93" spans="1:9"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1270</v>
      </c>
      <c r="F93" t="s">
        <v>4684</v>
      </c>
      <c r="G93" t="s">
        <v>5192</v>
      </c>
      <c r="H93">
        <f>Custody!G54*CoverSheet!$C$35</f>
        <v>0</v>
      </c>
    </row>
    <row r="94" spans="1:9"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1270</v>
      </c>
      <c r="F94" t="s">
        <v>4685</v>
      </c>
      <c r="G94" t="s">
        <v>4688</v>
      </c>
      <c r="H94">
        <f>Custody!H54*CoverSheet!$C$35</f>
        <v>0</v>
      </c>
    </row>
    <row r="95" spans="1:9"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1270</v>
      </c>
      <c r="F95" t="s">
        <v>4686</v>
      </c>
      <c r="G95" t="s">
        <v>4689</v>
      </c>
      <c r="H95">
        <f>Custody!I54*CoverSheet!$C$35</f>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CEBD-7FBB-472D-93F6-E8B00CD7218D}">
  <sheetPr codeName="Sheet23">
    <tabColor rgb="FFEDD9C4"/>
  </sheetPr>
  <dimension ref="A1:Q82"/>
  <sheetViews>
    <sheetView zoomScale="81" workbookViewId="0"/>
  </sheetViews>
  <sheetFormatPr defaultColWidth="0" defaultRowHeight="14.5" zeroHeight="1" x14ac:dyDescent="0.35"/>
  <cols>
    <col min="1" max="1" width="1.453125" style="278" customWidth="1"/>
    <col min="2" max="2" width="10.26953125" style="278" customWidth="1"/>
    <col min="3" max="3" width="8.7265625" style="278" customWidth="1"/>
    <col min="4" max="4" width="39.1796875" style="278" customWidth="1"/>
    <col min="5" max="5" width="25.54296875" style="278" customWidth="1"/>
    <col min="6" max="6" width="26.7265625" style="278" customWidth="1"/>
    <col min="7" max="8" width="25.54296875" style="278" customWidth="1"/>
    <col min="9" max="9" width="22.453125" style="278" customWidth="1"/>
    <col min="10" max="12" width="1.453125" style="278" customWidth="1"/>
    <col min="13" max="16384" width="8.7265625" style="278" hidden="1"/>
  </cols>
  <sheetData>
    <row r="1" spans="1:17" x14ac:dyDescent="0.35">
      <c r="A1" s="8"/>
      <c r="B1" s="8"/>
      <c r="C1" s="8"/>
      <c r="D1" s="8"/>
      <c r="E1" s="8"/>
      <c r="F1" s="8"/>
      <c r="G1" s="8"/>
      <c r="H1" s="8"/>
      <c r="I1" s="8"/>
      <c r="J1" s="8"/>
      <c r="K1" s="8"/>
      <c r="L1" s="5"/>
      <c r="M1" s="8"/>
      <c r="N1" s="8"/>
      <c r="O1" s="8"/>
      <c r="P1" s="8"/>
      <c r="Q1" s="5"/>
    </row>
    <row r="2" spans="1:17" ht="18" customHeight="1" x14ac:dyDescent="0.35">
      <c r="A2" s="8"/>
      <c r="B2" s="429" t="e" vm="4">
        <v>#VALUE!</v>
      </c>
      <c r="C2" s="429"/>
      <c r="D2" s="457" t="s">
        <v>1419</v>
      </c>
      <c r="E2" s="457"/>
      <c r="F2" s="457"/>
      <c r="G2" s="457"/>
      <c r="H2" s="457"/>
      <c r="I2" s="57"/>
      <c r="J2" s="57"/>
      <c r="K2" s="57"/>
      <c r="L2" s="5"/>
      <c r="M2" s="57"/>
      <c r="N2" s="119"/>
      <c r="O2" s="120"/>
      <c r="P2" s="120"/>
      <c r="Q2" s="5"/>
    </row>
    <row r="3" spans="1:17" ht="15.65" customHeight="1" x14ac:dyDescent="0.35">
      <c r="A3" s="56"/>
      <c r="B3" s="429"/>
      <c r="C3" s="429"/>
      <c r="D3" s="457"/>
      <c r="E3" s="457"/>
      <c r="F3" s="457"/>
      <c r="G3" s="457"/>
      <c r="H3" s="457"/>
      <c r="I3" s="57"/>
      <c r="J3" s="57"/>
      <c r="K3" s="57"/>
      <c r="L3" s="5"/>
      <c r="M3" s="57"/>
      <c r="N3" s="121"/>
      <c r="O3" s="121"/>
      <c r="P3" s="121"/>
      <c r="Q3" s="122"/>
    </row>
    <row r="4" spans="1:17" ht="15.65" customHeight="1" x14ac:dyDescent="0.35">
      <c r="A4" s="56"/>
      <c r="B4" s="56"/>
      <c r="C4" s="118"/>
      <c r="D4" s="56"/>
      <c r="E4" s="57"/>
      <c r="F4" s="57"/>
      <c r="G4" s="57"/>
      <c r="H4" s="57"/>
      <c r="I4" s="58" t="str">
        <f>CoverSheet!G7</f>
        <v>v:25-01-a</v>
      </c>
      <c r="J4" s="57"/>
      <c r="K4" s="57"/>
      <c r="L4" s="5"/>
      <c r="M4" s="57"/>
      <c r="N4" s="116"/>
      <c r="O4" s="58" t="str">
        <f>CoverSheet!G7</f>
        <v>v:25-01-a</v>
      </c>
      <c r="P4" s="58"/>
      <c r="Q4" s="123"/>
    </row>
    <row r="5" spans="1:17" ht="7.4" customHeight="1" x14ac:dyDescent="0.35">
      <c r="A5" s="6"/>
      <c r="B5" s="124"/>
      <c r="C5" s="124"/>
      <c r="D5" s="6"/>
      <c r="E5" s="6"/>
      <c r="F5" s="6"/>
      <c r="G5" s="6"/>
      <c r="H5" s="6"/>
      <c r="I5" s="6"/>
      <c r="J5" s="6"/>
      <c r="K5" s="6"/>
      <c r="L5" s="5"/>
    </row>
    <row r="6" spans="1:17" x14ac:dyDescent="0.35">
      <c r="A6" s="6"/>
      <c r="B6" s="124"/>
      <c r="C6" s="124"/>
      <c r="D6" s="59" t="s">
        <v>41</v>
      </c>
      <c r="E6" s="60">
        <f>CoverSheet!$C$11</f>
        <v>0</v>
      </c>
      <c r="F6" s="6"/>
      <c r="G6" s="6"/>
      <c r="H6" s="6"/>
      <c r="I6" s="6"/>
      <c r="J6" s="6"/>
      <c r="K6" s="6"/>
      <c r="L6" s="5"/>
    </row>
    <row r="7" spans="1:17" x14ac:dyDescent="0.35">
      <c r="A7" s="6"/>
      <c r="B7" s="124"/>
      <c r="C7" s="124"/>
      <c r="D7" s="59" t="s">
        <v>42</v>
      </c>
      <c r="E7" s="60" t="str">
        <f>IF(OR(CoverSheet!$C$28=0,CoverSheet!$C$29=0),"",(TEXT(CoverSheet!$C$28,"DD/MM/YYYY")&amp;" - "&amp;(TEXT(CoverSheet!$C$29,"dd/mm/yyyy"))))</f>
        <v xml:space="preserve"> - </v>
      </c>
      <c r="F7" s="6"/>
      <c r="G7" s="436" t="s">
        <v>43</v>
      </c>
      <c r="H7" s="436"/>
      <c r="I7" s="61" t="str">
        <f>CoverSheet!C31</f>
        <v/>
      </c>
      <c r="K7" s="6"/>
      <c r="L7" s="5"/>
    </row>
    <row r="8" spans="1:17" ht="7.4" customHeight="1" thickBot="1" x14ac:dyDescent="0.4">
      <c r="A8" s="63"/>
      <c r="B8" s="138"/>
      <c r="C8" s="138"/>
      <c r="D8" s="63"/>
      <c r="E8" s="63"/>
      <c r="F8" s="63"/>
      <c r="G8" s="63"/>
      <c r="H8" s="63"/>
      <c r="I8" s="63"/>
      <c r="J8" s="63"/>
      <c r="K8" s="63"/>
      <c r="L8" s="5"/>
    </row>
    <row r="9" spans="1:17" ht="7.4" customHeight="1" thickTop="1" x14ac:dyDescent="0.35">
      <c r="A9" s="6"/>
      <c r="B9" s="6"/>
      <c r="C9" s="6"/>
      <c r="D9" s="6"/>
      <c r="E9" s="6"/>
      <c r="F9" s="6"/>
      <c r="G9" s="6"/>
      <c r="H9" s="6"/>
      <c r="I9" s="6"/>
      <c r="J9" s="6"/>
      <c r="K9" s="6"/>
      <c r="L9" s="5"/>
    </row>
    <row r="10" spans="1:17" x14ac:dyDescent="0.35">
      <c r="A10" s="6"/>
      <c r="B10" s="518" t="s">
        <v>1420</v>
      </c>
      <c r="C10" s="518"/>
      <c r="D10" s="518"/>
      <c r="E10" s="518"/>
      <c r="F10" s="518"/>
      <c r="G10" s="518"/>
      <c r="H10" s="518"/>
      <c r="I10" s="518"/>
      <c r="J10" s="518"/>
      <c r="K10" s="6"/>
      <c r="L10" s="5"/>
    </row>
    <row r="11" spans="1:17" ht="7.4" customHeight="1" thickBot="1" x14ac:dyDescent="0.45">
      <c r="A11" s="6"/>
      <c r="B11" s="84"/>
      <c r="C11" s="145"/>
      <c r="D11" s="84"/>
      <c r="E11" s="84"/>
      <c r="F11" s="84"/>
      <c r="G11" s="84"/>
      <c r="H11" s="84"/>
      <c r="I11" s="84"/>
      <c r="J11" s="84"/>
      <c r="K11" s="84"/>
      <c r="L11" s="5"/>
    </row>
    <row r="12" spans="1:17" ht="7.4" customHeight="1" x14ac:dyDescent="0.35">
      <c r="A12" s="6"/>
      <c r="B12" s="6"/>
      <c r="C12" s="6"/>
      <c r="D12" s="6"/>
      <c r="E12" s="6"/>
      <c r="F12" s="6"/>
      <c r="G12" s="6"/>
      <c r="H12" s="6"/>
      <c r="I12" s="6"/>
      <c r="J12" s="6"/>
      <c r="K12" s="6"/>
      <c r="L12" s="5"/>
    </row>
    <row r="13" spans="1:17" ht="18.5" thickBot="1" x14ac:dyDescent="0.45">
      <c r="A13" s="6"/>
      <c r="B13" s="84"/>
      <c r="C13" s="145" t="s">
        <v>1421</v>
      </c>
      <c r="D13" s="84"/>
      <c r="E13" s="84"/>
      <c r="F13" s="84"/>
      <c r="G13" s="84"/>
      <c r="H13" s="84"/>
      <c r="I13" s="84"/>
      <c r="J13" s="84"/>
      <c r="K13" s="84"/>
      <c r="L13" s="5"/>
      <c r="M13" s="5"/>
      <c r="N13" s="137"/>
    </row>
    <row r="14" spans="1:17" ht="7.4" customHeight="1" x14ac:dyDescent="0.35">
      <c r="A14" s="6"/>
      <c r="B14" s="6"/>
      <c r="C14" s="6"/>
      <c r="D14" s="6"/>
      <c r="E14" s="6"/>
      <c r="F14" s="6"/>
      <c r="G14" s="6"/>
      <c r="H14" s="6"/>
      <c r="I14" s="6"/>
      <c r="J14" s="6"/>
      <c r="K14" s="6"/>
      <c r="L14" s="5"/>
    </row>
    <row r="15" spans="1:17" x14ac:dyDescent="0.35">
      <c r="A15" s="6"/>
      <c r="B15" s="6" t="s">
        <v>1422</v>
      </c>
      <c r="C15" s="6" t="s">
        <v>4717</v>
      </c>
      <c r="D15" s="6"/>
      <c r="E15" s="6"/>
      <c r="F15" s="6"/>
      <c r="G15" s="6"/>
      <c r="H15" s="6"/>
      <c r="I15" s="147"/>
      <c r="J15" s="6"/>
      <c r="K15" s="6" t="str">
        <f>IF(ISBLANK(I15),"R","G")</f>
        <v>R</v>
      </c>
      <c r="L15" s="5"/>
    </row>
    <row r="16" spans="1:17" ht="7.4" customHeight="1" x14ac:dyDescent="0.35">
      <c r="A16" s="6"/>
      <c r="B16" s="6"/>
      <c r="C16" s="6"/>
      <c r="D16" s="6"/>
      <c r="E16" s="6"/>
      <c r="F16" s="6"/>
      <c r="G16" s="6"/>
      <c r="H16" s="6"/>
      <c r="I16" s="6"/>
      <c r="J16" s="6"/>
      <c r="K16" s="6"/>
      <c r="L16" s="5"/>
    </row>
    <row r="17" spans="1:12" x14ac:dyDescent="0.35">
      <c r="A17" s="6"/>
      <c r="B17" s="6" t="s">
        <v>1423</v>
      </c>
      <c r="C17" s="6" t="s">
        <v>4718</v>
      </c>
      <c r="D17" s="6"/>
      <c r="E17" s="6"/>
      <c r="F17" s="6"/>
      <c r="G17" s="6"/>
      <c r="H17" s="6"/>
      <c r="I17" s="147"/>
      <c r="J17" s="6"/>
      <c r="K17" s="6" t="str">
        <f>IF(AND(I15="yes",ISBLANK(I17)),"R",IF(AND(I15&lt;&gt;"yes",NOT(ISBLANK(I17))),"Y","G"))</f>
        <v>G</v>
      </c>
      <c r="L17" s="5"/>
    </row>
    <row r="18" spans="1:12" ht="7.4" customHeight="1" x14ac:dyDescent="0.35">
      <c r="A18" s="6"/>
      <c r="B18" s="6"/>
      <c r="C18" s="6"/>
      <c r="D18" s="6"/>
      <c r="E18" s="6"/>
      <c r="F18" s="6"/>
      <c r="G18" s="6"/>
      <c r="H18" s="6"/>
      <c r="I18" s="6"/>
      <c r="J18" s="6"/>
      <c r="K18" s="6"/>
      <c r="L18" s="5"/>
    </row>
    <row r="19" spans="1:12" x14ac:dyDescent="0.35">
      <c r="A19" s="6"/>
      <c r="B19" s="307" t="s">
        <v>1424</v>
      </c>
      <c r="C19" s="307" t="s">
        <v>4806</v>
      </c>
      <c r="D19" s="307"/>
      <c r="E19" s="6"/>
      <c r="F19" s="6"/>
      <c r="G19" s="6"/>
      <c r="H19" s="6"/>
      <c r="I19" s="147"/>
      <c r="J19" s="6"/>
      <c r="K19" s="6" t="str">
        <f>IF(AND($I$17="yes",I19&lt;1),"R",IF(AND($I$17&lt;&gt;"yes",I19&gt;0),"Y","G"))</f>
        <v>G</v>
      </c>
      <c r="L19" s="5"/>
    </row>
    <row r="20" spans="1:12" ht="7.4" customHeight="1" x14ac:dyDescent="0.35">
      <c r="A20" s="6"/>
      <c r="B20" s="307"/>
      <c r="C20" s="307"/>
      <c r="D20" s="307"/>
      <c r="E20" s="6"/>
      <c r="F20" s="6"/>
      <c r="G20" s="6"/>
      <c r="H20" s="6"/>
      <c r="I20" s="6"/>
      <c r="J20" s="6"/>
      <c r="K20" s="6"/>
      <c r="L20" s="5"/>
    </row>
    <row r="21" spans="1:12" s="375" customFormat="1" x14ac:dyDescent="0.35">
      <c r="A21" s="311"/>
      <c r="B21" s="307" t="s">
        <v>1425</v>
      </c>
      <c r="C21" s="307" t="s">
        <v>3816</v>
      </c>
      <c r="D21" s="307"/>
      <c r="E21" s="6"/>
      <c r="F21" s="6"/>
      <c r="G21" s="6"/>
      <c r="H21" s="59">
        <f>CoverSheet!D33</f>
        <v>0</v>
      </c>
      <c r="I21" s="147"/>
      <c r="J21" s="6"/>
      <c r="K21" s="6" t="str">
        <f>IF(AND($I$17="yes",I21&lt;1),"R",IF(OR(AND($I$17&lt;&gt;"yes",I21&gt;0),I19&gt;I21),"Y","G"))</f>
        <v>G</v>
      </c>
      <c r="L21" s="374"/>
    </row>
    <row r="22" spans="1:12" s="375" customFormat="1" x14ac:dyDescent="0.35">
      <c r="A22" s="311"/>
      <c r="B22" s="6"/>
      <c r="C22" s="6"/>
      <c r="D22" s="6"/>
      <c r="E22" s="6"/>
      <c r="F22" s="6"/>
      <c r="G22" s="6"/>
      <c r="H22" s="59" t="s">
        <v>856</v>
      </c>
      <c r="I22" s="345">
        <f>I21*CoverSheet!C35</f>
        <v>0</v>
      </c>
      <c r="J22" s="6"/>
      <c r="K22" s="6"/>
      <c r="L22" s="374"/>
    </row>
    <row r="23" spans="1:12" ht="7.4" customHeight="1" x14ac:dyDescent="0.35">
      <c r="A23" s="6"/>
      <c r="B23" s="6"/>
      <c r="C23" s="6"/>
      <c r="D23" s="6"/>
      <c r="E23" s="6"/>
      <c r="F23" s="6"/>
      <c r="G23" s="6"/>
      <c r="H23" s="6"/>
      <c r="I23" s="6"/>
      <c r="J23" s="6"/>
      <c r="K23" s="6"/>
      <c r="L23" s="5"/>
    </row>
    <row r="24" spans="1:12" x14ac:dyDescent="0.35">
      <c r="A24" s="6"/>
      <c r="B24" s="6" t="s">
        <v>1426</v>
      </c>
      <c r="C24" s="6" t="s">
        <v>4761</v>
      </c>
      <c r="D24" s="6"/>
      <c r="E24" s="6"/>
      <c r="F24" s="6"/>
      <c r="G24" s="6"/>
      <c r="H24" s="6"/>
      <c r="I24" s="6"/>
      <c r="J24" s="6"/>
      <c r="K24" s="6" t="str">
        <f>IF(OR(AND(I21&gt;0,COUNTA(C27:D36)=0),COUNTA(C27:G36)&lt;&gt;4*COUNTA(C27:D36)),"R",IF(OR(AND(I21=0,COUNTA(C27:D36)&lt;&gt;0),AND(COUNTA(C27:D36)&lt;10,SUM(G27:G36)&lt;I21)),"Y","G"))</f>
        <v>G</v>
      </c>
      <c r="L24" s="5"/>
    </row>
    <row r="25" spans="1:12" ht="7.4" customHeight="1" x14ac:dyDescent="0.35">
      <c r="A25" s="6"/>
      <c r="B25" s="6"/>
      <c r="C25" s="6"/>
      <c r="D25" s="6"/>
      <c r="E25" s="6"/>
      <c r="F25" s="6"/>
      <c r="G25" s="6"/>
      <c r="H25" s="6"/>
      <c r="I25" s="6"/>
      <c r="J25" s="6"/>
      <c r="K25" s="6"/>
      <c r="L25" s="5"/>
    </row>
    <row r="26" spans="1:12" ht="14.5" customHeight="1" x14ac:dyDescent="0.35">
      <c r="A26" s="6"/>
      <c r="B26" s="6"/>
      <c r="C26" s="453" t="s">
        <v>1427</v>
      </c>
      <c r="D26" s="453"/>
      <c r="E26" s="10" t="s">
        <v>1249</v>
      </c>
      <c r="F26" s="10" t="s">
        <v>1428</v>
      </c>
      <c r="G26" s="10" t="s">
        <v>1429</v>
      </c>
      <c r="H26" s="10" t="s">
        <v>1430</v>
      </c>
      <c r="I26" s="6"/>
      <c r="J26" s="6"/>
      <c r="K26" s="6"/>
      <c r="L26" s="5"/>
    </row>
    <row r="27" spans="1:12" x14ac:dyDescent="0.35">
      <c r="A27" s="6"/>
      <c r="B27" s="271">
        <v>1</v>
      </c>
      <c r="C27" s="475"/>
      <c r="D27" s="476"/>
      <c r="E27" s="147"/>
      <c r="F27" s="147"/>
      <c r="G27" s="147"/>
      <c r="H27" s="348">
        <f>G27*CoverSheet!$C$35</f>
        <v>0</v>
      </c>
      <c r="I27" s="6"/>
      <c r="J27" s="6"/>
      <c r="K27" s="6"/>
      <c r="L27" s="5"/>
    </row>
    <row r="28" spans="1:12" x14ac:dyDescent="0.35">
      <c r="A28" s="6"/>
      <c r="B28" s="271">
        <v>2</v>
      </c>
      <c r="C28" s="475"/>
      <c r="D28" s="476"/>
      <c r="E28" s="147"/>
      <c r="F28" s="147"/>
      <c r="G28" s="147"/>
      <c r="H28" s="345">
        <f>G28*CoverSheet!$C$35</f>
        <v>0</v>
      </c>
      <c r="I28" s="6"/>
      <c r="J28" s="6"/>
      <c r="K28" s="6"/>
      <c r="L28" s="5"/>
    </row>
    <row r="29" spans="1:12" x14ac:dyDescent="0.35">
      <c r="A29" s="6"/>
      <c r="B29" s="271">
        <v>3</v>
      </c>
      <c r="C29" s="475"/>
      <c r="D29" s="476"/>
      <c r="E29" s="147"/>
      <c r="F29" s="147"/>
      <c r="G29" s="147"/>
      <c r="H29" s="345">
        <f>G29*CoverSheet!$C$35</f>
        <v>0</v>
      </c>
      <c r="I29" s="6"/>
      <c r="J29" s="6"/>
      <c r="K29" s="6"/>
      <c r="L29" s="5"/>
    </row>
    <row r="30" spans="1:12" x14ac:dyDescent="0.35">
      <c r="A30" s="6"/>
      <c r="B30" s="271">
        <v>4</v>
      </c>
      <c r="C30" s="475"/>
      <c r="D30" s="476"/>
      <c r="E30" s="147"/>
      <c r="F30" s="147"/>
      <c r="G30" s="147"/>
      <c r="H30" s="345">
        <f>G30*CoverSheet!$C$35</f>
        <v>0</v>
      </c>
      <c r="I30" s="6"/>
      <c r="J30" s="6"/>
      <c r="K30" s="6"/>
      <c r="L30" s="5"/>
    </row>
    <row r="31" spans="1:12" x14ac:dyDescent="0.35">
      <c r="A31" s="6"/>
      <c r="B31" s="271">
        <v>5</v>
      </c>
      <c r="C31" s="475"/>
      <c r="D31" s="476"/>
      <c r="E31" s="147"/>
      <c r="F31" s="147"/>
      <c r="G31" s="147"/>
      <c r="H31" s="345">
        <f>G31*CoverSheet!$C$35</f>
        <v>0</v>
      </c>
      <c r="I31" s="6"/>
      <c r="J31" s="6"/>
      <c r="K31" s="6"/>
      <c r="L31" s="5"/>
    </row>
    <row r="32" spans="1:12" x14ac:dyDescent="0.35">
      <c r="A32" s="6"/>
      <c r="B32" s="271">
        <v>6</v>
      </c>
      <c r="C32" s="475"/>
      <c r="D32" s="476"/>
      <c r="E32" s="147"/>
      <c r="F32" s="147"/>
      <c r="G32" s="147"/>
      <c r="H32" s="345">
        <f>G32*CoverSheet!$C$35</f>
        <v>0</v>
      </c>
      <c r="I32" s="6"/>
      <c r="J32" s="6"/>
      <c r="K32" s="6"/>
      <c r="L32" s="5"/>
    </row>
    <row r="33" spans="1:12" x14ac:dyDescent="0.35">
      <c r="A33" s="6"/>
      <c r="B33" s="271">
        <v>7</v>
      </c>
      <c r="C33" s="475"/>
      <c r="D33" s="476"/>
      <c r="E33" s="147"/>
      <c r="F33" s="147"/>
      <c r="G33" s="147"/>
      <c r="H33" s="345">
        <f>G33*CoverSheet!$C$35</f>
        <v>0</v>
      </c>
      <c r="I33" s="6"/>
      <c r="J33" s="6"/>
      <c r="K33" s="6"/>
      <c r="L33" s="5"/>
    </row>
    <row r="34" spans="1:12" x14ac:dyDescent="0.35">
      <c r="A34" s="6"/>
      <c r="B34" s="271">
        <v>8</v>
      </c>
      <c r="C34" s="475"/>
      <c r="D34" s="476"/>
      <c r="E34" s="147"/>
      <c r="F34" s="147"/>
      <c r="G34" s="147"/>
      <c r="H34" s="345">
        <f>G34*CoverSheet!$C$35</f>
        <v>0</v>
      </c>
      <c r="I34" s="6"/>
      <c r="J34" s="6"/>
      <c r="K34" s="6"/>
      <c r="L34" s="5"/>
    </row>
    <row r="35" spans="1:12" x14ac:dyDescent="0.35">
      <c r="A35" s="6"/>
      <c r="B35" s="271">
        <v>9</v>
      </c>
      <c r="C35" s="475"/>
      <c r="D35" s="476"/>
      <c r="E35" s="147"/>
      <c r="F35" s="147"/>
      <c r="G35" s="147"/>
      <c r="H35" s="345">
        <f>G35*CoverSheet!$C$35</f>
        <v>0</v>
      </c>
      <c r="I35" s="6"/>
      <c r="J35" s="6"/>
      <c r="K35" s="6"/>
      <c r="L35" s="5"/>
    </row>
    <row r="36" spans="1:12" x14ac:dyDescent="0.35">
      <c r="A36" s="6"/>
      <c r="B36" s="271">
        <v>10</v>
      </c>
      <c r="C36" s="475"/>
      <c r="D36" s="476"/>
      <c r="E36" s="147"/>
      <c r="F36" s="147"/>
      <c r="G36" s="147"/>
      <c r="H36" s="345">
        <f>G36*CoverSheet!$C$35</f>
        <v>0</v>
      </c>
      <c r="I36" s="6"/>
      <c r="J36" s="6"/>
      <c r="K36" s="6"/>
      <c r="L36" s="5"/>
    </row>
    <row r="37" spans="1:12" ht="7.4" customHeight="1" x14ac:dyDescent="0.35">
      <c r="A37" s="6"/>
      <c r="B37" s="6"/>
      <c r="C37" s="6"/>
      <c r="D37" s="6"/>
      <c r="E37" s="6"/>
      <c r="F37" s="6"/>
      <c r="G37" s="6"/>
      <c r="H37" s="102"/>
      <c r="I37" s="6"/>
      <c r="J37" s="6"/>
      <c r="K37" s="6"/>
      <c r="L37" s="5"/>
    </row>
    <row r="38" spans="1:12" ht="14.5" customHeight="1" x14ac:dyDescent="0.35">
      <c r="A38" s="6"/>
      <c r="B38" s="6" t="s">
        <v>1431</v>
      </c>
      <c r="C38" s="6" t="s">
        <v>1432</v>
      </c>
      <c r="D38" s="6"/>
      <c r="E38" s="6"/>
      <c r="F38" s="6"/>
      <c r="G38" s="6"/>
      <c r="H38" s="147"/>
      <c r="I38" s="6"/>
      <c r="J38" s="6"/>
      <c r="K38" s="6" t="str">
        <f>IF(AND(COUNTA(C27:D36)=10,SUM(G27:G36)&lt;I21,ISBLANK(H38)),"R",IF(AND(COUNTA(C27:D36)&lt;10,NOT(ISBLANK(H38))),"Y","G"))</f>
        <v>G</v>
      </c>
      <c r="L38" s="5"/>
    </row>
    <row r="39" spans="1:12" ht="7.4" customHeight="1" x14ac:dyDescent="0.35">
      <c r="A39" s="6"/>
      <c r="B39" s="6"/>
      <c r="C39" s="6"/>
      <c r="D39" s="6"/>
      <c r="E39" s="6"/>
      <c r="F39" s="6"/>
      <c r="G39" s="6"/>
      <c r="H39" s="72"/>
      <c r="I39" s="6"/>
      <c r="J39" s="6"/>
      <c r="K39" s="6"/>
      <c r="L39" s="5"/>
    </row>
    <row r="40" spans="1:12" ht="15" thickBot="1" x14ac:dyDescent="0.4">
      <c r="A40" s="6"/>
      <c r="B40" s="6" t="s">
        <v>1433</v>
      </c>
      <c r="C40" s="6" t="s">
        <v>1434</v>
      </c>
      <c r="D40" s="6"/>
      <c r="E40" s="6"/>
      <c r="F40" s="6"/>
      <c r="G40" s="59" t="s">
        <v>856</v>
      </c>
      <c r="H40" s="349">
        <f>SUM(H27:H36,H38)</f>
        <v>0</v>
      </c>
      <c r="I40" s="6"/>
      <c r="J40" s="6"/>
      <c r="K40" s="6"/>
      <c r="L40" s="5"/>
    </row>
    <row r="41" spans="1:12" ht="7.4" customHeight="1" thickTop="1" x14ac:dyDescent="0.35">
      <c r="A41" s="6"/>
      <c r="B41" s="6"/>
      <c r="C41" s="6"/>
      <c r="D41" s="6"/>
      <c r="E41" s="6"/>
      <c r="F41" s="6"/>
      <c r="G41" s="6"/>
      <c r="H41" s="6"/>
      <c r="I41" s="6"/>
      <c r="J41" s="6"/>
      <c r="K41" s="6"/>
      <c r="L41" s="5"/>
    </row>
    <row r="42" spans="1:12" ht="14.5" customHeight="1" x14ac:dyDescent="0.35">
      <c r="A42" s="6"/>
      <c r="B42" s="6" t="s">
        <v>1435</v>
      </c>
      <c r="C42" s="6" t="s">
        <v>4762</v>
      </c>
      <c r="D42" s="6"/>
      <c r="E42" s="6"/>
      <c r="F42" s="6"/>
      <c r="G42" s="6"/>
      <c r="H42" s="17" t="str">
        <f>IF(H40&gt;I22,"Surplus",IF(H40&lt;I22,"Deficit","Safekeeping is Reconciled"))</f>
        <v>Safekeeping is Reconciled</v>
      </c>
      <c r="I42" s="6"/>
      <c r="J42" s="6"/>
      <c r="K42" s="6" t="str">
        <f>IF(H42&lt;&gt;"Safekeeping is Reconciled","Y","G")</f>
        <v>G</v>
      </c>
      <c r="L42" s="5"/>
    </row>
    <row r="43" spans="1:12" ht="7.4" customHeight="1" x14ac:dyDescent="0.35">
      <c r="A43" s="6"/>
      <c r="B43" s="6"/>
      <c r="C43" s="6"/>
      <c r="D43" s="6"/>
      <c r="E43" s="6"/>
      <c r="F43" s="6"/>
      <c r="G43" s="6"/>
      <c r="H43" s="6"/>
      <c r="I43" s="6"/>
      <c r="J43" s="6"/>
      <c r="K43" s="6"/>
      <c r="L43" s="5"/>
    </row>
    <row r="44" spans="1:12" x14ac:dyDescent="0.35">
      <c r="A44" s="6"/>
      <c r="B44" s="6" t="s">
        <v>1437</v>
      </c>
      <c r="C44" s="6" t="s">
        <v>4763</v>
      </c>
      <c r="D44" s="6"/>
      <c r="E44" s="6"/>
      <c r="F44" s="6"/>
      <c r="G44" s="6"/>
      <c r="H44" s="6"/>
      <c r="I44" s="6"/>
      <c r="J44" s="6"/>
      <c r="K44" s="6" t="str">
        <f>IF(AND(H42&lt;&gt;"Safekeeping is Reconciled",ISBLANK(D46)),"R","G")</f>
        <v>G</v>
      </c>
      <c r="L44" s="5"/>
    </row>
    <row r="45" spans="1:12" ht="7.4" customHeight="1" x14ac:dyDescent="0.35">
      <c r="A45" s="6"/>
      <c r="B45" s="6"/>
      <c r="C45" s="6"/>
      <c r="D45" s="6"/>
      <c r="E45" s="6"/>
      <c r="F45" s="6"/>
      <c r="G45" s="6"/>
      <c r="H45" s="6"/>
      <c r="I45" s="6"/>
      <c r="J45" s="6"/>
      <c r="K45" s="6"/>
      <c r="L45" s="5"/>
    </row>
    <row r="46" spans="1:12" x14ac:dyDescent="0.35">
      <c r="A46" s="6"/>
      <c r="B46" s="6"/>
      <c r="C46" s="6"/>
      <c r="D46" s="509"/>
      <c r="E46" s="510"/>
      <c r="F46" s="510"/>
      <c r="G46" s="510"/>
      <c r="H46" s="511"/>
      <c r="I46" s="6"/>
      <c r="J46" s="6"/>
      <c r="K46" s="6"/>
      <c r="L46" s="5"/>
    </row>
    <row r="47" spans="1:12" x14ac:dyDescent="0.35">
      <c r="A47" s="6"/>
      <c r="B47" s="6"/>
      <c r="C47" s="6"/>
      <c r="D47" s="512"/>
      <c r="E47" s="513"/>
      <c r="F47" s="513"/>
      <c r="G47" s="513"/>
      <c r="H47" s="514"/>
      <c r="I47" s="6"/>
      <c r="J47" s="6"/>
      <c r="K47" s="6"/>
      <c r="L47" s="5"/>
    </row>
    <row r="48" spans="1:12" x14ac:dyDescent="0.35">
      <c r="A48" s="6"/>
      <c r="B48" s="6"/>
      <c r="C48" s="6"/>
      <c r="D48" s="515"/>
      <c r="E48" s="516"/>
      <c r="F48" s="516"/>
      <c r="G48" s="516"/>
      <c r="H48" s="517"/>
      <c r="I48" s="6"/>
      <c r="J48" s="6"/>
      <c r="K48" s="6"/>
      <c r="L48" s="5"/>
    </row>
    <row r="49" spans="1:14" s="6" customFormat="1" ht="7.4" customHeight="1" x14ac:dyDescent="0.35">
      <c r="L49" s="5"/>
      <c r="M49" s="5"/>
    </row>
    <row r="50" spans="1:14" s="6" customFormat="1" ht="7.4" customHeight="1" x14ac:dyDescent="0.35">
      <c r="A50" s="152"/>
      <c r="B50" s="152"/>
      <c r="C50" s="152"/>
      <c r="D50" s="152"/>
      <c r="E50" s="152"/>
      <c r="F50" s="152"/>
      <c r="G50" s="152"/>
      <c r="H50" s="152"/>
      <c r="I50" s="152"/>
      <c r="J50" s="152"/>
      <c r="K50" s="152"/>
      <c r="L50" s="5"/>
      <c r="M50" s="154"/>
    </row>
    <row r="51" spans="1:14" ht="7.4" customHeight="1" x14ac:dyDescent="0.35">
      <c r="A51" s="6"/>
      <c r="B51" s="6"/>
      <c r="C51" s="6"/>
      <c r="D51" s="6"/>
      <c r="E51" s="6"/>
      <c r="F51" s="6"/>
      <c r="G51" s="6"/>
      <c r="H51" s="6"/>
      <c r="I51" s="6"/>
      <c r="J51" s="6"/>
      <c r="K51" s="6"/>
      <c r="L51" s="5"/>
    </row>
    <row r="52" spans="1:14" ht="18.5" thickBot="1" x14ac:dyDescent="0.45">
      <c r="A52" s="6"/>
      <c r="B52" s="84"/>
      <c r="C52" s="145" t="s">
        <v>1438</v>
      </c>
      <c r="D52" s="84"/>
      <c r="E52" s="84"/>
      <c r="F52" s="84"/>
      <c r="G52" s="84"/>
      <c r="H52" s="84"/>
      <c r="I52" s="84"/>
      <c r="J52" s="84"/>
      <c r="K52" s="84"/>
      <c r="L52" s="5"/>
      <c r="M52" s="5"/>
      <c r="N52" s="137"/>
    </row>
    <row r="53" spans="1:14" ht="7.4" customHeight="1" x14ac:dyDescent="0.35">
      <c r="A53" s="6"/>
      <c r="B53" s="6"/>
      <c r="C53" s="6"/>
      <c r="D53" s="6"/>
      <c r="E53" s="6"/>
      <c r="F53" s="6"/>
      <c r="G53" s="6"/>
      <c r="H53" s="6"/>
      <c r="I53" s="6"/>
      <c r="J53" s="6"/>
      <c r="K53" s="6"/>
      <c r="L53" s="5"/>
    </row>
    <row r="54" spans="1:14" x14ac:dyDescent="0.35">
      <c r="A54" s="6"/>
      <c r="B54" s="6" t="s">
        <v>1439</v>
      </c>
      <c r="C54" s="6" t="s">
        <v>4788</v>
      </c>
      <c r="D54" s="6"/>
      <c r="E54" s="6"/>
      <c r="F54" s="6"/>
      <c r="G54" s="6"/>
      <c r="H54" s="6"/>
      <c r="I54" s="6"/>
      <c r="J54" s="6"/>
      <c r="K54" s="6" t="str">
        <f>IF(OR(COUNTA(D57:D66)=0,COUNTA(D57:F66)&lt;&gt;3*COUNTA(D57:D66),COUNTA(G57:H66)&lt;&gt;COUNTIF(F57:F66,"Other")),"R","G")</f>
        <v>R</v>
      </c>
      <c r="L54" s="5"/>
    </row>
    <row r="55" spans="1:14" ht="7.4" customHeight="1" x14ac:dyDescent="0.35">
      <c r="A55" s="6"/>
      <c r="B55" s="6"/>
      <c r="C55" s="6"/>
      <c r="D55" s="6"/>
      <c r="E55" s="6"/>
      <c r="F55" s="6"/>
      <c r="G55" s="6"/>
      <c r="H55" s="6"/>
      <c r="I55" s="6"/>
      <c r="J55" s="6"/>
      <c r="K55" s="6"/>
      <c r="L55" s="5"/>
    </row>
    <row r="56" spans="1:14" x14ac:dyDescent="0.35">
      <c r="A56" s="6"/>
      <c r="B56" s="6"/>
      <c r="C56" s="6"/>
      <c r="D56" s="271" t="s">
        <v>1440</v>
      </c>
      <c r="E56" s="271" t="s">
        <v>1249</v>
      </c>
      <c r="F56" s="271" t="s">
        <v>1441</v>
      </c>
      <c r="G56" s="486" t="s">
        <v>1442</v>
      </c>
      <c r="H56" s="486"/>
      <c r="I56" s="6"/>
      <c r="J56" s="6"/>
      <c r="K56" s="6"/>
      <c r="L56" s="5"/>
    </row>
    <row r="57" spans="1:14" x14ac:dyDescent="0.35">
      <c r="A57" s="6"/>
      <c r="B57" s="6"/>
      <c r="C57" s="271">
        <v>1</v>
      </c>
      <c r="D57" s="147"/>
      <c r="E57" s="147"/>
      <c r="F57" s="147"/>
      <c r="G57" s="475"/>
      <c r="H57" s="476"/>
      <c r="I57" s="6"/>
      <c r="J57" s="6"/>
      <c r="K57" s="6"/>
      <c r="L57" s="5"/>
    </row>
    <row r="58" spans="1:14" x14ac:dyDescent="0.35">
      <c r="A58" s="6"/>
      <c r="B58" s="6"/>
      <c r="C58" s="271">
        <v>2</v>
      </c>
      <c r="D58" s="147"/>
      <c r="E58" s="147"/>
      <c r="F58" s="147"/>
      <c r="G58" s="475"/>
      <c r="H58" s="476"/>
      <c r="I58" s="6"/>
      <c r="J58" s="6"/>
      <c r="K58" s="6"/>
      <c r="L58" s="5"/>
    </row>
    <row r="59" spans="1:14" x14ac:dyDescent="0.35">
      <c r="A59" s="6"/>
      <c r="B59" s="6"/>
      <c r="C59" s="271">
        <v>3</v>
      </c>
      <c r="D59" s="147"/>
      <c r="E59" s="147"/>
      <c r="F59" s="147"/>
      <c r="G59" s="475"/>
      <c r="H59" s="476"/>
      <c r="I59" s="6"/>
      <c r="J59" s="6"/>
      <c r="K59" s="6"/>
      <c r="L59" s="5"/>
    </row>
    <row r="60" spans="1:14" x14ac:dyDescent="0.35">
      <c r="A60" s="6"/>
      <c r="B60" s="6"/>
      <c r="C60" s="271">
        <v>4</v>
      </c>
      <c r="D60" s="147"/>
      <c r="E60" s="147"/>
      <c r="F60" s="147"/>
      <c r="G60" s="475"/>
      <c r="H60" s="476"/>
      <c r="I60" s="6"/>
      <c r="J60" s="6"/>
      <c r="K60" s="6"/>
      <c r="L60" s="5"/>
    </row>
    <row r="61" spans="1:14" x14ac:dyDescent="0.35">
      <c r="A61" s="6"/>
      <c r="B61" s="6"/>
      <c r="C61" s="271">
        <v>5</v>
      </c>
      <c r="D61" s="147"/>
      <c r="E61" s="147"/>
      <c r="F61" s="147"/>
      <c r="G61" s="475"/>
      <c r="H61" s="476"/>
      <c r="I61" s="6"/>
      <c r="J61" s="6"/>
      <c r="K61" s="6"/>
      <c r="L61" s="5"/>
    </row>
    <row r="62" spans="1:14" x14ac:dyDescent="0.35">
      <c r="A62" s="6"/>
      <c r="B62" s="6"/>
      <c r="C62" s="271">
        <v>6</v>
      </c>
      <c r="D62" s="147"/>
      <c r="E62" s="147"/>
      <c r="F62" s="147"/>
      <c r="G62" s="475"/>
      <c r="H62" s="476"/>
      <c r="I62" s="6"/>
      <c r="J62" s="6"/>
      <c r="K62" s="6"/>
      <c r="L62" s="5"/>
    </row>
    <row r="63" spans="1:14" x14ac:dyDescent="0.35">
      <c r="A63" s="6"/>
      <c r="B63" s="6"/>
      <c r="C63" s="271">
        <v>7</v>
      </c>
      <c r="D63" s="147"/>
      <c r="E63" s="147"/>
      <c r="F63" s="147"/>
      <c r="G63" s="475"/>
      <c r="H63" s="476"/>
      <c r="I63" s="6"/>
      <c r="J63" s="6"/>
      <c r="K63" s="6"/>
      <c r="L63" s="5"/>
    </row>
    <row r="64" spans="1:14" x14ac:dyDescent="0.35">
      <c r="A64" s="6"/>
      <c r="B64" s="6"/>
      <c r="C64" s="271">
        <v>8</v>
      </c>
      <c r="D64" s="147"/>
      <c r="E64" s="147"/>
      <c r="F64" s="147"/>
      <c r="G64" s="475"/>
      <c r="H64" s="476"/>
      <c r="I64" s="6"/>
      <c r="J64" s="6"/>
      <c r="K64" s="6"/>
      <c r="L64" s="5"/>
    </row>
    <row r="65" spans="1:12" x14ac:dyDescent="0.35">
      <c r="A65" s="6"/>
      <c r="B65" s="6"/>
      <c r="C65" s="271">
        <v>9</v>
      </c>
      <c r="D65" s="147"/>
      <c r="E65" s="147"/>
      <c r="F65" s="147"/>
      <c r="G65" s="475"/>
      <c r="H65" s="476"/>
      <c r="I65" s="6"/>
      <c r="J65" s="6"/>
      <c r="K65" s="6"/>
      <c r="L65" s="5"/>
    </row>
    <row r="66" spans="1:12" x14ac:dyDescent="0.35">
      <c r="A66" s="6"/>
      <c r="B66" s="6"/>
      <c r="C66" s="271">
        <v>10</v>
      </c>
      <c r="D66" s="147"/>
      <c r="E66" s="147"/>
      <c r="F66" s="147"/>
      <c r="G66" s="475"/>
      <c r="H66" s="476"/>
      <c r="I66" s="6"/>
      <c r="J66" s="6"/>
      <c r="K66" s="6"/>
      <c r="L66" s="5"/>
    </row>
    <row r="67" spans="1:12" ht="7.4" customHeight="1" x14ac:dyDescent="0.35">
      <c r="A67" s="6"/>
      <c r="B67" s="6"/>
      <c r="C67" s="6"/>
      <c r="D67" s="6"/>
      <c r="E67" s="6"/>
      <c r="F67" s="6"/>
      <c r="G67" s="6"/>
      <c r="H67" s="6"/>
      <c r="I67" s="6"/>
      <c r="J67" s="6"/>
      <c r="K67" s="6"/>
      <c r="L67" s="5"/>
    </row>
    <row r="68" spans="1:12" x14ac:dyDescent="0.35">
      <c r="A68" s="6"/>
      <c r="B68" s="6" t="s">
        <v>1443</v>
      </c>
      <c r="C68" s="6" t="s">
        <v>4807</v>
      </c>
      <c r="D68" s="6"/>
      <c r="E68" s="6"/>
      <c r="F68" s="6"/>
      <c r="G68" s="6"/>
      <c r="H68" s="6"/>
      <c r="I68" s="147"/>
      <c r="J68" s="6"/>
      <c r="K68" s="6" t="str">
        <f>IF(ISBLANK(I68),"R","G")</f>
        <v>R</v>
      </c>
      <c r="L68" s="5"/>
    </row>
    <row r="69" spans="1:12" ht="7.4" customHeight="1" x14ac:dyDescent="0.35">
      <c r="A69" s="6"/>
      <c r="B69" s="6"/>
      <c r="C69" s="6"/>
      <c r="D69" s="6"/>
      <c r="E69" s="6"/>
      <c r="F69" s="6"/>
      <c r="G69" s="6"/>
      <c r="H69" s="6"/>
      <c r="I69" s="6"/>
      <c r="J69" s="6"/>
      <c r="K69" s="6"/>
      <c r="L69" s="5"/>
    </row>
    <row r="70" spans="1:12" x14ac:dyDescent="0.35">
      <c r="A70" s="6"/>
      <c r="B70" s="6" t="s">
        <v>1445</v>
      </c>
      <c r="C70" s="6" t="s">
        <v>4764</v>
      </c>
      <c r="D70" s="6"/>
      <c r="E70" s="6"/>
      <c r="F70" s="6"/>
      <c r="G70" s="6"/>
      <c r="H70" s="6"/>
      <c r="I70" s="6"/>
      <c r="J70" s="6"/>
      <c r="K70" s="6" t="str">
        <f>IF(AND($I$68="yes",ISBLANK(D72)),"R",IF(AND($I$68&lt;&gt;"yes",NOT(ISBLANK(D72))),"Y","G"))</f>
        <v>G</v>
      </c>
      <c r="L70" s="5"/>
    </row>
    <row r="71" spans="1:12" ht="7.4" customHeight="1" x14ac:dyDescent="0.35">
      <c r="A71" s="6"/>
      <c r="B71" s="6"/>
      <c r="C71" s="6"/>
      <c r="D71" s="6"/>
      <c r="E71" s="6"/>
      <c r="F71" s="6"/>
      <c r="G71" s="6"/>
      <c r="H71" s="6"/>
      <c r="I71" s="6"/>
      <c r="J71" s="6"/>
      <c r="K71" s="6"/>
      <c r="L71" s="5"/>
    </row>
    <row r="72" spans="1:12" x14ac:dyDescent="0.35">
      <c r="A72" s="6"/>
      <c r="B72" s="6"/>
      <c r="C72" s="6"/>
      <c r="D72" s="509"/>
      <c r="E72" s="510"/>
      <c r="F72" s="510"/>
      <c r="G72" s="510"/>
      <c r="H72" s="511"/>
      <c r="I72" s="6"/>
      <c r="J72" s="6"/>
      <c r="K72" s="6"/>
      <c r="L72" s="5"/>
    </row>
    <row r="73" spans="1:12" x14ac:dyDescent="0.35">
      <c r="A73" s="6"/>
      <c r="B73" s="6"/>
      <c r="C73" s="6"/>
      <c r="D73" s="512"/>
      <c r="E73" s="513"/>
      <c r="F73" s="513"/>
      <c r="G73" s="513"/>
      <c r="H73" s="514"/>
      <c r="I73" s="6"/>
      <c r="J73" s="6"/>
      <c r="K73" s="6"/>
      <c r="L73" s="5"/>
    </row>
    <row r="74" spans="1:12" x14ac:dyDescent="0.35">
      <c r="A74" s="6"/>
      <c r="B74" s="6"/>
      <c r="C74" s="6"/>
      <c r="D74" s="515"/>
      <c r="E74" s="516"/>
      <c r="F74" s="516"/>
      <c r="G74" s="516"/>
      <c r="H74" s="517"/>
      <c r="I74" s="6"/>
      <c r="J74" s="6"/>
      <c r="K74" s="6"/>
      <c r="L74" s="5"/>
    </row>
    <row r="75" spans="1:12" ht="7.4" customHeight="1" x14ac:dyDescent="0.35">
      <c r="A75" s="6"/>
      <c r="B75" s="6"/>
      <c r="C75" s="6"/>
      <c r="D75" s="6"/>
      <c r="E75" s="6"/>
      <c r="F75" s="6"/>
      <c r="G75" s="6"/>
      <c r="H75" s="6"/>
      <c r="I75" s="6"/>
      <c r="J75" s="6"/>
      <c r="K75" s="6"/>
      <c r="L75" s="5"/>
    </row>
    <row r="76" spans="1:12" x14ac:dyDescent="0.35">
      <c r="A76" s="6"/>
      <c r="B76" s="6" t="s">
        <v>3817</v>
      </c>
      <c r="C76" s="6" t="s">
        <v>4720</v>
      </c>
      <c r="D76" s="6"/>
      <c r="E76" s="6"/>
      <c r="F76" s="6"/>
      <c r="G76" s="6"/>
      <c r="H76" s="6"/>
      <c r="I76" s="147"/>
      <c r="J76" s="6"/>
      <c r="K76" s="6" t="str">
        <f>IF(AND($I$68="yes",ISBLANK(I76)),"R",IF(AND($I$68&lt;&gt;"yes",NOT(ISBLANK(I76))),"Y","G"))</f>
        <v>G</v>
      </c>
      <c r="L76" s="5"/>
    </row>
    <row r="77" spans="1:12" ht="7.4" customHeight="1" x14ac:dyDescent="0.35">
      <c r="A77" s="6"/>
      <c r="B77" s="6"/>
      <c r="C77" s="6"/>
      <c r="D77" s="6"/>
      <c r="E77" s="6"/>
      <c r="F77" s="6"/>
      <c r="G77" s="6"/>
      <c r="H77" s="6"/>
      <c r="I77" s="6"/>
      <c r="J77" s="6"/>
      <c r="K77" s="6"/>
      <c r="L77" s="5"/>
    </row>
    <row r="78" spans="1:12" x14ac:dyDescent="0.35">
      <c r="A78" s="6"/>
      <c r="B78" s="6"/>
      <c r="C78" s="508" t="s">
        <v>1446</v>
      </c>
      <c r="D78" s="508"/>
      <c r="E78" s="508"/>
      <c r="F78" s="508"/>
      <c r="G78" s="508"/>
      <c r="H78" s="508"/>
      <c r="I78" s="6"/>
      <c r="J78" s="6"/>
      <c r="K78" s="6"/>
      <c r="L78" s="5"/>
    </row>
    <row r="79" spans="1:12" ht="7.4" customHeight="1" x14ac:dyDescent="0.35">
      <c r="A79" s="6"/>
      <c r="B79" s="6"/>
      <c r="C79" s="6"/>
      <c r="D79" s="6"/>
      <c r="E79" s="6"/>
      <c r="F79" s="6"/>
      <c r="G79" s="6"/>
      <c r="H79" s="6"/>
      <c r="I79" s="6"/>
      <c r="J79" s="6"/>
      <c r="K79" s="6"/>
      <c r="L79" s="5"/>
    </row>
    <row r="80" spans="1:12" ht="7.4" customHeight="1" x14ac:dyDescent="0.35">
      <c r="A80" s="56"/>
      <c r="B80" s="56"/>
      <c r="C80" s="56"/>
      <c r="D80" s="56"/>
      <c r="E80" s="56"/>
      <c r="F80" s="56"/>
      <c r="G80" s="56"/>
      <c r="H80" s="56"/>
      <c r="I80" s="56"/>
      <c r="J80" s="56"/>
      <c r="K80" s="56"/>
      <c r="L80" s="5"/>
    </row>
    <row r="81" spans="1:1" hidden="1" x14ac:dyDescent="0.35">
      <c r="A81" s="278" t="s">
        <v>1447</v>
      </c>
    </row>
    <row r="82" spans="1:1" hidden="1" x14ac:dyDescent="0.35">
      <c r="A82" s="278" t="s">
        <v>56</v>
      </c>
    </row>
  </sheetData>
  <sheetProtection algorithmName="SHA-512" hashValue="zOGdnHH5H+IyHuE5gMhc37FiIJOZSl3LYKjMCvgCogW1tUgOeuliGWcfSozh3AUWddof47aaZbpXuzrouRdz0w==" saltValue="9t1vgupTgnx8yjfb6igaMg==" spinCount="100000" sheet="1" objects="1" scenarios="1"/>
  <mergeCells count="29">
    <mergeCell ref="G61:H61"/>
    <mergeCell ref="G62:H62"/>
    <mergeCell ref="G63:H63"/>
    <mergeCell ref="C27:D27"/>
    <mergeCell ref="C28:D28"/>
    <mergeCell ref="C29:D29"/>
    <mergeCell ref="C30:D30"/>
    <mergeCell ref="C35:D35"/>
    <mergeCell ref="B2:C3"/>
    <mergeCell ref="D2:H3"/>
    <mergeCell ref="G7:H7"/>
    <mergeCell ref="B10:J10"/>
    <mergeCell ref="C26:D26"/>
    <mergeCell ref="C78:H78"/>
    <mergeCell ref="C31:D31"/>
    <mergeCell ref="C32:D32"/>
    <mergeCell ref="C33:D33"/>
    <mergeCell ref="C34:D34"/>
    <mergeCell ref="C36:D36"/>
    <mergeCell ref="D46:H48"/>
    <mergeCell ref="G56:H56"/>
    <mergeCell ref="G57:H57"/>
    <mergeCell ref="G64:H64"/>
    <mergeCell ref="G65:H65"/>
    <mergeCell ref="G66:H66"/>
    <mergeCell ref="D72:H74"/>
    <mergeCell ref="G58:H58"/>
    <mergeCell ref="G59:H59"/>
    <mergeCell ref="G60:H60"/>
  </mergeCells>
  <conditionalFormatting sqref="B38:H38">
    <cfRule type="expression" dxfId="44" priority="5">
      <formula>COUNTA($C$27:$D$36)&lt;&gt;10</formula>
    </cfRule>
  </conditionalFormatting>
  <conditionalFormatting sqref="B44:H48">
    <cfRule type="expression" dxfId="43" priority="4">
      <formula>$H$42="Safekeeping is Reconciled"</formula>
    </cfRule>
  </conditionalFormatting>
  <conditionalFormatting sqref="B17:I48">
    <cfRule type="expression" dxfId="42" priority="7">
      <formula>$I$15&lt;&gt;"yes"</formula>
    </cfRule>
  </conditionalFormatting>
  <conditionalFormatting sqref="B20:I48">
    <cfRule type="expression" dxfId="41" priority="6">
      <formula>$I$17&lt;&gt;"yes"</formula>
    </cfRule>
  </conditionalFormatting>
  <conditionalFormatting sqref="B70:I78">
    <cfRule type="expression" dxfId="40" priority="3">
      <formula>$I$68&lt;&gt;"yes"</formula>
    </cfRule>
  </conditionalFormatting>
  <conditionalFormatting sqref="C78:H78">
    <cfRule type="expression" dxfId="39" priority="12">
      <formula>$I$76&lt;&gt;"yes"</formula>
    </cfRule>
  </conditionalFormatting>
  <conditionalFormatting sqref="H42">
    <cfRule type="cellIs" dxfId="38" priority="8" operator="equal">
      <formula>"Safekeeping is Reconciled"</formula>
    </cfRule>
    <cfRule type="cellIs" dxfId="37" priority="9" operator="equal">
      <formula>"Surplus"</formula>
    </cfRule>
    <cfRule type="cellIs" dxfId="36" priority="10" operator="equal">
      <formula>"Deficit"</formula>
    </cfRule>
  </conditionalFormatting>
  <conditionalFormatting sqref="K1:K1048576">
    <cfRule type="cellIs" dxfId="35" priority="22" operator="equal">
      <formula>"R"</formula>
    </cfRule>
    <cfRule type="cellIs" dxfId="34" priority="23" operator="equal">
      <formula>"G"</formula>
    </cfRule>
    <cfRule type="cellIs" dxfId="33" priority="24" operator="equal">
      <formula>"Y"</formula>
    </cfRule>
  </conditionalFormatting>
  <dataValidations count="5">
    <dataValidation type="list" allowBlank="1" showInputMessage="1" showErrorMessage="1" sqref="I15 I17 I68 I76" xr:uid="{B9F22BB8-DB5F-4D48-8A51-5EA69B7FF282}">
      <formula1>YesNo</formula1>
    </dataValidation>
    <dataValidation type="list" allowBlank="1" showInputMessage="1" showErrorMessage="1" sqref="E27:E36 E57:E66" xr:uid="{2366B37E-EC62-4B51-82B1-508065C8BBCE}">
      <formula1>Countries</formula1>
    </dataValidation>
    <dataValidation type="list" allowBlank="1" showInputMessage="1" showErrorMessage="1" sqref="F57:F66" xr:uid="{C2D7D33B-75D4-4E8E-B251-A41475EFF377}">
      <formula1>SafekeepingRelationships</formula1>
    </dataValidation>
    <dataValidation type="decimal" allowBlank="1" showInputMessage="1" showErrorMessage="1" sqref="I19 I21 G27:G36" xr:uid="{D2407312-8CC7-4EB7-B607-68D07B4BBF9B}">
      <formula1>-999999999999999000000</formula1>
      <formula2>9.99999999999999E+25</formula2>
    </dataValidation>
    <dataValidation type="decimal" allowBlank="1" showInputMessage="1" showErrorMessage="1" sqref="H38" xr:uid="{F7B99021-B1D4-4372-8178-4FAB25B9472E}">
      <formula1>-9.99999999999999E+24</formula1>
      <formula2>9.99999999999999E+24</formula2>
    </dataValidation>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2E6E-D971-4FA8-BF62-01F542D4FB02}">
  <sheetPr codeName="Sheet24"/>
  <dimension ref="A1:I106"/>
  <sheetViews>
    <sheetView topLeftCell="A61" workbookViewId="0">
      <selection activeCell="H102" sqref="H102"/>
    </sheetView>
  </sheetViews>
  <sheetFormatPr defaultRowHeight="14.5" x14ac:dyDescent="0.35"/>
  <cols>
    <col min="6" max="6" width="8.7265625" customWidth="1"/>
    <col min="7" max="7" width="24.45312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1448</v>
      </c>
      <c r="F1" t="s">
        <v>1422</v>
      </c>
      <c r="G1" t="s">
        <v>4717</v>
      </c>
      <c r="H1" s="252">
        <f>Safekeeping!I15</f>
        <v>0</v>
      </c>
      <c r="I1" t="str">
        <f>Safekeeping!K15</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1448</v>
      </c>
      <c r="F2" t="s">
        <v>1423</v>
      </c>
      <c r="G2" t="s">
        <v>4718</v>
      </c>
      <c r="H2" s="252">
        <f>Safekeeping!I17</f>
        <v>0</v>
      </c>
      <c r="I2" t="str">
        <f>Safekeeping!K17</f>
        <v>G</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1448</v>
      </c>
      <c r="F3" t="s">
        <v>1424</v>
      </c>
      <c r="G3" t="s">
        <v>4806</v>
      </c>
      <c r="H3" s="253">
        <f>Safekeeping!I19</f>
        <v>0</v>
      </c>
      <c r="I3" t="str">
        <f>Safekeeping!K19</f>
        <v>G</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1448</v>
      </c>
      <c r="F4" t="s">
        <v>1425</v>
      </c>
      <c r="G4" t="s">
        <v>3814</v>
      </c>
      <c r="H4" s="252">
        <f>Safekeeping!I21</f>
        <v>0</v>
      </c>
      <c r="I4" t="str">
        <f>Safekeeping!K21</f>
        <v>G</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1448</v>
      </c>
      <c r="F5" t="s">
        <v>3815</v>
      </c>
      <c r="G5" t="s">
        <v>1449</v>
      </c>
      <c r="H5" s="253">
        <f>Safekeeping!I22</f>
        <v>0</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1448</v>
      </c>
      <c r="F6" t="s">
        <v>1450</v>
      </c>
      <c r="G6" t="s">
        <v>1451</v>
      </c>
      <c r="H6" s="252">
        <f>Safekeeping!C27</f>
        <v>0</v>
      </c>
      <c r="I6" t="str">
        <f>Safekeeping!$K$24</f>
        <v>G</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1448</v>
      </c>
      <c r="F7" t="s">
        <v>1452</v>
      </c>
      <c r="G7" t="s">
        <v>1453</v>
      </c>
      <c r="H7" s="252">
        <f>Safekeeping!C28</f>
        <v>0</v>
      </c>
      <c r="I7" t="str">
        <f>Safekeeping!$K$24</f>
        <v>G</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1448</v>
      </c>
      <c r="F8" t="s">
        <v>1454</v>
      </c>
      <c r="G8" t="s">
        <v>1455</v>
      </c>
      <c r="H8" s="252">
        <f>Safekeeping!C29</f>
        <v>0</v>
      </c>
      <c r="I8" t="str">
        <f>Safekeeping!$K$24</f>
        <v>G</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1448</v>
      </c>
      <c r="F9" t="s">
        <v>1456</v>
      </c>
      <c r="G9" t="s">
        <v>1457</v>
      </c>
      <c r="H9" s="252">
        <f>Safekeeping!C30</f>
        <v>0</v>
      </c>
      <c r="I9" t="str">
        <f>Safekeeping!$K$24</f>
        <v>G</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1448</v>
      </c>
      <c r="F10" t="s">
        <v>1458</v>
      </c>
      <c r="G10" t="s">
        <v>1459</v>
      </c>
      <c r="H10" s="252">
        <f>Safekeeping!C31</f>
        <v>0</v>
      </c>
      <c r="I10" t="str">
        <f>Safekeeping!$K$24</f>
        <v>G</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1448</v>
      </c>
      <c r="F11" t="s">
        <v>1460</v>
      </c>
      <c r="G11" t="s">
        <v>1461</v>
      </c>
      <c r="H11" s="252">
        <f>Safekeeping!C32</f>
        <v>0</v>
      </c>
      <c r="I11" t="str">
        <f>Safekeeping!$K$24</f>
        <v>G</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1448</v>
      </c>
      <c r="F12" t="s">
        <v>1462</v>
      </c>
      <c r="G12" t="s">
        <v>1463</v>
      </c>
      <c r="H12" s="252">
        <f>Safekeeping!C33</f>
        <v>0</v>
      </c>
      <c r="I12" t="str">
        <f>Safekeeping!$K$24</f>
        <v>G</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1448</v>
      </c>
      <c r="F13" t="s">
        <v>1464</v>
      </c>
      <c r="G13" t="s">
        <v>1465</v>
      </c>
      <c r="H13" s="252">
        <f>Safekeeping!C34</f>
        <v>0</v>
      </c>
      <c r="I13" t="str">
        <f>Safekeeping!$K$24</f>
        <v>G</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1448</v>
      </c>
      <c r="F14" t="s">
        <v>1466</v>
      </c>
      <c r="G14" t="s">
        <v>1467</v>
      </c>
      <c r="H14" s="252">
        <f>Safekeeping!C35</f>
        <v>0</v>
      </c>
      <c r="I14" t="str">
        <f>Safekeeping!$K$24</f>
        <v>G</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1448</v>
      </c>
      <c r="F15" t="s">
        <v>1468</v>
      </c>
      <c r="G15" t="s">
        <v>1469</v>
      </c>
      <c r="H15" s="252">
        <f>Safekeeping!C36</f>
        <v>0</v>
      </c>
      <c r="I15" t="str">
        <f>Safekeeping!$K$24</f>
        <v>G</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1448</v>
      </c>
      <c r="F16" t="s">
        <v>1470</v>
      </c>
      <c r="G16" t="s">
        <v>1323</v>
      </c>
      <c r="H16" s="252">
        <f>Safekeeping!E27</f>
        <v>0</v>
      </c>
      <c r="I16" t="str">
        <f>Safekeeping!$K$24</f>
        <v>G</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1448</v>
      </c>
      <c r="F17" t="s">
        <v>1471</v>
      </c>
      <c r="G17" t="s">
        <v>1325</v>
      </c>
      <c r="H17" s="252">
        <f>Safekeeping!E28</f>
        <v>0</v>
      </c>
      <c r="I17" t="str">
        <f>Safekeeping!$K$24</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1448</v>
      </c>
      <c r="F18" t="s">
        <v>1472</v>
      </c>
      <c r="G18" t="s">
        <v>1327</v>
      </c>
      <c r="H18" s="252">
        <f>Safekeeping!E29</f>
        <v>0</v>
      </c>
      <c r="I18" t="str">
        <f>Safekeeping!$K$24</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1448</v>
      </c>
      <c r="F19" t="s">
        <v>1473</v>
      </c>
      <c r="G19" t="s">
        <v>1329</v>
      </c>
      <c r="H19" s="252">
        <f>Safekeeping!E30</f>
        <v>0</v>
      </c>
      <c r="I19" t="str">
        <f>Safekeeping!$K$24</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1448</v>
      </c>
      <c r="F20" t="s">
        <v>1474</v>
      </c>
      <c r="G20" t="s">
        <v>1331</v>
      </c>
      <c r="H20" s="252">
        <f>Safekeeping!E31</f>
        <v>0</v>
      </c>
      <c r="I20" t="str">
        <f>Safekeeping!$K$24</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1448</v>
      </c>
      <c r="F21" t="s">
        <v>1475</v>
      </c>
      <c r="G21" t="s">
        <v>1476</v>
      </c>
      <c r="H21" s="252">
        <f>Safekeeping!E32</f>
        <v>0</v>
      </c>
      <c r="I21" t="str">
        <f>Safekeeping!$K$24</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1448</v>
      </c>
      <c r="F22" t="s">
        <v>1477</v>
      </c>
      <c r="G22" t="s">
        <v>1478</v>
      </c>
      <c r="H22" s="252">
        <f>Safekeeping!E33</f>
        <v>0</v>
      </c>
      <c r="I22" t="str">
        <f>Safekeeping!$K$24</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1448</v>
      </c>
      <c r="F23" t="s">
        <v>1479</v>
      </c>
      <c r="G23" t="s">
        <v>1480</v>
      </c>
      <c r="H23" s="252">
        <f>Safekeeping!E34</f>
        <v>0</v>
      </c>
      <c r="I23" t="str">
        <f>Safekeeping!$K$24</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1448</v>
      </c>
      <c r="F24" t="s">
        <v>1481</v>
      </c>
      <c r="G24" t="s">
        <v>1482</v>
      </c>
      <c r="H24" s="252">
        <f>Safekeeping!E35</f>
        <v>0</v>
      </c>
      <c r="I24" t="str">
        <f>Safekeeping!$K$24</f>
        <v>G</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1448</v>
      </c>
      <c r="F25" t="s">
        <v>1483</v>
      </c>
      <c r="G25" t="s">
        <v>1484</v>
      </c>
      <c r="H25" s="252">
        <f>Safekeeping!E36</f>
        <v>0</v>
      </c>
      <c r="I25" t="str">
        <f>Safekeeping!$K$24</f>
        <v>G</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1448</v>
      </c>
      <c r="F26" t="s">
        <v>1485</v>
      </c>
      <c r="G26" t="s">
        <v>1486</v>
      </c>
      <c r="H26" s="252">
        <f>Safekeeping!F27</f>
        <v>0</v>
      </c>
      <c r="I26" t="str">
        <f>Safekeeping!$K$24</f>
        <v>G</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1448</v>
      </c>
      <c r="F27" t="s">
        <v>1487</v>
      </c>
      <c r="G27" t="s">
        <v>1488</v>
      </c>
      <c r="H27" s="252">
        <f>Safekeeping!F28</f>
        <v>0</v>
      </c>
      <c r="I27" t="str">
        <f>Safekeeping!$K$24</f>
        <v>G</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1448</v>
      </c>
      <c r="F28" t="s">
        <v>1489</v>
      </c>
      <c r="G28" t="s">
        <v>1490</v>
      </c>
      <c r="H28" s="252">
        <f>Safekeeping!F29</f>
        <v>0</v>
      </c>
      <c r="I28" t="str">
        <f>Safekeeping!$K$24</f>
        <v>G</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1448</v>
      </c>
      <c r="F29" t="s">
        <v>1491</v>
      </c>
      <c r="G29" t="s">
        <v>1492</v>
      </c>
      <c r="H29" s="252">
        <f>Safekeeping!F30</f>
        <v>0</v>
      </c>
      <c r="I29" t="str">
        <f>Safekeeping!$K$24</f>
        <v>G</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1448</v>
      </c>
      <c r="F30" t="s">
        <v>1493</v>
      </c>
      <c r="G30" t="s">
        <v>1494</v>
      </c>
      <c r="H30" s="252">
        <f>Safekeeping!F31</f>
        <v>0</v>
      </c>
      <c r="I30" t="str">
        <f>Safekeeping!$K$24</f>
        <v>G</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1448</v>
      </c>
      <c r="F31" t="s">
        <v>1495</v>
      </c>
      <c r="G31" t="s">
        <v>1496</v>
      </c>
      <c r="H31" s="252">
        <f>Safekeeping!F32</f>
        <v>0</v>
      </c>
      <c r="I31" t="str">
        <f>Safekeeping!$K$24</f>
        <v>G</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1448</v>
      </c>
      <c r="F32" t="s">
        <v>1497</v>
      </c>
      <c r="G32" t="s">
        <v>1498</v>
      </c>
      <c r="H32" s="252">
        <f>Safekeeping!F33</f>
        <v>0</v>
      </c>
      <c r="I32" t="str">
        <f>Safekeeping!$K$24</f>
        <v>G</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1448</v>
      </c>
      <c r="F33" t="s">
        <v>1499</v>
      </c>
      <c r="G33" t="s">
        <v>1500</v>
      </c>
      <c r="H33" s="252">
        <f>Safekeeping!F34</f>
        <v>0</v>
      </c>
      <c r="I33" t="str">
        <f>Safekeeping!$K$24</f>
        <v>G</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1448</v>
      </c>
      <c r="F34" t="s">
        <v>1501</v>
      </c>
      <c r="G34" t="s">
        <v>1502</v>
      </c>
      <c r="H34" s="252">
        <f>Safekeeping!F35</f>
        <v>0</v>
      </c>
      <c r="I34" t="str">
        <f>Safekeeping!$K$24</f>
        <v>G</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1448</v>
      </c>
      <c r="F35" t="s">
        <v>1503</v>
      </c>
      <c r="G35" t="s">
        <v>1504</v>
      </c>
      <c r="H35" s="252">
        <f>Safekeeping!F36</f>
        <v>0</v>
      </c>
      <c r="I35" t="str">
        <f>Safekeeping!$K$24</f>
        <v>G</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1448</v>
      </c>
      <c r="F36" t="s">
        <v>1505</v>
      </c>
      <c r="G36" t="s">
        <v>1506</v>
      </c>
      <c r="H36" s="252">
        <f>Safekeeping!G27</f>
        <v>0</v>
      </c>
      <c r="I36" t="str">
        <f>Safekeeping!$K$24</f>
        <v>G</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1448</v>
      </c>
      <c r="F37" t="s">
        <v>1507</v>
      </c>
      <c r="G37" t="s">
        <v>1508</v>
      </c>
      <c r="H37" s="252">
        <f>Safekeeping!G28</f>
        <v>0</v>
      </c>
      <c r="I37" t="str">
        <f>Safekeeping!$K$24</f>
        <v>G</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1448</v>
      </c>
      <c r="F38" t="s">
        <v>1509</v>
      </c>
      <c r="G38" t="s">
        <v>1510</v>
      </c>
      <c r="H38" s="252">
        <f>Safekeeping!G29</f>
        <v>0</v>
      </c>
      <c r="I38" t="str">
        <f>Safekeeping!$K$24</f>
        <v>G</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1448</v>
      </c>
      <c r="F39" t="s">
        <v>1511</v>
      </c>
      <c r="G39" t="s">
        <v>1512</v>
      </c>
      <c r="H39" s="252">
        <f>Safekeeping!G30</f>
        <v>0</v>
      </c>
      <c r="I39" t="str">
        <f>Safekeeping!$K$24</f>
        <v>G</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1448</v>
      </c>
      <c r="F40" t="s">
        <v>1513</v>
      </c>
      <c r="G40" t="s">
        <v>1514</v>
      </c>
      <c r="H40" s="252">
        <f>Safekeeping!G31</f>
        <v>0</v>
      </c>
      <c r="I40" t="str">
        <f>Safekeeping!$K$24</f>
        <v>G</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1448</v>
      </c>
      <c r="F41" t="s">
        <v>1515</v>
      </c>
      <c r="G41" t="s">
        <v>1516</v>
      </c>
      <c r="H41" s="252">
        <f>Safekeeping!G32</f>
        <v>0</v>
      </c>
      <c r="I41" t="str">
        <f>Safekeeping!$K$24</f>
        <v>G</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1448</v>
      </c>
      <c r="F42" t="s">
        <v>1517</v>
      </c>
      <c r="G42" t="s">
        <v>1518</v>
      </c>
      <c r="H42" s="252">
        <f>Safekeeping!G33</f>
        <v>0</v>
      </c>
      <c r="I42" t="str">
        <f>Safekeeping!$K$24</f>
        <v>G</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1448</v>
      </c>
      <c r="F43" t="s">
        <v>1519</v>
      </c>
      <c r="G43" t="s">
        <v>1520</v>
      </c>
      <c r="H43" s="252">
        <f>Safekeeping!G34</f>
        <v>0</v>
      </c>
      <c r="I43" t="str">
        <f>Safekeeping!$K$24</f>
        <v>G</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1448</v>
      </c>
      <c r="F44" t="s">
        <v>1521</v>
      </c>
      <c r="G44" t="s">
        <v>1522</v>
      </c>
      <c r="H44" s="252">
        <f>Safekeeping!G35</f>
        <v>0</v>
      </c>
      <c r="I44" t="str">
        <f>Safekeeping!$K$24</f>
        <v>G</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1448</v>
      </c>
      <c r="F45" t="s">
        <v>1523</v>
      </c>
      <c r="G45" t="s">
        <v>1524</v>
      </c>
      <c r="H45" s="252">
        <f>Safekeeping!G36</f>
        <v>0</v>
      </c>
      <c r="I45" t="str">
        <f>Safekeeping!$K$24</f>
        <v>G</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1448</v>
      </c>
      <c r="F46" t="s">
        <v>1525</v>
      </c>
      <c r="G46" t="s">
        <v>1526</v>
      </c>
      <c r="H46" s="253">
        <f>Safekeeping!H27</f>
        <v>0</v>
      </c>
      <c r="I46" t="str">
        <f>Safekeeping!$K$24</f>
        <v>G</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1448</v>
      </c>
      <c r="F47" t="s">
        <v>1527</v>
      </c>
      <c r="G47" t="s">
        <v>1528</v>
      </c>
      <c r="H47" s="253">
        <f>Safekeeping!H28</f>
        <v>0</v>
      </c>
      <c r="I47" t="str">
        <f>Safekeeping!$K$24</f>
        <v>G</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1448</v>
      </c>
      <c r="F48" t="s">
        <v>1529</v>
      </c>
      <c r="G48" t="s">
        <v>1530</v>
      </c>
      <c r="H48" s="253">
        <f>Safekeeping!H29</f>
        <v>0</v>
      </c>
      <c r="I48" t="str">
        <f>Safekeeping!$K$24</f>
        <v>G</v>
      </c>
    </row>
    <row r="49" spans="1:9"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1448</v>
      </c>
      <c r="F49" t="s">
        <v>1531</v>
      </c>
      <c r="G49" t="s">
        <v>1532</v>
      </c>
      <c r="H49" s="253">
        <f>Safekeeping!H30</f>
        <v>0</v>
      </c>
      <c r="I49" t="str">
        <f>Safekeeping!$K$24</f>
        <v>G</v>
      </c>
    </row>
    <row r="50" spans="1:9"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1448</v>
      </c>
      <c r="F50" t="s">
        <v>1533</v>
      </c>
      <c r="G50" t="s">
        <v>1534</v>
      </c>
      <c r="H50" s="253">
        <f>Safekeeping!H31</f>
        <v>0</v>
      </c>
      <c r="I50" t="str">
        <f>Safekeeping!$K$24</f>
        <v>G</v>
      </c>
    </row>
    <row r="51" spans="1:9"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1448</v>
      </c>
      <c r="F51" t="s">
        <v>1535</v>
      </c>
      <c r="G51" t="s">
        <v>1536</v>
      </c>
      <c r="H51" s="253">
        <f>Safekeeping!H32</f>
        <v>0</v>
      </c>
      <c r="I51" t="str">
        <f>Safekeeping!$K$24</f>
        <v>G</v>
      </c>
    </row>
    <row r="52" spans="1:9"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1448</v>
      </c>
      <c r="F52" t="s">
        <v>1537</v>
      </c>
      <c r="G52" t="s">
        <v>1538</v>
      </c>
      <c r="H52" s="253">
        <f>Safekeeping!H33</f>
        <v>0</v>
      </c>
      <c r="I52" t="str">
        <f>Safekeeping!$K$24</f>
        <v>G</v>
      </c>
    </row>
    <row r="53" spans="1:9"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1448</v>
      </c>
      <c r="F53" t="s">
        <v>1539</v>
      </c>
      <c r="G53" t="s">
        <v>1540</v>
      </c>
      <c r="H53" s="253">
        <f>Safekeeping!H34</f>
        <v>0</v>
      </c>
      <c r="I53" t="str">
        <f>Safekeeping!$K$24</f>
        <v>G</v>
      </c>
    </row>
    <row r="54" spans="1:9"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1448</v>
      </c>
      <c r="F54" t="s">
        <v>1541</v>
      </c>
      <c r="G54" t="s">
        <v>1542</v>
      </c>
      <c r="H54" s="253">
        <f>Safekeeping!H35</f>
        <v>0</v>
      </c>
      <c r="I54" t="str">
        <f>Safekeeping!$K$24</f>
        <v>G</v>
      </c>
    </row>
    <row r="55" spans="1:9"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1448</v>
      </c>
      <c r="F55" t="s">
        <v>1543</v>
      </c>
      <c r="G55" t="s">
        <v>1544</v>
      </c>
      <c r="H55" s="253">
        <f>Safekeeping!H36</f>
        <v>0</v>
      </c>
      <c r="I55" t="str">
        <f>Safekeeping!$K$24</f>
        <v>G</v>
      </c>
    </row>
    <row r="56" spans="1:9"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1448</v>
      </c>
      <c r="F56" t="s">
        <v>1431</v>
      </c>
      <c r="G56" t="s">
        <v>1432</v>
      </c>
      <c r="H56" s="252">
        <f>Safekeeping!H38</f>
        <v>0</v>
      </c>
      <c r="I56" t="str">
        <f>Safekeeping!K38</f>
        <v>G</v>
      </c>
    </row>
    <row r="57" spans="1:9"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1448</v>
      </c>
      <c r="F57" t="s">
        <v>1433</v>
      </c>
      <c r="G57" t="s">
        <v>1434</v>
      </c>
      <c r="H57" s="253">
        <f>Safekeeping!H40</f>
        <v>0</v>
      </c>
    </row>
    <row r="58" spans="1:9"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1448</v>
      </c>
      <c r="F58" t="s">
        <v>1435</v>
      </c>
      <c r="G58" t="s">
        <v>1436</v>
      </c>
      <c r="H58" t="str">
        <f>Safekeeping!H42</f>
        <v>Safekeeping is Reconciled</v>
      </c>
      <c r="I58" t="str">
        <f>Safekeeping!K42</f>
        <v>G</v>
      </c>
    </row>
    <row r="59" spans="1:9"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1448</v>
      </c>
      <c r="F59" t="s">
        <v>1437</v>
      </c>
      <c r="G59" t="s">
        <v>4719</v>
      </c>
      <c r="H59" s="252">
        <f>Safekeeping!D46</f>
        <v>0</v>
      </c>
      <c r="I59" t="str">
        <f>Safekeeping!K44</f>
        <v>G</v>
      </c>
    </row>
    <row r="60" spans="1:9"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1448</v>
      </c>
      <c r="F60" t="s">
        <v>1545</v>
      </c>
      <c r="G60" t="s">
        <v>1546</v>
      </c>
      <c r="H60" s="252">
        <f>Safekeeping!D57</f>
        <v>0</v>
      </c>
      <c r="I60" t="str">
        <f>Safekeeping!$K$54</f>
        <v>R</v>
      </c>
    </row>
    <row r="61" spans="1:9"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1448</v>
      </c>
      <c r="F61" t="s">
        <v>1547</v>
      </c>
      <c r="G61" t="s">
        <v>1548</v>
      </c>
      <c r="H61" s="252">
        <f>Safekeeping!D58</f>
        <v>0</v>
      </c>
      <c r="I61" t="str">
        <f>Safekeeping!$K$54</f>
        <v>R</v>
      </c>
    </row>
    <row r="62" spans="1:9"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1448</v>
      </c>
      <c r="F62" t="s">
        <v>1549</v>
      </c>
      <c r="G62" t="s">
        <v>1550</v>
      </c>
      <c r="H62" s="252">
        <f>Safekeeping!D59</f>
        <v>0</v>
      </c>
      <c r="I62" t="str">
        <f>Safekeeping!$K$54</f>
        <v>R</v>
      </c>
    </row>
    <row r="63" spans="1:9"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1448</v>
      </c>
      <c r="F63" t="s">
        <v>1551</v>
      </c>
      <c r="G63" t="s">
        <v>1552</v>
      </c>
      <c r="H63" s="252">
        <f>Safekeeping!D60</f>
        <v>0</v>
      </c>
      <c r="I63" t="str">
        <f>Safekeeping!$K$54</f>
        <v>R</v>
      </c>
    </row>
    <row r="64" spans="1:9"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1448</v>
      </c>
      <c r="F64" t="s">
        <v>1553</v>
      </c>
      <c r="G64" t="s">
        <v>1554</v>
      </c>
      <c r="H64" s="252">
        <f>Safekeeping!D61</f>
        <v>0</v>
      </c>
      <c r="I64" t="str">
        <f>Safekeeping!$K$54</f>
        <v>R</v>
      </c>
    </row>
    <row r="65" spans="1:9"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1448</v>
      </c>
      <c r="F65" t="s">
        <v>1555</v>
      </c>
      <c r="G65" t="s">
        <v>1556</v>
      </c>
      <c r="H65" s="252">
        <f>Safekeeping!D62</f>
        <v>0</v>
      </c>
      <c r="I65" t="str">
        <f>Safekeeping!$K$54</f>
        <v>R</v>
      </c>
    </row>
    <row r="66" spans="1:9"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1448</v>
      </c>
      <c r="F66" t="s">
        <v>1557</v>
      </c>
      <c r="G66" t="s">
        <v>1558</v>
      </c>
      <c r="H66" s="252">
        <f>Safekeeping!D63</f>
        <v>0</v>
      </c>
      <c r="I66" t="str">
        <f>Safekeeping!$K$54</f>
        <v>R</v>
      </c>
    </row>
    <row r="67" spans="1:9"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1448</v>
      </c>
      <c r="F67" t="s">
        <v>1559</v>
      </c>
      <c r="G67" t="s">
        <v>1560</v>
      </c>
      <c r="H67" s="252">
        <f>Safekeeping!D64</f>
        <v>0</v>
      </c>
      <c r="I67" t="str">
        <f>Safekeeping!$K$54</f>
        <v>R</v>
      </c>
    </row>
    <row r="68" spans="1:9"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1448</v>
      </c>
      <c r="F68" t="s">
        <v>1561</v>
      </c>
      <c r="G68" t="s">
        <v>1562</v>
      </c>
      <c r="H68" s="252">
        <f>Safekeeping!D65</f>
        <v>0</v>
      </c>
      <c r="I68" t="str">
        <f>Safekeeping!$K$54</f>
        <v>R</v>
      </c>
    </row>
    <row r="69" spans="1:9"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1448</v>
      </c>
      <c r="F69" t="s">
        <v>1563</v>
      </c>
      <c r="G69" t="s">
        <v>1564</v>
      </c>
      <c r="H69" s="252">
        <f>Safekeeping!D66</f>
        <v>0</v>
      </c>
      <c r="I69" t="str">
        <f>Safekeeping!$K$54</f>
        <v>R</v>
      </c>
    </row>
    <row r="70" spans="1:9"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1448</v>
      </c>
      <c r="F70" t="s">
        <v>1565</v>
      </c>
      <c r="G70" t="s">
        <v>1323</v>
      </c>
      <c r="H70" s="252">
        <f>Safekeeping!E57</f>
        <v>0</v>
      </c>
      <c r="I70" t="str">
        <f>Safekeeping!$K$54</f>
        <v>R</v>
      </c>
    </row>
    <row r="71" spans="1:9"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1448</v>
      </c>
      <c r="F71" t="s">
        <v>1566</v>
      </c>
      <c r="G71" t="s">
        <v>1325</v>
      </c>
      <c r="H71" s="252">
        <f>Safekeeping!E58</f>
        <v>0</v>
      </c>
      <c r="I71" t="str">
        <f>Safekeeping!$K$54</f>
        <v>R</v>
      </c>
    </row>
    <row r="72" spans="1:9"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1448</v>
      </c>
      <c r="F72" t="s">
        <v>1567</v>
      </c>
      <c r="G72" t="s">
        <v>1327</v>
      </c>
      <c r="H72" s="252">
        <f>Safekeeping!E59</f>
        <v>0</v>
      </c>
      <c r="I72" t="str">
        <f>Safekeeping!$K$54</f>
        <v>R</v>
      </c>
    </row>
    <row r="73" spans="1:9"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1448</v>
      </c>
      <c r="F73" t="s">
        <v>1568</v>
      </c>
      <c r="G73" t="s">
        <v>1329</v>
      </c>
      <c r="H73" s="252">
        <f>Safekeeping!E60</f>
        <v>0</v>
      </c>
      <c r="I73" t="str">
        <f>Safekeeping!$K$54</f>
        <v>R</v>
      </c>
    </row>
    <row r="74" spans="1:9"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1448</v>
      </c>
      <c r="F74" t="s">
        <v>1569</v>
      </c>
      <c r="G74" t="s">
        <v>1331</v>
      </c>
      <c r="H74" s="252">
        <f>Safekeeping!E61</f>
        <v>0</v>
      </c>
      <c r="I74" t="str">
        <f>Safekeeping!$K$54</f>
        <v>R</v>
      </c>
    </row>
    <row r="75" spans="1:9"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1448</v>
      </c>
      <c r="F75" t="s">
        <v>1570</v>
      </c>
      <c r="G75" t="s">
        <v>1476</v>
      </c>
      <c r="H75" s="252">
        <f>Safekeeping!E62</f>
        <v>0</v>
      </c>
      <c r="I75" t="str">
        <f>Safekeeping!$K$54</f>
        <v>R</v>
      </c>
    </row>
    <row r="76" spans="1:9"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1448</v>
      </c>
      <c r="F76" t="s">
        <v>1571</v>
      </c>
      <c r="G76" t="s">
        <v>1478</v>
      </c>
      <c r="H76" s="252">
        <f>Safekeeping!E63</f>
        <v>0</v>
      </c>
      <c r="I76" t="str">
        <f>Safekeeping!$K$54</f>
        <v>R</v>
      </c>
    </row>
    <row r="77" spans="1:9"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1448</v>
      </c>
      <c r="F77" t="s">
        <v>1572</v>
      </c>
      <c r="G77" t="s">
        <v>1480</v>
      </c>
      <c r="H77" s="252">
        <f>Safekeeping!E64</f>
        <v>0</v>
      </c>
      <c r="I77" t="str">
        <f>Safekeeping!$K$54</f>
        <v>R</v>
      </c>
    </row>
    <row r="78" spans="1:9"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1448</v>
      </c>
      <c r="F78" t="s">
        <v>1573</v>
      </c>
      <c r="G78" t="s">
        <v>1482</v>
      </c>
      <c r="H78" s="252">
        <f>Safekeeping!E65</f>
        <v>0</v>
      </c>
      <c r="I78" t="str">
        <f>Safekeeping!$K$54</f>
        <v>R</v>
      </c>
    </row>
    <row r="79" spans="1:9"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1448</v>
      </c>
      <c r="F79" t="s">
        <v>1574</v>
      </c>
      <c r="G79" t="s">
        <v>1484</v>
      </c>
      <c r="H79" s="252">
        <f>Safekeeping!E66</f>
        <v>0</v>
      </c>
      <c r="I79" t="str">
        <f>Safekeeping!$K$54</f>
        <v>R</v>
      </c>
    </row>
    <row r="80" spans="1:9"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1448</v>
      </c>
      <c r="F80" t="s">
        <v>1575</v>
      </c>
      <c r="G80" t="s">
        <v>1576</v>
      </c>
      <c r="H80" s="252">
        <f>Safekeeping!F57</f>
        <v>0</v>
      </c>
      <c r="I80" t="str">
        <f>Safekeeping!$K$54</f>
        <v>R</v>
      </c>
    </row>
    <row r="81" spans="1:9"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1448</v>
      </c>
      <c r="F81" t="s">
        <v>1577</v>
      </c>
      <c r="G81" t="s">
        <v>1578</v>
      </c>
      <c r="H81" s="252">
        <f>Safekeeping!F58</f>
        <v>0</v>
      </c>
      <c r="I81" t="str">
        <f>Safekeeping!$K$54</f>
        <v>R</v>
      </c>
    </row>
    <row r="82" spans="1:9"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1448</v>
      </c>
      <c r="F82" t="s">
        <v>1579</v>
      </c>
      <c r="G82" t="s">
        <v>1580</v>
      </c>
      <c r="H82" s="252">
        <f>Safekeeping!F59</f>
        <v>0</v>
      </c>
      <c r="I82" t="str">
        <f>Safekeeping!$K$54</f>
        <v>R</v>
      </c>
    </row>
    <row r="83" spans="1:9"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1448</v>
      </c>
      <c r="F83" t="s">
        <v>1581</v>
      </c>
      <c r="G83" t="s">
        <v>1582</v>
      </c>
      <c r="H83" s="252">
        <f>Safekeeping!F60</f>
        <v>0</v>
      </c>
      <c r="I83" t="str">
        <f>Safekeeping!$K$54</f>
        <v>R</v>
      </c>
    </row>
    <row r="84" spans="1:9"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1448</v>
      </c>
      <c r="F84" t="s">
        <v>1583</v>
      </c>
      <c r="G84" t="s">
        <v>1584</v>
      </c>
      <c r="H84" s="252">
        <f>Safekeeping!F61</f>
        <v>0</v>
      </c>
      <c r="I84" t="str">
        <f>Safekeeping!$K$54</f>
        <v>R</v>
      </c>
    </row>
    <row r="85" spans="1:9"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1448</v>
      </c>
      <c r="F85" t="s">
        <v>1585</v>
      </c>
      <c r="G85" t="s">
        <v>1586</v>
      </c>
      <c r="H85" s="252">
        <f>Safekeeping!F62</f>
        <v>0</v>
      </c>
      <c r="I85" t="str">
        <f>Safekeeping!$K$54</f>
        <v>R</v>
      </c>
    </row>
    <row r="86" spans="1:9"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1448</v>
      </c>
      <c r="F86" t="s">
        <v>1587</v>
      </c>
      <c r="G86" t="s">
        <v>1588</v>
      </c>
      <c r="H86" s="252">
        <f>Safekeeping!F63</f>
        <v>0</v>
      </c>
      <c r="I86" t="str">
        <f>Safekeeping!$K$54</f>
        <v>R</v>
      </c>
    </row>
    <row r="87" spans="1:9"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1448</v>
      </c>
      <c r="F87" t="s">
        <v>1589</v>
      </c>
      <c r="G87" t="s">
        <v>1590</v>
      </c>
      <c r="H87" s="252">
        <f>Safekeeping!F64</f>
        <v>0</v>
      </c>
      <c r="I87" t="str">
        <f>Safekeeping!$K$54</f>
        <v>R</v>
      </c>
    </row>
    <row r="88" spans="1:9"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1448</v>
      </c>
      <c r="F88" t="s">
        <v>1591</v>
      </c>
      <c r="G88" t="s">
        <v>1592</v>
      </c>
      <c r="H88" s="252">
        <f>Safekeeping!F65</f>
        <v>0</v>
      </c>
      <c r="I88" t="str">
        <f>Safekeeping!$K$54</f>
        <v>R</v>
      </c>
    </row>
    <row r="89" spans="1:9"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1448</v>
      </c>
      <c r="F89" t="s">
        <v>1593</v>
      </c>
      <c r="G89" t="s">
        <v>1594</v>
      </c>
      <c r="H89" s="252">
        <f>Safekeeping!F66</f>
        <v>0</v>
      </c>
      <c r="I89" t="str">
        <f>Safekeeping!$K$54</f>
        <v>R</v>
      </c>
    </row>
    <row r="90" spans="1:9"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1448</v>
      </c>
      <c r="F90" t="s">
        <v>1595</v>
      </c>
      <c r="G90" t="s">
        <v>1596</v>
      </c>
      <c r="H90" s="252">
        <f>Safekeeping!G57</f>
        <v>0</v>
      </c>
      <c r="I90" t="str">
        <f>Safekeeping!$K$54</f>
        <v>R</v>
      </c>
    </row>
    <row r="91" spans="1:9"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1448</v>
      </c>
      <c r="F91" t="s">
        <v>1597</v>
      </c>
      <c r="G91" t="s">
        <v>1598</v>
      </c>
      <c r="H91" s="252">
        <f>Safekeeping!G58</f>
        <v>0</v>
      </c>
      <c r="I91" t="str">
        <f>Safekeeping!$K$54</f>
        <v>R</v>
      </c>
    </row>
    <row r="92" spans="1:9"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1448</v>
      </c>
      <c r="F92" t="s">
        <v>1599</v>
      </c>
      <c r="G92" t="s">
        <v>1600</v>
      </c>
      <c r="H92" s="252">
        <f>Safekeeping!G59</f>
        <v>0</v>
      </c>
      <c r="I92" t="str">
        <f>Safekeeping!$K$54</f>
        <v>R</v>
      </c>
    </row>
    <row r="93" spans="1:9"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1448</v>
      </c>
      <c r="F93" t="s">
        <v>1601</v>
      </c>
      <c r="G93" t="s">
        <v>1602</v>
      </c>
      <c r="H93" s="252">
        <f>Safekeeping!G60</f>
        <v>0</v>
      </c>
      <c r="I93" t="str">
        <f>Safekeeping!$K$54</f>
        <v>R</v>
      </c>
    </row>
    <row r="94" spans="1:9"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1448</v>
      </c>
      <c r="F94" t="s">
        <v>1603</v>
      </c>
      <c r="G94" t="s">
        <v>1604</v>
      </c>
      <c r="H94" s="252">
        <f>Safekeeping!G61</f>
        <v>0</v>
      </c>
      <c r="I94" t="str">
        <f>Safekeeping!$K$54</f>
        <v>R</v>
      </c>
    </row>
    <row r="95" spans="1:9"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1448</v>
      </c>
      <c r="F95" t="s">
        <v>1605</v>
      </c>
      <c r="G95" t="s">
        <v>1606</v>
      </c>
      <c r="H95" s="252">
        <f>Safekeeping!G62</f>
        <v>0</v>
      </c>
      <c r="I95" t="str">
        <f>Safekeeping!$K$54</f>
        <v>R</v>
      </c>
    </row>
    <row r="96" spans="1:9"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1448</v>
      </c>
      <c r="F96" t="s">
        <v>1607</v>
      </c>
      <c r="G96" t="s">
        <v>1608</v>
      </c>
      <c r="H96" s="252">
        <f>Safekeeping!G63</f>
        <v>0</v>
      </c>
      <c r="I96" t="str">
        <f>Safekeeping!$K$54</f>
        <v>R</v>
      </c>
    </row>
    <row r="97" spans="1:9"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1448</v>
      </c>
      <c r="F97" t="s">
        <v>1609</v>
      </c>
      <c r="G97" t="s">
        <v>1610</v>
      </c>
      <c r="H97" s="252">
        <f>Safekeeping!G64</f>
        <v>0</v>
      </c>
      <c r="I97" t="str">
        <f>Safekeeping!$K$54</f>
        <v>R</v>
      </c>
    </row>
    <row r="98" spans="1:9"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1448</v>
      </c>
      <c r="F98" t="s">
        <v>1611</v>
      </c>
      <c r="G98" t="s">
        <v>1612</v>
      </c>
      <c r="H98" s="252">
        <f>Safekeeping!G65</f>
        <v>0</v>
      </c>
      <c r="I98" t="str">
        <f>Safekeeping!$K$54</f>
        <v>R</v>
      </c>
    </row>
    <row r="99" spans="1:9"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1448</v>
      </c>
      <c r="F99" t="s">
        <v>1613</v>
      </c>
      <c r="G99" t="s">
        <v>1614</v>
      </c>
      <c r="H99" s="252">
        <f>Safekeeping!G66</f>
        <v>0</v>
      </c>
      <c r="I99" t="str">
        <f>Safekeeping!$K$54</f>
        <v>R</v>
      </c>
    </row>
    <row r="100" spans="1:9"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1448</v>
      </c>
      <c r="F100" t="s">
        <v>1443</v>
      </c>
      <c r="G100" t="s">
        <v>4807</v>
      </c>
      <c r="H100" s="252">
        <f>Safekeeping!I68</f>
        <v>0</v>
      </c>
      <c r="I100" t="str">
        <f>Safekeeping!K68</f>
        <v>R</v>
      </c>
    </row>
    <row r="101" spans="1:9"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1448</v>
      </c>
      <c r="F101" t="s">
        <v>1445</v>
      </c>
      <c r="G101" t="s">
        <v>1444</v>
      </c>
      <c r="H101" s="252">
        <f>Safekeeping!D72</f>
        <v>0</v>
      </c>
      <c r="I101" t="str">
        <f>Safekeeping!K70</f>
        <v>G</v>
      </c>
    </row>
    <row r="102" spans="1:9"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1448</v>
      </c>
      <c r="F102" t="s">
        <v>3817</v>
      </c>
      <c r="G102" t="s">
        <v>4720</v>
      </c>
      <c r="H102" s="252">
        <f>Safekeeping!I76</f>
        <v>0</v>
      </c>
      <c r="I102" t="str">
        <f>Safekeeping!K76</f>
        <v>G</v>
      </c>
    </row>
    <row r="106" spans="1:9" x14ac:dyDescent="0.35">
      <c r="E106" s="37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1DA5-DFBC-4B51-B8EB-F334577E1381}">
  <sheetPr codeName="Sheet25">
    <tabColor rgb="FFEDD9C4"/>
  </sheetPr>
  <dimension ref="A1:V39"/>
  <sheetViews>
    <sheetView zoomScale="67" zoomScaleNormal="90" workbookViewId="0"/>
  </sheetViews>
  <sheetFormatPr defaultColWidth="0" defaultRowHeight="14.5" zeroHeight="1" x14ac:dyDescent="0.35"/>
  <cols>
    <col min="1" max="1" width="1.453125" style="278" customWidth="1"/>
    <col min="2" max="2" width="12" style="278" customWidth="1"/>
    <col min="3" max="3" width="16.54296875" style="278" customWidth="1"/>
    <col min="4" max="4" width="14.54296875" style="278" customWidth="1"/>
    <col min="5" max="5" width="25.7265625" style="278" customWidth="1"/>
    <col min="6" max="6" width="2.453125" style="278" customWidth="1"/>
    <col min="7" max="7" width="25.7265625" style="278" customWidth="1"/>
    <col min="8" max="8" width="2.453125" style="278" customWidth="1"/>
    <col min="9" max="9" width="25.7265625" style="278" customWidth="1"/>
    <col min="10" max="10" width="2.453125" style="278" customWidth="1"/>
    <col min="11" max="11" width="25.7265625" style="278" customWidth="1"/>
    <col min="12" max="12" width="2.54296875" style="278" customWidth="1"/>
    <col min="13" max="13" width="25.7265625" style="278" customWidth="1"/>
    <col min="14" max="14" width="2.54296875" style="278" customWidth="1"/>
    <col min="15" max="15" width="25.7265625" style="278" customWidth="1"/>
    <col min="16" max="16" width="2.54296875" style="278" customWidth="1"/>
    <col min="17" max="17" width="25.7265625" style="278" customWidth="1"/>
    <col min="18" max="18" width="2.54296875" style="278" customWidth="1"/>
    <col min="19" max="19" width="25.7265625" style="278" customWidth="1"/>
    <col min="20" max="22" width="1.453125" style="278" customWidth="1"/>
    <col min="23" max="16384" width="8.7265625" style="270" hidden="1"/>
  </cols>
  <sheetData>
    <row r="1" spans="1:22" ht="7.4" customHeight="1" x14ac:dyDescent="0.35">
      <c r="A1" s="56"/>
      <c r="B1" s="56"/>
      <c r="C1" s="56"/>
      <c r="D1" s="56"/>
      <c r="E1" s="56"/>
      <c r="F1" s="56"/>
      <c r="G1" s="56"/>
      <c r="H1" s="56"/>
      <c r="I1" s="56"/>
      <c r="J1" s="56"/>
      <c r="K1" s="56"/>
      <c r="L1" s="56"/>
      <c r="M1" s="56"/>
      <c r="N1" s="56"/>
      <c r="O1" s="56"/>
      <c r="P1" s="56"/>
      <c r="Q1" s="56"/>
      <c r="R1" s="56"/>
      <c r="S1" s="56"/>
      <c r="T1" s="56"/>
      <c r="U1" s="56"/>
      <c r="V1" s="5"/>
    </row>
    <row r="2" spans="1:22" ht="18" customHeight="1" x14ac:dyDescent="0.35">
      <c r="A2" s="56"/>
      <c r="B2" s="429" t="e" vm="4">
        <v>#VALUE!</v>
      </c>
      <c r="C2" s="429"/>
      <c r="D2" s="56"/>
      <c r="E2" s="457" t="s">
        <v>2229</v>
      </c>
      <c r="F2" s="457"/>
      <c r="G2" s="457"/>
      <c r="H2" s="457"/>
      <c r="I2" s="457"/>
      <c r="J2" s="457"/>
      <c r="K2" s="457"/>
      <c r="L2" s="457"/>
      <c r="M2" s="457"/>
      <c r="N2" s="457"/>
      <c r="O2" s="457"/>
      <c r="P2" s="457"/>
      <c r="Q2" s="457"/>
      <c r="R2" s="56"/>
      <c r="S2" s="56"/>
      <c r="T2" s="56"/>
      <c r="U2" s="56"/>
      <c r="V2" s="5"/>
    </row>
    <row r="3" spans="1:22" ht="18" x14ac:dyDescent="0.35">
      <c r="A3" s="56"/>
      <c r="B3" s="429"/>
      <c r="C3" s="429"/>
      <c r="D3" s="57"/>
      <c r="E3" s="457"/>
      <c r="F3" s="457"/>
      <c r="G3" s="457"/>
      <c r="H3" s="457"/>
      <c r="I3" s="457"/>
      <c r="J3" s="457"/>
      <c r="K3" s="457"/>
      <c r="L3" s="457"/>
      <c r="M3" s="457"/>
      <c r="N3" s="457"/>
      <c r="O3" s="457"/>
      <c r="P3" s="457"/>
      <c r="Q3" s="457"/>
      <c r="R3" s="56"/>
      <c r="S3" s="56"/>
      <c r="T3" s="56"/>
      <c r="U3" s="56"/>
      <c r="V3" s="5"/>
    </row>
    <row r="4" spans="1:22" ht="15.5" x14ac:dyDescent="0.35">
      <c r="A4" s="56"/>
      <c r="B4" s="56"/>
      <c r="C4" s="56"/>
      <c r="D4" s="56"/>
      <c r="E4" s="56"/>
      <c r="F4" s="56"/>
      <c r="G4" s="56"/>
      <c r="H4" s="56"/>
      <c r="I4" s="56"/>
      <c r="J4" s="56"/>
      <c r="K4" s="56"/>
      <c r="L4" s="56"/>
      <c r="M4" s="56"/>
      <c r="N4" s="56"/>
      <c r="O4" s="56"/>
      <c r="P4" s="56"/>
      <c r="Q4" s="56"/>
      <c r="R4" s="56"/>
      <c r="S4" s="58" t="str">
        <f>CoverSheet!G7</f>
        <v>v:25-01-a</v>
      </c>
      <c r="T4" s="56"/>
      <c r="U4" s="58"/>
      <c r="V4" s="5"/>
    </row>
    <row r="5" spans="1:22" ht="7.4" customHeight="1" x14ac:dyDescent="0.35">
      <c r="A5" s="6"/>
      <c r="B5" s="6"/>
      <c r="C5" s="6"/>
      <c r="D5" s="6"/>
      <c r="E5" s="6"/>
      <c r="F5" s="6"/>
      <c r="G5" s="6"/>
      <c r="H5" s="6"/>
      <c r="I5" s="6"/>
      <c r="J5" s="6"/>
      <c r="K5" s="6"/>
      <c r="L5" s="6"/>
      <c r="M5" s="6"/>
      <c r="N5" s="6"/>
      <c r="O5" s="6"/>
      <c r="P5" s="6"/>
      <c r="Q5" s="6"/>
      <c r="R5" s="6"/>
      <c r="S5" s="6"/>
      <c r="T5" s="6"/>
      <c r="U5" s="20"/>
      <c r="V5" s="5"/>
    </row>
    <row r="6" spans="1:22" x14ac:dyDescent="0.35">
      <c r="A6" s="6"/>
      <c r="B6" s="6"/>
      <c r="C6" s="59"/>
      <c r="D6" s="6"/>
      <c r="E6" s="59" t="s">
        <v>41</v>
      </c>
      <c r="F6" s="6"/>
      <c r="G6" s="124">
        <f>CoverSheet!$C$11</f>
        <v>0</v>
      </c>
      <c r="H6" s="6"/>
      <c r="I6" s="6"/>
      <c r="J6" s="6"/>
      <c r="K6" s="6"/>
      <c r="L6" s="6"/>
      <c r="M6" s="6"/>
      <c r="N6" s="6"/>
      <c r="O6" s="6"/>
      <c r="P6" s="6"/>
      <c r="Q6" s="6"/>
      <c r="R6" s="6"/>
      <c r="S6" s="6"/>
      <c r="T6" s="6"/>
      <c r="U6" s="20"/>
      <c r="V6" s="5"/>
    </row>
    <row r="7" spans="1:22" x14ac:dyDescent="0.35">
      <c r="A7" s="6"/>
      <c r="B7" s="6"/>
      <c r="C7" s="59"/>
      <c r="D7" s="6"/>
      <c r="E7" s="59" t="s">
        <v>42</v>
      </c>
      <c r="F7" s="6"/>
      <c r="G7" s="124" t="str">
        <f>IF(OR(CoverSheet!$C$28=0,CoverSheet!$C$29=0),"",(TEXT(CoverSheet!$C$28,"DD/MM/YYYY")&amp;" - "&amp;(TEXT(CoverSheet!$C$29,"dd/mm/yyyy"))))</f>
        <v xml:space="preserve"> - </v>
      </c>
      <c r="H7" s="6"/>
      <c r="I7" s="436" t="s">
        <v>43</v>
      </c>
      <c r="J7" s="436"/>
      <c r="K7" s="436"/>
      <c r="L7" s="436"/>
      <c r="M7" s="86" t="str">
        <f>CoverSheet!C31</f>
        <v/>
      </c>
      <c r="N7" s="86"/>
      <c r="O7" s="86"/>
      <c r="P7" s="59"/>
      <c r="Q7" s="6"/>
      <c r="R7" s="59"/>
      <c r="S7" s="6"/>
      <c r="T7" s="6"/>
      <c r="U7" s="20"/>
      <c r="V7" s="5"/>
    </row>
    <row r="8" spans="1:22" ht="7.4" customHeight="1" thickBot="1" x14ac:dyDescent="0.4">
      <c r="A8" s="63"/>
      <c r="B8" s="63"/>
      <c r="C8" s="63"/>
      <c r="D8" s="63"/>
      <c r="E8" s="63"/>
      <c r="F8" s="63"/>
      <c r="G8" s="63"/>
      <c r="H8" s="63"/>
      <c r="I8" s="63"/>
      <c r="J8" s="63"/>
      <c r="K8" s="63"/>
      <c r="L8" s="63"/>
      <c r="M8" s="63"/>
      <c r="N8" s="63"/>
      <c r="O8" s="63"/>
      <c r="P8" s="63"/>
      <c r="Q8" s="63"/>
      <c r="R8" s="63"/>
      <c r="S8" s="63"/>
      <c r="T8" s="63"/>
      <c r="U8" s="273"/>
      <c r="V8" s="5"/>
    </row>
    <row r="9" spans="1:22" ht="7.4" customHeight="1" thickTop="1" x14ac:dyDescent="0.35">
      <c r="A9" s="6"/>
      <c r="B9" s="6"/>
      <c r="C9" s="6"/>
      <c r="D9" s="6"/>
      <c r="E9" s="6"/>
      <c r="F9" s="6"/>
      <c r="G9" s="6"/>
      <c r="H9" s="6"/>
      <c r="I9" s="6"/>
      <c r="J9" s="6"/>
      <c r="K9" s="6"/>
      <c r="L9" s="6"/>
      <c r="M9" s="6"/>
      <c r="N9" s="6"/>
      <c r="O9" s="6"/>
      <c r="P9" s="6"/>
      <c r="Q9" s="6"/>
      <c r="R9" s="6"/>
      <c r="S9" s="274"/>
      <c r="T9" s="6"/>
      <c r="U9" s="20"/>
      <c r="V9" s="5"/>
    </row>
    <row r="10" spans="1:22" x14ac:dyDescent="0.35">
      <c r="A10" s="6"/>
      <c r="B10" s="6" t="s">
        <v>2230</v>
      </c>
      <c r="C10" s="6" t="s">
        <v>2231</v>
      </c>
      <c r="D10" s="6"/>
      <c r="E10" s="6"/>
      <c r="F10" s="6"/>
      <c r="G10" s="6"/>
      <c r="H10" s="6"/>
      <c r="I10" s="6"/>
      <c r="J10" s="6"/>
      <c r="K10" s="6"/>
      <c r="L10" s="6"/>
      <c r="M10" s="6"/>
      <c r="N10" s="6"/>
      <c r="O10" s="6"/>
      <c r="P10" s="6"/>
      <c r="Q10" s="132"/>
      <c r="R10" s="6"/>
      <c r="S10" s="6"/>
      <c r="T10" s="6"/>
      <c r="U10" s="20" t="str">
        <f>IF(ISBLANK(Q10),"R","G")</f>
        <v>R</v>
      </c>
      <c r="V10" s="5"/>
    </row>
    <row r="11" spans="1:22" ht="7.4" customHeight="1" x14ac:dyDescent="0.35">
      <c r="A11" s="6"/>
      <c r="B11" s="6"/>
      <c r="C11" s="6"/>
      <c r="D11" s="6"/>
      <c r="E11" s="6"/>
      <c r="F11" s="6"/>
      <c r="G11" s="6"/>
      <c r="H11" s="6"/>
      <c r="I11" s="6"/>
      <c r="J11" s="6"/>
      <c r="K11" s="6"/>
      <c r="L11" s="6"/>
      <c r="M11" s="6"/>
      <c r="N11" s="6"/>
      <c r="O11" s="6"/>
      <c r="P11" s="6"/>
      <c r="Q11" s="6"/>
      <c r="R11" s="6"/>
      <c r="S11" s="6"/>
      <c r="T11" s="6"/>
      <c r="U11" s="269"/>
      <c r="V11" s="5"/>
    </row>
    <row r="12" spans="1:22" x14ac:dyDescent="0.35">
      <c r="A12" s="6"/>
      <c r="B12" s="6" t="s">
        <v>2232</v>
      </c>
      <c r="C12" s="6" t="s">
        <v>4765</v>
      </c>
      <c r="D12" s="6"/>
      <c r="E12" s="6"/>
      <c r="F12" s="6"/>
      <c r="G12" s="6"/>
      <c r="H12" s="6"/>
      <c r="I12" s="6"/>
      <c r="J12" s="6"/>
      <c r="K12" s="6"/>
      <c r="L12" s="6"/>
      <c r="M12" s="6"/>
      <c r="N12" s="6"/>
      <c r="O12" s="6"/>
      <c r="P12" s="6"/>
      <c r="Q12" s="134"/>
      <c r="R12" s="6"/>
      <c r="S12" s="6"/>
      <c r="T12" s="6"/>
      <c r="U12" s="20" t="str">
        <f>IF(AND($Q$10="yes",ISBLANK(Q12)),"R",IF(OR(AND($Q$10="yes",NOT(Q12&gt;0)),AND($Q$10="No",Q12&gt;0)),"Y","G"))</f>
        <v>G</v>
      </c>
      <c r="V12" s="5"/>
    </row>
    <row r="13" spans="1:22" ht="7.4" customHeight="1" x14ac:dyDescent="0.35">
      <c r="A13" s="6"/>
      <c r="B13" s="6"/>
      <c r="C13" s="6"/>
      <c r="D13" s="6"/>
      <c r="E13" s="6"/>
      <c r="F13" s="6"/>
      <c r="G13" s="6"/>
      <c r="H13" s="6"/>
      <c r="I13" s="6"/>
      <c r="J13" s="6"/>
      <c r="K13" s="6"/>
      <c r="L13" s="6"/>
      <c r="M13" s="6"/>
      <c r="N13" s="6"/>
      <c r="O13" s="6"/>
      <c r="P13" s="6"/>
      <c r="Q13" s="6"/>
      <c r="R13" s="6"/>
      <c r="S13" s="6"/>
      <c r="T13" s="6"/>
      <c r="U13" s="269"/>
      <c r="V13" s="5"/>
    </row>
    <row r="14" spans="1:22" x14ac:dyDescent="0.35">
      <c r="A14" s="6"/>
      <c r="B14" s="6" t="s">
        <v>2234</v>
      </c>
      <c r="C14" s="6" t="s">
        <v>4766</v>
      </c>
      <c r="D14" s="6"/>
      <c r="E14" s="6"/>
      <c r="F14" s="6"/>
      <c r="G14" s="6"/>
      <c r="H14" s="6"/>
      <c r="I14" s="6"/>
      <c r="J14" s="6"/>
      <c r="K14" s="6"/>
      <c r="L14" s="6"/>
      <c r="M14" s="6"/>
      <c r="N14" s="6"/>
      <c r="O14" s="6"/>
      <c r="P14" s="6"/>
      <c r="Q14" s="134"/>
      <c r="R14" s="6"/>
      <c r="S14" s="6"/>
      <c r="T14" s="6"/>
      <c r="U14" s="20" t="str">
        <f>IF(AND($Q$10="yes",ISBLANK(Q14)),"R",IF(OR(AND($Q$10="yes",NOT(Q14&gt;0)),AND($Q$10="No",Q14&gt;0)),"Y","G"))</f>
        <v>G</v>
      </c>
      <c r="V14" s="5"/>
    </row>
    <row r="15" spans="1:22" ht="7.4" customHeight="1" x14ac:dyDescent="0.35">
      <c r="A15" s="6"/>
      <c r="B15" s="6"/>
      <c r="C15" s="6"/>
      <c r="D15" s="6"/>
      <c r="E15" s="6"/>
      <c r="F15" s="6"/>
      <c r="G15" s="6"/>
      <c r="H15" s="6"/>
      <c r="I15" s="6"/>
      <c r="J15" s="6"/>
      <c r="K15" s="6"/>
      <c r="L15" s="6"/>
      <c r="M15" s="6"/>
      <c r="N15" s="6"/>
      <c r="O15" s="6"/>
      <c r="P15" s="6"/>
      <c r="Q15" s="6"/>
      <c r="R15" s="6"/>
      <c r="S15" s="6"/>
      <c r="T15" s="6"/>
      <c r="U15" s="269"/>
      <c r="V15" s="5"/>
    </row>
    <row r="16" spans="1:22" ht="43.5" x14ac:dyDescent="0.35">
      <c r="A16" s="6"/>
      <c r="B16" s="6" t="s">
        <v>2236</v>
      </c>
      <c r="C16" s="6" t="s">
        <v>4767</v>
      </c>
      <c r="D16" s="6"/>
      <c r="E16" s="272" t="s">
        <v>2237</v>
      </c>
      <c r="F16" s="271"/>
      <c r="G16" s="272" t="s">
        <v>2238</v>
      </c>
      <c r="H16" s="271"/>
      <c r="I16" s="271" t="s">
        <v>1249</v>
      </c>
      <c r="J16" s="271"/>
      <c r="K16" s="271" t="s">
        <v>2239</v>
      </c>
      <c r="L16" s="271"/>
      <c r="M16" s="272" t="s">
        <v>4690</v>
      </c>
      <c r="N16" s="271"/>
      <c r="O16" s="272" t="s">
        <v>4691</v>
      </c>
      <c r="P16" s="271"/>
      <c r="Q16" s="272" t="s">
        <v>3675</v>
      </c>
      <c r="R16" s="271"/>
      <c r="S16" s="271" t="s">
        <v>4692</v>
      </c>
      <c r="T16" s="6"/>
      <c r="U16" s="20" t="str">
        <f>IF(AND(Q10="no",COUNTA(E17:S31)&lt;&gt;0),"Y",IF(OR(AND(Q10="yes",COUNTA(E17:E31)=0),COUNTA(G17:M31,Q17:S31)&lt;&gt;COUNTA(E17:E31)*6,AND(Q12&lt;=15,COUNTA(E17:E31)&lt;Q12),AND(Q12&gt;15,COUNTA(E17:E31)&lt;&gt;15)),"R","G"))</f>
        <v>G</v>
      </c>
      <c r="V16" s="5"/>
    </row>
    <row r="17" spans="1:22" ht="30" customHeight="1" x14ac:dyDescent="0.35">
      <c r="A17" s="6"/>
      <c r="B17" s="6"/>
      <c r="C17" s="6"/>
      <c r="D17" s="271">
        <v>1</v>
      </c>
      <c r="E17" s="133"/>
      <c r="F17" s="6"/>
      <c r="G17" s="133"/>
      <c r="H17" s="6"/>
      <c r="I17" s="133"/>
      <c r="J17" s="6"/>
      <c r="K17" s="133"/>
      <c r="L17" s="6"/>
      <c r="M17" s="403"/>
      <c r="N17" s="6"/>
      <c r="O17" s="403"/>
      <c r="P17" s="6"/>
      <c r="Q17" s="133"/>
      <c r="R17" s="6"/>
      <c r="S17" s="133"/>
      <c r="T17" s="6"/>
      <c r="U17" s="20"/>
      <c r="V17" s="5"/>
    </row>
    <row r="18" spans="1:22" ht="30" customHeight="1" x14ac:dyDescent="0.35">
      <c r="A18" s="6"/>
      <c r="B18" s="6"/>
      <c r="C18" s="6"/>
      <c r="D18" s="271">
        <v>2</v>
      </c>
      <c r="E18" s="133"/>
      <c r="F18" s="6"/>
      <c r="G18" s="133"/>
      <c r="H18" s="6"/>
      <c r="I18" s="133"/>
      <c r="J18" s="6"/>
      <c r="K18" s="133"/>
      <c r="L18" s="6"/>
      <c r="M18" s="403"/>
      <c r="N18" s="6"/>
      <c r="O18" s="403"/>
      <c r="P18" s="6"/>
      <c r="Q18" s="133"/>
      <c r="R18" s="6"/>
      <c r="S18" s="133"/>
      <c r="T18" s="6"/>
      <c r="U18" s="269"/>
      <c r="V18" s="5"/>
    </row>
    <row r="19" spans="1:22" ht="30" customHeight="1" x14ac:dyDescent="0.35">
      <c r="A19" s="6"/>
      <c r="B19" s="6"/>
      <c r="C19" s="6"/>
      <c r="D19" s="271">
        <v>3</v>
      </c>
      <c r="E19" s="133"/>
      <c r="F19" s="6"/>
      <c r="G19" s="133"/>
      <c r="H19" s="6"/>
      <c r="I19" s="133"/>
      <c r="J19" s="6"/>
      <c r="K19" s="133"/>
      <c r="L19" s="6"/>
      <c r="M19" s="403"/>
      <c r="N19" s="6"/>
      <c r="O19" s="403"/>
      <c r="P19" s="6"/>
      <c r="Q19" s="133"/>
      <c r="R19" s="6"/>
      <c r="S19" s="133"/>
      <c r="T19" s="6"/>
      <c r="U19" s="269"/>
      <c r="V19" s="5"/>
    </row>
    <row r="20" spans="1:22" ht="30" customHeight="1" x14ac:dyDescent="0.35">
      <c r="A20" s="6"/>
      <c r="B20" s="6"/>
      <c r="C20" s="6"/>
      <c r="D20" s="271">
        <v>4</v>
      </c>
      <c r="E20" s="133"/>
      <c r="F20" s="6"/>
      <c r="G20" s="133"/>
      <c r="H20" s="6"/>
      <c r="I20" s="133"/>
      <c r="J20" s="6"/>
      <c r="K20" s="133"/>
      <c r="L20" s="6"/>
      <c r="M20" s="403"/>
      <c r="N20" s="6"/>
      <c r="O20" s="403"/>
      <c r="P20" s="6"/>
      <c r="Q20" s="133"/>
      <c r="R20" s="6"/>
      <c r="S20" s="133"/>
      <c r="T20" s="6"/>
      <c r="U20" s="269"/>
      <c r="V20" s="5"/>
    </row>
    <row r="21" spans="1:22" ht="30" customHeight="1" x14ac:dyDescent="0.35">
      <c r="A21" s="6"/>
      <c r="B21" s="6"/>
      <c r="C21" s="6"/>
      <c r="D21" s="271">
        <v>5</v>
      </c>
      <c r="E21" s="133"/>
      <c r="F21" s="6"/>
      <c r="G21" s="133"/>
      <c r="H21" s="6"/>
      <c r="I21" s="133"/>
      <c r="J21" s="6"/>
      <c r="K21" s="133"/>
      <c r="L21" s="6"/>
      <c r="M21" s="403"/>
      <c r="N21" s="6"/>
      <c r="O21" s="403"/>
      <c r="P21" s="6"/>
      <c r="Q21" s="133"/>
      <c r="R21" s="6"/>
      <c r="S21" s="133"/>
      <c r="T21" s="6"/>
      <c r="U21" s="269"/>
      <c r="V21" s="5"/>
    </row>
    <row r="22" spans="1:22" ht="30" customHeight="1" x14ac:dyDescent="0.35">
      <c r="A22" s="6"/>
      <c r="B22" s="6"/>
      <c r="C22" s="6"/>
      <c r="D22" s="271">
        <v>6</v>
      </c>
      <c r="E22" s="133"/>
      <c r="F22" s="6"/>
      <c r="G22" s="133"/>
      <c r="H22" s="6"/>
      <c r="I22" s="133"/>
      <c r="J22" s="6"/>
      <c r="K22" s="133"/>
      <c r="L22" s="6"/>
      <c r="M22" s="403"/>
      <c r="N22" s="6"/>
      <c r="O22" s="403"/>
      <c r="P22" s="6"/>
      <c r="Q22" s="133"/>
      <c r="R22" s="6"/>
      <c r="S22" s="133"/>
      <c r="T22" s="6"/>
      <c r="U22" s="269"/>
      <c r="V22" s="5"/>
    </row>
    <row r="23" spans="1:22" ht="30" customHeight="1" x14ac:dyDescent="0.35">
      <c r="A23" s="6"/>
      <c r="B23" s="6"/>
      <c r="C23" s="6"/>
      <c r="D23" s="271">
        <v>7</v>
      </c>
      <c r="E23" s="133"/>
      <c r="F23" s="6"/>
      <c r="G23" s="133"/>
      <c r="H23" s="6"/>
      <c r="I23" s="133"/>
      <c r="J23" s="6"/>
      <c r="K23" s="133"/>
      <c r="L23" s="6"/>
      <c r="M23" s="403"/>
      <c r="N23" s="6"/>
      <c r="O23" s="403"/>
      <c r="P23" s="6"/>
      <c r="Q23" s="133"/>
      <c r="R23" s="6"/>
      <c r="S23" s="133"/>
      <c r="T23" s="6"/>
      <c r="U23" s="269"/>
      <c r="V23" s="5"/>
    </row>
    <row r="24" spans="1:22" ht="30" customHeight="1" x14ac:dyDescent="0.35">
      <c r="A24" s="6"/>
      <c r="B24" s="6"/>
      <c r="C24" s="6"/>
      <c r="D24" s="271">
        <v>8</v>
      </c>
      <c r="E24" s="133"/>
      <c r="F24" s="6"/>
      <c r="G24" s="133"/>
      <c r="H24" s="6"/>
      <c r="I24" s="133"/>
      <c r="J24" s="6"/>
      <c r="K24" s="133"/>
      <c r="L24" s="6"/>
      <c r="M24" s="403"/>
      <c r="N24" s="6"/>
      <c r="O24" s="403"/>
      <c r="P24" s="6"/>
      <c r="Q24" s="133"/>
      <c r="R24" s="6"/>
      <c r="S24" s="133"/>
      <c r="T24" s="6"/>
      <c r="U24" s="269"/>
      <c r="V24" s="5"/>
    </row>
    <row r="25" spans="1:22" ht="30" customHeight="1" x14ac:dyDescent="0.35">
      <c r="A25" s="6"/>
      <c r="B25" s="6"/>
      <c r="C25" s="6"/>
      <c r="D25" s="271">
        <v>9</v>
      </c>
      <c r="E25" s="133"/>
      <c r="F25" s="6"/>
      <c r="G25" s="133"/>
      <c r="H25" s="6"/>
      <c r="I25" s="133"/>
      <c r="J25" s="6"/>
      <c r="K25" s="133"/>
      <c r="L25" s="6"/>
      <c r="M25" s="403"/>
      <c r="N25" s="6"/>
      <c r="O25" s="403"/>
      <c r="P25" s="6"/>
      <c r="Q25" s="133"/>
      <c r="R25" s="6"/>
      <c r="S25" s="133"/>
      <c r="T25" s="6"/>
      <c r="U25" s="269"/>
      <c r="V25" s="5"/>
    </row>
    <row r="26" spans="1:22" ht="30" customHeight="1" x14ac:dyDescent="0.35">
      <c r="A26" s="6"/>
      <c r="B26" s="6"/>
      <c r="C26" s="6"/>
      <c r="D26" s="271">
        <v>10</v>
      </c>
      <c r="E26" s="133"/>
      <c r="F26" s="6"/>
      <c r="G26" s="133"/>
      <c r="H26" s="6"/>
      <c r="I26" s="133"/>
      <c r="J26" s="6"/>
      <c r="K26" s="133"/>
      <c r="L26" s="6"/>
      <c r="M26" s="403"/>
      <c r="N26" s="6"/>
      <c r="O26" s="403"/>
      <c r="P26" s="6"/>
      <c r="Q26" s="133"/>
      <c r="R26" s="6"/>
      <c r="S26" s="133"/>
      <c r="T26" s="6"/>
      <c r="U26" s="269"/>
      <c r="V26" s="5"/>
    </row>
    <row r="27" spans="1:22" ht="30" customHeight="1" x14ac:dyDescent="0.35">
      <c r="A27" s="6"/>
      <c r="B27" s="6"/>
      <c r="C27" s="6"/>
      <c r="D27" s="271">
        <v>11</v>
      </c>
      <c r="E27" s="133"/>
      <c r="F27" s="6"/>
      <c r="G27" s="133"/>
      <c r="H27" s="6"/>
      <c r="I27" s="133"/>
      <c r="J27" s="6"/>
      <c r="K27" s="133"/>
      <c r="L27" s="6"/>
      <c r="M27" s="403"/>
      <c r="N27" s="6"/>
      <c r="O27" s="403"/>
      <c r="P27" s="6"/>
      <c r="Q27" s="133"/>
      <c r="R27" s="6"/>
      <c r="S27" s="133"/>
      <c r="T27" s="6"/>
      <c r="U27" s="269"/>
      <c r="V27" s="5"/>
    </row>
    <row r="28" spans="1:22" ht="30" customHeight="1" x14ac:dyDescent="0.35">
      <c r="A28" s="6"/>
      <c r="B28" s="6"/>
      <c r="C28" s="6"/>
      <c r="D28" s="271">
        <v>12</v>
      </c>
      <c r="E28" s="133"/>
      <c r="F28" s="6"/>
      <c r="G28" s="133"/>
      <c r="H28" s="6"/>
      <c r="I28" s="133"/>
      <c r="J28" s="6"/>
      <c r="K28" s="133"/>
      <c r="L28" s="6"/>
      <c r="M28" s="403"/>
      <c r="N28" s="6"/>
      <c r="O28" s="403"/>
      <c r="P28" s="6"/>
      <c r="Q28" s="133"/>
      <c r="R28" s="6"/>
      <c r="S28" s="133"/>
      <c r="T28" s="6"/>
      <c r="U28" s="269"/>
      <c r="V28" s="5"/>
    </row>
    <row r="29" spans="1:22" ht="30" customHeight="1" x14ac:dyDescent="0.35">
      <c r="A29" s="6"/>
      <c r="B29" s="6"/>
      <c r="C29" s="6"/>
      <c r="D29" s="271">
        <v>13</v>
      </c>
      <c r="E29" s="133"/>
      <c r="F29" s="6"/>
      <c r="G29" s="133"/>
      <c r="H29" s="6"/>
      <c r="I29" s="133"/>
      <c r="J29" s="6"/>
      <c r="K29" s="133"/>
      <c r="L29" s="6"/>
      <c r="M29" s="403"/>
      <c r="N29" s="6"/>
      <c r="O29" s="403"/>
      <c r="P29" s="6"/>
      <c r="Q29" s="133"/>
      <c r="R29" s="6"/>
      <c r="S29" s="133"/>
      <c r="T29" s="6"/>
      <c r="U29" s="269"/>
      <c r="V29" s="5"/>
    </row>
    <row r="30" spans="1:22" ht="30" customHeight="1" x14ac:dyDescent="0.35">
      <c r="A30" s="6"/>
      <c r="B30" s="6"/>
      <c r="C30" s="6"/>
      <c r="D30" s="271">
        <v>14</v>
      </c>
      <c r="E30" s="133"/>
      <c r="F30" s="6"/>
      <c r="G30" s="133"/>
      <c r="H30" s="6"/>
      <c r="I30" s="133"/>
      <c r="J30" s="6"/>
      <c r="K30" s="133"/>
      <c r="L30" s="6"/>
      <c r="M30" s="403"/>
      <c r="N30" s="6"/>
      <c r="O30" s="403"/>
      <c r="P30" s="6"/>
      <c r="Q30" s="133"/>
      <c r="R30" s="6"/>
      <c r="S30" s="133"/>
      <c r="T30" s="6"/>
      <c r="U30" s="269"/>
      <c r="V30" s="5"/>
    </row>
    <row r="31" spans="1:22" ht="30" customHeight="1" x14ac:dyDescent="0.35">
      <c r="A31" s="6"/>
      <c r="B31" s="6"/>
      <c r="C31" s="6"/>
      <c r="D31" s="271">
        <v>15</v>
      </c>
      <c r="E31" s="133"/>
      <c r="F31" s="6"/>
      <c r="G31" s="133"/>
      <c r="H31" s="6"/>
      <c r="I31" s="133"/>
      <c r="J31" s="6"/>
      <c r="K31" s="133"/>
      <c r="L31" s="6"/>
      <c r="M31" s="403"/>
      <c r="N31" s="6"/>
      <c r="O31" s="403"/>
      <c r="P31" s="6"/>
      <c r="Q31" s="133"/>
      <c r="R31" s="6"/>
      <c r="S31" s="133"/>
      <c r="T31" s="6"/>
      <c r="U31" s="269"/>
      <c r="V31" s="5"/>
    </row>
    <row r="32" spans="1:22" ht="7.4" customHeight="1" x14ac:dyDescent="0.35">
      <c r="A32" s="6"/>
      <c r="B32" s="6"/>
      <c r="C32" s="6"/>
      <c r="D32" s="6"/>
      <c r="E32" s="6"/>
      <c r="F32" s="6"/>
      <c r="G32" s="6"/>
      <c r="H32" s="6"/>
      <c r="I32" s="6"/>
      <c r="J32" s="6"/>
      <c r="K32" s="6"/>
      <c r="L32" s="6"/>
      <c r="M32" s="6"/>
      <c r="N32" s="6"/>
      <c r="O32" s="6"/>
      <c r="P32" s="6"/>
      <c r="Q32" s="6"/>
      <c r="R32" s="6"/>
      <c r="S32" s="6"/>
      <c r="T32" s="6"/>
      <c r="U32" s="269"/>
      <c r="V32" s="5"/>
    </row>
    <row r="33" spans="1:22" ht="14.5" customHeight="1" x14ac:dyDescent="0.35">
      <c r="A33" s="6"/>
      <c r="B33" s="6" t="s">
        <v>2240</v>
      </c>
      <c r="C33" s="6" t="s">
        <v>4768</v>
      </c>
      <c r="D33" s="6"/>
      <c r="E33" s="6"/>
      <c r="F33" s="6"/>
      <c r="G33" s="6"/>
      <c r="H33" s="6"/>
      <c r="I33" s="6"/>
      <c r="J33" s="6"/>
      <c r="K33" s="6"/>
      <c r="L33" s="6"/>
      <c r="M33" s="6"/>
      <c r="N33" s="6"/>
      <c r="O33" s="6"/>
      <c r="P33" s="6"/>
      <c r="Q33" s="6"/>
      <c r="R33" s="6"/>
      <c r="S33" s="6"/>
      <c r="T33" s="6"/>
      <c r="U33" s="269" t="str">
        <f>IF(AND(Q12&gt;15,ISBLANK(E35)),"R","G")</f>
        <v>G</v>
      </c>
      <c r="V33" s="5"/>
    </row>
    <row r="34" spans="1:22" ht="7.4" customHeight="1" x14ac:dyDescent="0.35">
      <c r="A34" s="6"/>
      <c r="B34" s="6"/>
      <c r="C34" s="6"/>
      <c r="D34" s="6"/>
      <c r="E34" s="6"/>
      <c r="F34" s="6"/>
      <c r="G34" s="6"/>
      <c r="H34" s="6"/>
      <c r="I34" s="6"/>
      <c r="J34" s="6"/>
      <c r="K34" s="6"/>
      <c r="L34" s="6"/>
      <c r="M34" s="6"/>
      <c r="N34" s="6"/>
      <c r="O34" s="6"/>
      <c r="P34" s="6"/>
      <c r="Q34" s="6"/>
      <c r="R34" s="6"/>
      <c r="S34" s="6"/>
      <c r="T34" s="6"/>
      <c r="U34" s="269"/>
      <c r="V34" s="5"/>
    </row>
    <row r="35" spans="1:22" x14ac:dyDescent="0.35">
      <c r="A35" s="6"/>
      <c r="B35" s="6"/>
      <c r="C35" s="6"/>
      <c r="D35" s="6"/>
      <c r="E35" s="519"/>
      <c r="F35" s="520"/>
      <c r="G35" s="520"/>
      <c r="H35" s="520"/>
      <c r="I35" s="520"/>
      <c r="J35" s="520"/>
      <c r="K35" s="520"/>
      <c r="L35" s="520"/>
      <c r="M35" s="520"/>
      <c r="N35" s="520"/>
      <c r="O35" s="520"/>
      <c r="P35" s="520"/>
      <c r="Q35" s="520"/>
      <c r="R35" s="520"/>
      <c r="S35" s="521"/>
      <c r="T35" s="6"/>
      <c r="U35" s="269"/>
      <c r="V35" s="5"/>
    </row>
    <row r="36" spans="1:22" x14ac:dyDescent="0.35">
      <c r="A36" s="6"/>
      <c r="B36" s="6"/>
      <c r="C36" s="6"/>
      <c r="D36" s="6"/>
      <c r="E36" s="522"/>
      <c r="F36" s="523"/>
      <c r="G36" s="523"/>
      <c r="H36" s="523"/>
      <c r="I36" s="523"/>
      <c r="J36" s="523"/>
      <c r="K36" s="523"/>
      <c r="L36" s="523"/>
      <c r="M36" s="523"/>
      <c r="N36" s="523"/>
      <c r="O36" s="523"/>
      <c r="P36" s="523"/>
      <c r="Q36" s="523"/>
      <c r="R36" s="523"/>
      <c r="S36" s="524"/>
      <c r="T36" s="6"/>
      <c r="U36" s="269"/>
      <c r="V36" s="5"/>
    </row>
    <row r="37" spans="1:22" x14ac:dyDescent="0.35">
      <c r="A37" s="6"/>
      <c r="B37" s="6"/>
      <c r="C37" s="6"/>
      <c r="D37" s="6"/>
      <c r="E37" s="525"/>
      <c r="F37" s="526"/>
      <c r="G37" s="526"/>
      <c r="H37" s="526"/>
      <c r="I37" s="526"/>
      <c r="J37" s="526"/>
      <c r="K37" s="526"/>
      <c r="L37" s="526"/>
      <c r="M37" s="526"/>
      <c r="N37" s="526"/>
      <c r="O37" s="526"/>
      <c r="P37" s="526"/>
      <c r="Q37" s="526"/>
      <c r="R37" s="526"/>
      <c r="S37" s="527"/>
      <c r="T37" s="6"/>
      <c r="U37" s="269"/>
      <c r="V37" s="5"/>
    </row>
    <row r="38" spans="1:22" ht="7.4" customHeight="1" x14ac:dyDescent="0.35">
      <c r="A38" s="6"/>
      <c r="B38" s="6"/>
      <c r="C38" s="6"/>
      <c r="D38" s="6"/>
      <c r="E38" s="6"/>
      <c r="F38" s="6"/>
      <c r="G38" s="6"/>
      <c r="H38" s="6"/>
      <c r="I38" s="6"/>
      <c r="J38" s="6"/>
      <c r="K38" s="6"/>
      <c r="L38" s="6"/>
      <c r="M38" s="6"/>
      <c r="N38" s="6"/>
      <c r="O38" s="6"/>
      <c r="P38" s="6"/>
      <c r="Q38" s="6"/>
      <c r="R38" s="6"/>
      <c r="S38" s="6"/>
      <c r="T38" s="6"/>
      <c r="U38" s="269"/>
      <c r="V38" s="5"/>
    </row>
    <row r="39" spans="1:22" ht="7.4" customHeight="1" x14ac:dyDescent="0.35">
      <c r="A39" s="4"/>
      <c r="B39" s="4"/>
      <c r="C39" s="4"/>
      <c r="D39" s="4"/>
      <c r="E39" s="4"/>
      <c r="F39" s="4"/>
      <c r="G39" s="4"/>
      <c r="H39" s="4"/>
      <c r="I39" s="4"/>
      <c r="J39" s="4"/>
      <c r="K39" s="4"/>
      <c r="L39" s="4"/>
      <c r="M39" s="4"/>
      <c r="N39" s="4"/>
      <c r="O39" s="4"/>
      <c r="P39" s="4"/>
      <c r="Q39" s="4"/>
      <c r="R39" s="4"/>
      <c r="S39" s="4"/>
      <c r="T39" s="4"/>
      <c r="U39" s="4"/>
      <c r="V39" s="5"/>
    </row>
  </sheetData>
  <sheetProtection algorithmName="SHA-512" hashValue="6WpClSJGHj6WyJ8SxAds9ElETVX25kieMaiXlKoov3abfmgwSpEUamn6gLoW3zl6nCEx+V1V3xk91wKm2vT1WQ==" saltValue="CH8keIZ2cYzlSAMdOd31JA==" spinCount="100000" sheet="1" objects="1" scenarios="1"/>
  <mergeCells count="4">
    <mergeCell ref="B2:C3"/>
    <mergeCell ref="E2:Q3"/>
    <mergeCell ref="E35:S37"/>
    <mergeCell ref="I7:L7"/>
  </mergeCells>
  <conditionalFormatting sqref="B33:S37">
    <cfRule type="expression" dxfId="32" priority="1">
      <formula>$Q$12&lt;16</formula>
    </cfRule>
  </conditionalFormatting>
  <conditionalFormatting sqref="B12:T37">
    <cfRule type="expression" dxfId="31" priority="3">
      <formula>$Q$10&lt;&gt;"yes"</formula>
    </cfRule>
  </conditionalFormatting>
  <conditionalFormatting sqref="U1:U1048576">
    <cfRule type="cellIs" dxfId="30" priority="5" operator="equal">
      <formula>"Y"</formula>
    </cfRule>
    <cfRule type="cellIs" dxfId="29" priority="6" operator="equal">
      <formula>"R"</formula>
    </cfRule>
    <cfRule type="cellIs" dxfId="28" priority="7" operator="equal">
      <formula>"G"</formula>
    </cfRule>
  </conditionalFormatting>
  <dataValidations count="4">
    <dataValidation type="list" allowBlank="1" showInputMessage="1" showErrorMessage="1" sqref="Q10" xr:uid="{D7DC6680-416D-42D4-B881-9ABAE499532F}">
      <formula1>YesNo</formula1>
    </dataValidation>
    <dataValidation type="decimal" operator="greaterThanOrEqual" allowBlank="1" showInputMessage="1" showErrorMessage="1" sqref="Q12 Q14" xr:uid="{95119410-33D4-4A6A-AD8E-5543E312C102}">
      <formula1>0</formula1>
    </dataValidation>
    <dataValidation type="list" allowBlank="1" showInputMessage="1" showErrorMessage="1" sqref="I17:I31" xr:uid="{8D018883-AA81-4E6E-991D-E17DAB44C7DE}">
      <formula1>Countries</formula1>
    </dataValidation>
    <dataValidation type="date" operator="greaterThanOrEqual" allowBlank="1" showInputMessage="1" showErrorMessage="1" sqref="M17:M31 O17:O31" xr:uid="{9C16974D-4CDF-462B-9CC3-3880F7E622DF}">
      <formula1>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C53D35-4058-49EB-9C75-6C299483D788}">
          <x14:formula1>
            <xm:f>Lists!$E$2:$E$3</xm:f>
          </x14:formula1>
          <xm:sqref>Q17:Q31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E92E-C1BF-46F6-8BDA-14F641C9BB0D}">
  <sheetPr codeName="Sheet26"/>
  <dimension ref="A1:I128"/>
  <sheetViews>
    <sheetView topLeftCell="A84" workbookViewId="0">
      <selection activeCell="H124" sqref="H124"/>
    </sheetView>
  </sheetViews>
  <sheetFormatPr defaultRowHeight="14.5" x14ac:dyDescent="0.35"/>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2242</v>
      </c>
      <c r="F1" t="s">
        <v>2230</v>
      </c>
      <c r="G1" t="s">
        <v>2231</v>
      </c>
      <c r="H1" s="255">
        <f>Outsourcing!Q10</f>
        <v>0</v>
      </c>
      <c r="I1" t="str">
        <f>Outsourcing!U10</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2242</v>
      </c>
      <c r="F2" t="s">
        <v>2232</v>
      </c>
      <c r="G2" t="s">
        <v>2233</v>
      </c>
      <c r="H2" s="252">
        <f>Outsourcing!Q12</f>
        <v>0</v>
      </c>
      <c r="I2" t="str">
        <f>Outsourcing!U12</f>
        <v>G</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2242</v>
      </c>
      <c r="F3" t="s">
        <v>2234</v>
      </c>
      <c r="G3" t="s">
        <v>2235</v>
      </c>
      <c r="H3" s="252">
        <f>Outsourcing!Q14</f>
        <v>0</v>
      </c>
      <c r="I3" t="str">
        <f>Outsourcing!U14</f>
        <v>G</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2242</v>
      </c>
      <c r="F4" t="s">
        <v>2243</v>
      </c>
      <c r="G4" t="s">
        <v>2244</v>
      </c>
      <c r="H4" s="255">
        <f>Outsourcing!E17</f>
        <v>0</v>
      </c>
      <c r="I4" t="str">
        <f>Outsourcing!$U$16</f>
        <v>G</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2242</v>
      </c>
      <c r="F5" t="s">
        <v>2245</v>
      </c>
      <c r="G5" t="s">
        <v>2246</v>
      </c>
      <c r="H5" s="255">
        <f>Outsourcing!E18</f>
        <v>0</v>
      </c>
      <c r="I5" t="str">
        <f>Outsourcing!$U$16</f>
        <v>G</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2242</v>
      </c>
      <c r="F6" t="s">
        <v>2247</v>
      </c>
      <c r="G6" t="s">
        <v>2248</v>
      </c>
      <c r="H6" s="255">
        <f>Outsourcing!E19</f>
        <v>0</v>
      </c>
      <c r="I6" t="str">
        <f>Outsourcing!$U$16</f>
        <v>G</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2242</v>
      </c>
      <c r="F7" t="s">
        <v>2249</v>
      </c>
      <c r="G7" t="s">
        <v>2250</v>
      </c>
      <c r="H7" s="255">
        <f>Outsourcing!E20</f>
        <v>0</v>
      </c>
      <c r="I7" t="str">
        <f>Outsourcing!$U$16</f>
        <v>G</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2242</v>
      </c>
      <c r="F8" t="s">
        <v>2251</v>
      </c>
      <c r="G8" t="s">
        <v>2252</v>
      </c>
      <c r="H8" s="255">
        <f>Outsourcing!E21</f>
        <v>0</v>
      </c>
      <c r="I8" t="str">
        <f>Outsourcing!$U$16</f>
        <v>G</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2242</v>
      </c>
      <c r="F9" t="s">
        <v>2253</v>
      </c>
      <c r="G9" t="s">
        <v>2254</v>
      </c>
      <c r="H9" s="255">
        <f>Outsourcing!E22</f>
        <v>0</v>
      </c>
      <c r="I9" t="str">
        <f>Outsourcing!$U$16</f>
        <v>G</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2242</v>
      </c>
      <c r="F10" t="s">
        <v>2255</v>
      </c>
      <c r="G10" t="s">
        <v>2256</v>
      </c>
      <c r="H10" s="255">
        <f>Outsourcing!E23</f>
        <v>0</v>
      </c>
      <c r="I10" t="str">
        <f>Outsourcing!$U$16</f>
        <v>G</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2242</v>
      </c>
      <c r="F11" t="s">
        <v>2257</v>
      </c>
      <c r="G11" t="s">
        <v>2258</v>
      </c>
      <c r="H11" s="255">
        <f>Outsourcing!E24</f>
        <v>0</v>
      </c>
      <c r="I11" t="str">
        <f>Outsourcing!$U$16</f>
        <v>G</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2242</v>
      </c>
      <c r="F12" t="s">
        <v>2259</v>
      </c>
      <c r="G12" t="s">
        <v>2260</v>
      </c>
      <c r="H12" s="255">
        <f>Outsourcing!E25</f>
        <v>0</v>
      </c>
      <c r="I12" t="str">
        <f>Outsourcing!$U$16</f>
        <v>G</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2242</v>
      </c>
      <c r="F13" t="s">
        <v>2261</v>
      </c>
      <c r="G13" t="s">
        <v>2262</v>
      </c>
      <c r="H13" s="255">
        <f>Outsourcing!E26</f>
        <v>0</v>
      </c>
      <c r="I13" t="str">
        <f>Outsourcing!$U$16</f>
        <v>G</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2242</v>
      </c>
      <c r="F14" t="s">
        <v>2263</v>
      </c>
      <c r="G14" t="s">
        <v>2264</v>
      </c>
      <c r="H14" s="255">
        <f>Outsourcing!E27</f>
        <v>0</v>
      </c>
      <c r="I14" t="str">
        <f>Outsourcing!$U$16</f>
        <v>G</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2242</v>
      </c>
      <c r="F15" t="s">
        <v>2265</v>
      </c>
      <c r="G15" t="s">
        <v>2266</v>
      </c>
      <c r="H15" s="255">
        <f>Outsourcing!E28</f>
        <v>0</v>
      </c>
      <c r="I15" t="str">
        <f>Outsourcing!$U$16</f>
        <v>G</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2242</v>
      </c>
      <c r="F16" t="s">
        <v>2267</v>
      </c>
      <c r="G16" t="s">
        <v>2268</v>
      </c>
      <c r="H16" s="255">
        <f>Outsourcing!E29</f>
        <v>0</v>
      </c>
      <c r="I16" t="str">
        <f>Outsourcing!$U$16</f>
        <v>G</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2242</v>
      </c>
      <c r="F17" t="s">
        <v>2269</v>
      </c>
      <c r="G17" t="s">
        <v>2270</v>
      </c>
      <c r="H17" s="255">
        <f>Outsourcing!E30</f>
        <v>0</v>
      </c>
      <c r="I17" t="str">
        <f>Outsourcing!$U$16</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2242</v>
      </c>
      <c r="F18" t="s">
        <v>2271</v>
      </c>
      <c r="G18" t="s">
        <v>2272</v>
      </c>
      <c r="H18" s="255">
        <f>Outsourcing!E31</f>
        <v>0</v>
      </c>
      <c r="I18" t="str">
        <f>Outsourcing!$U$16</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2242</v>
      </c>
      <c r="F19" t="s">
        <v>2273</v>
      </c>
      <c r="G19" t="s">
        <v>2274</v>
      </c>
      <c r="H19" s="255">
        <f>Outsourcing!G17</f>
        <v>0</v>
      </c>
      <c r="I19" t="str">
        <f>Outsourcing!$U$16</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2242</v>
      </c>
      <c r="F20" t="s">
        <v>2275</v>
      </c>
      <c r="G20" t="s">
        <v>2276</v>
      </c>
      <c r="H20" s="255">
        <f>Outsourcing!G18</f>
        <v>0</v>
      </c>
      <c r="I20" t="str">
        <f>Outsourcing!$U$16</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2242</v>
      </c>
      <c r="F21" t="s">
        <v>2277</v>
      </c>
      <c r="G21" t="s">
        <v>2278</v>
      </c>
      <c r="H21" s="255">
        <f>Outsourcing!G19</f>
        <v>0</v>
      </c>
      <c r="I21" t="str">
        <f>Outsourcing!$U$16</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2242</v>
      </c>
      <c r="F22" t="s">
        <v>2279</v>
      </c>
      <c r="G22" t="s">
        <v>2280</v>
      </c>
      <c r="H22" s="255">
        <f>Outsourcing!G20</f>
        <v>0</v>
      </c>
      <c r="I22" t="str">
        <f>Outsourcing!$U$16</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2242</v>
      </c>
      <c r="F23" t="s">
        <v>2281</v>
      </c>
      <c r="G23" t="s">
        <v>2282</v>
      </c>
      <c r="H23" s="255">
        <f>Outsourcing!G21</f>
        <v>0</v>
      </c>
      <c r="I23" t="str">
        <f>Outsourcing!$U$16</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2242</v>
      </c>
      <c r="F24" t="s">
        <v>2283</v>
      </c>
      <c r="G24" t="s">
        <v>2284</v>
      </c>
      <c r="H24" s="255">
        <f>Outsourcing!G22</f>
        <v>0</v>
      </c>
      <c r="I24" t="str">
        <f>Outsourcing!$U$16</f>
        <v>G</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2242</v>
      </c>
      <c r="F25" t="s">
        <v>2285</v>
      </c>
      <c r="G25" t="s">
        <v>2286</v>
      </c>
      <c r="H25" s="255">
        <f>Outsourcing!G23</f>
        <v>0</v>
      </c>
      <c r="I25" t="str">
        <f>Outsourcing!$U$16</f>
        <v>G</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2242</v>
      </c>
      <c r="F26" t="s">
        <v>2287</v>
      </c>
      <c r="G26" t="s">
        <v>2288</v>
      </c>
      <c r="H26" s="255">
        <f>Outsourcing!G24</f>
        <v>0</v>
      </c>
      <c r="I26" t="str">
        <f>Outsourcing!$U$16</f>
        <v>G</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2242</v>
      </c>
      <c r="F27" t="s">
        <v>2289</v>
      </c>
      <c r="G27" t="s">
        <v>2290</v>
      </c>
      <c r="H27" s="255">
        <f>Outsourcing!G25</f>
        <v>0</v>
      </c>
      <c r="I27" t="str">
        <f>Outsourcing!$U$16</f>
        <v>G</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2242</v>
      </c>
      <c r="F28" t="s">
        <v>2291</v>
      </c>
      <c r="G28" t="s">
        <v>2292</v>
      </c>
      <c r="H28" s="255">
        <f>Outsourcing!G26</f>
        <v>0</v>
      </c>
      <c r="I28" t="str">
        <f>Outsourcing!$U$16</f>
        <v>G</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2242</v>
      </c>
      <c r="F29" t="s">
        <v>2293</v>
      </c>
      <c r="G29" t="s">
        <v>2294</v>
      </c>
      <c r="H29" s="255">
        <f>Outsourcing!G27</f>
        <v>0</v>
      </c>
      <c r="I29" t="str">
        <f>Outsourcing!$U$16</f>
        <v>G</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2242</v>
      </c>
      <c r="F30" t="s">
        <v>2295</v>
      </c>
      <c r="G30" t="s">
        <v>2296</v>
      </c>
      <c r="H30" s="255">
        <f>Outsourcing!G28</f>
        <v>0</v>
      </c>
      <c r="I30" t="str">
        <f>Outsourcing!$U$16</f>
        <v>G</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2242</v>
      </c>
      <c r="F31" t="s">
        <v>2297</v>
      </c>
      <c r="G31" t="s">
        <v>2298</v>
      </c>
      <c r="H31" s="255">
        <f>Outsourcing!G29</f>
        <v>0</v>
      </c>
      <c r="I31" t="str">
        <f>Outsourcing!$U$16</f>
        <v>G</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2242</v>
      </c>
      <c r="F32" t="s">
        <v>2299</v>
      </c>
      <c r="G32" t="s">
        <v>2300</v>
      </c>
      <c r="H32" s="255">
        <f>Outsourcing!G30</f>
        <v>0</v>
      </c>
      <c r="I32" t="str">
        <f>Outsourcing!$U$16</f>
        <v>G</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2242</v>
      </c>
      <c r="F33" t="s">
        <v>2301</v>
      </c>
      <c r="G33" t="s">
        <v>2302</v>
      </c>
      <c r="H33" s="255">
        <f>Outsourcing!G31</f>
        <v>0</v>
      </c>
      <c r="I33" t="str">
        <f>Outsourcing!$U$16</f>
        <v>G</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2242</v>
      </c>
      <c r="F34" t="s">
        <v>2303</v>
      </c>
      <c r="G34" t="s">
        <v>1323</v>
      </c>
      <c r="H34" s="255">
        <f>Outsourcing!I17</f>
        <v>0</v>
      </c>
      <c r="I34" t="str">
        <f>Outsourcing!$U$16</f>
        <v>G</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2242</v>
      </c>
      <c r="F35" t="s">
        <v>2304</v>
      </c>
      <c r="G35" t="s">
        <v>1325</v>
      </c>
      <c r="H35" s="255">
        <f>Outsourcing!I18</f>
        <v>0</v>
      </c>
      <c r="I35" t="str">
        <f>Outsourcing!$U$16</f>
        <v>G</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2242</v>
      </c>
      <c r="F36" t="s">
        <v>2305</v>
      </c>
      <c r="G36" t="s">
        <v>1327</v>
      </c>
      <c r="H36" s="255">
        <f>Outsourcing!I19</f>
        <v>0</v>
      </c>
      <c r="I36" t="str">
        <f>Outsourcing!$U$16</f>
        <v>G</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2242</v>
      </c>
      <c r="F37" t="s">
        <v>2306</v>
      </c>
      <c r="G37" t="s">
        <v>1329</v>
      </c>
      <c r="H37" s="255">
        <f>Outsourcing!I20</f>
        <v>0</v>
      </c>
      <c r="I37" t="str">
        <f>Outsourcing!$U$16</f>
        <v>G</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2242</v>
      </c>
      <c r="F38" t="s">
        <v>2307</v>
      </c>
      <c r="G38" t="s">
        <v>1331</v>
      </c>
      <c r="H38" s="255">
        <f>Outsourcing!I21</f>
        <v>0</v>
      </c>
      <c r="I38" t="str">
        <f>Outsourcing!$U$16</f>
        <v>G</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2242</v>
      </c>
      <c r="F39" t="s">
        <v>2308</v>
      </c>
      <c r="G39" t="s">
        <v>1476</v>
      </c>
      <c r="H39" s="255">
        <f>Outsourcing!I22</f>
        <v>0</v>
      </c>
      <c r="I39" t="str">
        <f>Outsourcing!$U$16</f>
        <v>G</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2242</v>
      </c>
      <c r="F40" t="s">
        <v>2309</v>
      </c>
      <c r="G40" t="s">
        <v>1478</v>
      </c>
      <c r="H40" s="255">
        <f>Outsourcing!I23</f>
        <v>0</v>
      </c>
      <c r="I40" t="str">
        <f>Outsourcing!$U$16</f>
        <v>G</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2242</v>
      </c>
      <c r="F41" t="s">
        <v>2310</v>
      </c>
      <c r="G41" t="s">
        <v>1480</v>
      </c>
      <c r="H41" s="255">
        <f>Outsourcing!I24</f>
        <v>0</v>
      </c>
      <c r="I41" t="str">
        <f>Outsourcing!$U$16</f>
        <v>G</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2242</v>
      </c>
      <c r="F42" t="s">
        <v>2311</v>
      </c>
      <c r="G42" t="s">
        <v>1482</v>
      </c>
      <c r="H42" s="255">
        <f>Outsourcing!I25</f>
        <v>0</v>
      </c>
      <c r="I42" t="str">
        <f>Outsourcing!$U$16</f>
        <v>G</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2242</v>
      </c>
      <c r="F43" t="s">
        <v>2312</v>
      </c>
      <c r="G43" t="s">
        <v>1484</v>
      </c>
      <c r="H43" s="255">
        <f>Outsourcing!I26</f>
        <v>0</v>
      </c>
      <c r="I43" t="str">
        <f>Outsourcing!$U$16</f>
        <v>G</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2242</v>
      </c>
      <c r="F44" t="s">
        <v>2313</v>
      </c>
      <c r="G44" t="s">
        <v>2314</v>
      </c>
      <c r="H44" s="255">
        <f>Outsourcing!I27</f>
        <v>0</v>
      </c>
      <c r="I44" t="str">
        <f>Outsourcing!$U$16</f>
        <v>G</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2242</v>
      </c>
      <c r="F45" t="s">
        <v>2315</v>
      </c>
      <c r="G45" t="s">
        <v>2316</v>
      </c>
      <c r="H45" s="255">
        <f>Outsourcing!I28</f>
        <v>0</v>
      </c>
      <c r="I45" t="str">
        <f>Outsourcing!$U$16</f>
        <v>G</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2242</v>
      </c>
      <c r="F46" t="s">
        <v>2317</v>
      </c>
      <c r="G46" t="s">
        <v>2318</v>
      </c>
      <c r="H46" s="255">
        <f>Outsourcing!I29</f>
        <v>0</v>
      </c>
      <c r="I46" t="str">
        <f>Outsourcing!$U$16</f>
        <v>G</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2242</v>
      </c>
      <c r="F47" t="s">
        <v>2319</v>
      </c>
      <c r="G47" t="s">
        <v>2320</v>
      </c>
      <c r="H47" s="255">
        <f>Outsourcing!I30</f>
        <v>0</v>
      </c>
      <c r="I47" t="str">
        <f>Outsourcing!$U$16</f>
        <v>G</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2242</v>
      </c>
      <c r="F48" t="s">
        <v>2321</v>
      </c>
      <c r="G48" t="s">
        <v>2322</v>
      </c>
      <c r="H48" s="255">
        <f>Outsourcing!I31</f>
        <v>0</v>
      </c>
      <c r="I48" t="str">
        <f>Outsourcing!$U$16</f>
        <v>G</v>
      </c>
    </row>
    <row r="49" spans="1:9"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2242</v>
      </c>
      <c r="F49" t="s">
        <v>2323</v>
      </c>
      <c r="G49" t="s">
        <v>2324</v>
      </c>
      <c r="H49" s="255">
        <f>Outsourcing!K17</f>
        <v>0</v>
      </c>
      <c r="I49" t="str">
        <f>Outsourcing!$U$16</f>
        <v>G</v>
      </c>
    </row>
    <row r="50" spans="1:9"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2242</v>
      </c>
      <c r="F50" t="s">
        <v>2325</v>
      </c>
      <c r="G50" t="s">
        <v>2326</v>
      </c>
      <c r="H50" s="255">
        <f>Outsourcing!K18</f>
        <v>0</v>
      </c>
      <c r="I50" t="str">
        <f>Outsourcing!$U$16</f>
        <v>G</v>
      </c>
    </row>
    <row r="51" spans="1:9"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2242</v>
      </c>
      <c r="F51" t="s">
        <v>2327</v>
      </c>
      <c r="G51" t="s">
        <v>2328</v>
      </c>
      <c r="H51" s="255">
        <f>Outsourcing!K19</f>
        <v>0</v>
      </c>
      <c r="I51" t="str">
        <f>Outsourcing!$U$16</f>
        <v>G</v>
      </c>
    </row>
    <row r="52" spans="1:9"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2242</v>
      </c>
      <c r="F52" t="s">
        <v>2329</v>
      </c>
      <c r="G52" t="s">
        <v>2330</v>
      </c>
      <c r="H52" s="255">
        <f>Outsourcing!K20</f>
        <v>0</v>
      </c>
      <c r="I52" t="str">
        <f>Outsourcing!$U$16</f>
        <v>G</v>
      </c>
    </row>
    <row r="53" spans="1:9"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2242</v>
      </c>
      <c r="F53" t="s">
        <v>2331</v>
      </c>
      <c r="G53" t="s">
        <v>2332</v>
      </c>
      <c r="H53" s="255">
        <f>Outsourcing!K21</f>
        <v>0</v>
      </c>
      <c r="I53" t="str">
        <f>Outsourcing!$U$16</f>
        <v>G</v>
      </c>
    </row>
    <row r="54" spans="1:9"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2242</v>
      </c>
      <c r="F54" t="s">
        <v>2333</v>
      </c>
      <c r="G54" t="s">
        <v>2334</v>
      </c>
      <c r="H54" s="255">
        <f>Outsourcing!K22</f>
        <v>0</v>
      </c>
      <c r="I54" t="str">
        <f>Outsourcing!$U$16</f>
        <v>G</v>
      </c>
    </row>
    <row r="55" spans="1:9"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2242</v>
      </c>
      <c r="F55" t="s">
        <v>2335</v>
      </c>
      <c r="G55" t="s">
        <v>2336</v>
      </c>
      <c r="H55" s="255">
        <f>Outsourcing!K23</f>
        <v>0</v>
      </c>
      <c r="I55" t="str">
        <f>Outsourcing!$U$16</f>
        <v>G</v>
      </c>
    </row>
    <row r="56" spans="1:9"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2242</v>
      </c>
      <c r="F56" t="s">
        <v>2337</v>
      </c>
      <c r="G56" t="s">
        <v>2338</v>
      </c>
      <c r="H56" s="255">
        <f>Outsourcing!K24</f>
        <v>0</v>
      </c>
      <c r="I56" t="str">
        <f>Outsourcing!$U$16</f>
        <v>G</v>
      </c>
    </row>
    <row r="57" spans="1:9"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2242</v>
      </c>
      <c r="F57" t="s">
        <v>2339</v>
      </c>
      <c r="G57" t="s">
        <v>2340</v>
      </c>
      <c r="H57" s="255">
        <f>Outsourcing!K25</f>
        <v>0</v>
      </c>
      <c r="I57" t="str">
        <f>Outsourcing!$U$16</f>
        <v>G</v>
      </c>
    </row>
    <row r="58" spans="1:9"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2242</v>
      </c>
      <c r="F58" t="s">
        <v>2341</v>
      </c>
      <c r="G58" t="s">
        <v>2342</v>
      </c>
      <c r="H58" s="255">
        <f>Outsourcing!K26</f>
        <v>0</v>
      </c>
      <c r="I58" t="str">
        <f>Outsourcing!$U$16</f>
        <v>G</v>
      </c>
    </row>
    <row r="59" spans="1:9"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2242</v>
      </c>
      <c r="F59" t="s">
        <v>2343</v>
      </c>
      <c r="G59" t="s">
        <v>2344</v>
      </c>
      <c r="H59" s="255">
        <f>Outsourcing!K27</f>
        <v>0</v>
      </c>
      <c r="I59" t="str">
        <f>Outsourcing!$U$16</f>
        <v>G</v>
      </c>
    </row>
    <row r="60" spans="1:9"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2242</v>
      </c>
      <c r="F60" t="s">
        <v>2345</v>
      </c>
      <c r="G60" t="s">
        <v>2346</v>
      </c>
      <c r="H60" s="255">
        <f>Outsourcing!K28</f>
        <v>0</v>
      </c>
      <c r="I60" t="str">
        <f>Outsourcing!$U$16</f>
        <v>G</v>
      </c>
    </row>
    <row r="61" spans="1:9"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2242</v>
      </c>
      <c r="F61" t="s">
        <v>2347</v>
      </c>
      <c r="G61" t="s">
        <v>2348</v>
      </c>
      <c r="H61" s="255">
        <f>Outsourcing!K29</f>
        <v>0</v>
      </c>
      <c r="I61" t="str">
        <f>Outsourcing!$U$16</f>
        <v>G</v>
      </c>
    </row>
    <row r="62" spans="1:9"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2242</v>
      </c>
      <c r="F62" t="s">
        <v>2349</v>
      </c>
      <c r="G62" t="s">
        <v>2350</v>
      </c>
      <c r="H62" s="255">
        <f>Outsourcing!K30</f>
        <v>0</v>
      </c>
      <c r="I62" t="str">
        <f>Outsourcing!$U$16</f>
        <v>G</v>
      </c>
    </row>
    <row r="63" spans="1:9"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2242</v>
      </c>
      <c r="F63" t="s">
        <v>2351</v>
      </c>
      <c r="G63" t="s">
        <v>2352</v>
      </c>
      <c r="H63" s="255">
        <f>Outsourcing!K31</f>
        <v>0</v>
      </c>
      <c r="I63" t="str">
        <f>Outsourcing!$U$16</f>
        <v>G</v>
      </c>
    </row>
    <row r="64" spans="1:9"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2242</v>
      </c>
      <c r="F64" t="s">
        <v>2353</v>
      </c>
      <c r="G64" t="s">
        <v>2354</v>
      </c>
      <c r="H64" s="255">
        <f>Outsourcing!M17</f>
        <v>0</v>
      </c>
      <c r="I64" t="str">
        <f>Outsourcing!$U$16</f>
        <v>G</v>
      </c>
    </row>
    <row r="65" spans="1:9"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2242</v>
      </c>
      <c r="F65" t="s">
        <v>2355</v>
      </c>
      <c r="G65" t="s">
        <v>2356</v>
      </c>
      <c r="H65" s="255">
        <f>Outsourcing!M18</f>
        <v>0</v>
      </c>
      <c r="I65" t="str">
        <f>Outsourcing!$U$16</f>
        <v>G</v>
      </c>
    </row>
    <row r="66" spans="1:9"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2242</v>
      </c>
      <c r="F66" t="s">
        <v>2357</v>
      </c>
      <c r="G66" t="s">
        <v>2358</v>
      </c>
      <c r="H66" s="255">
        <f>Outsourcing!M19</f>
        <v>0</v>
      </c>
      <c r="I66" t="str">
        <f>Outsourcing!$U$16</f>
        <v>G</v>
      </c>
    </row>
    <row r="67" spans="1:9"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2242</v>
      </c>
      <c r="F67" t="s">
        <v>2359</v>
      </c>
      <c r="G67" t="s">
        <v>2360</v>
      </c>
      <c r="H67" s="255">
        <f>Outsourcing!M20</f>
        <v>0</v>
      </c>
      <c r="I67" t="str">
        <f>Outsourcing!$U$16</f>
        <v>G</v>
      </c>
    </row>
    <row r="68" spans="1:9"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2242</v>
      </c>
      <c r="F68" t="s">
        <v>2361</v>
      </c>
      <c r="G68" t="s">
        <v>2362</v>
      </c>
      <c r="H68" s="255">
        <f>Outsourcing!M21</f>
        <v>0</v>
      </c>
      <c r="I68" t="str">
        <f>Outsourcing!$U$16</f>
        <v>G</v>
      </c>
    </row>
    <row r="69" spans="1:9"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2242</v>
      </c>
      <c r="F69" t="s">
        <v>2363</v>
      </c>
      <c r="G69" t="s">
        <v>2364</v>
      </c>
      <c r="H69" s="255">
        <f>Outsourcing!M22</f>
        <v>0</v>
      </c>
      <c r="I69" t="str">
        <f>Outsourcing!$U$16</f>
        <v>G</v>
      </c>
    </row>
    <row r="70" spans="1:9"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2242</v>
      </c>
      <c r="F70" t="s">
        <v>2365</v>
      </c>
      <c r="G70" t="s">
        <v>2366</v>
      </c>
      <c r="H70" s="255">
        <f>Outsourcing!M23</f>
        <v>0</v>
      </c>
      <c r="I70" t="str">
        <f>Outsourcing!$U$16</f>
        <v>G</v>
      </c>
    </row>
    <row r="71" spans="1:9"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2242</v>
      </c>
      <c r="F71" t="s">
        <v>2367</v>
      </c>
      <c r="G71" t="s">
        <v>2368</v>
      </c>
      <c r="H71" s="255">
        <f>Outsourcing!M24</f>
        <v>0</v>
      </c>
      <c r="I71" t="str">
        <f>Outsourcing!$U$16</f>
        <v>G</v>
      </c>
    </row>
    <row r="72" spans="1:9"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2242</v>
      </c>
      <c r="F72" t="s">
        <v>2369</v>
      </c>
      <c r="G72" t="s">
        <v>2370</v>
      </c>
      <c r="H72" s="255">
        <f>Outsourcing!M25</f>
        <v>0</v>
      </c>
      <c r="I72" t="str">
        <f>Outsourcing!$U$16</f>
        <v>G</v>
      </c>
    </row>
    <row r="73" spans="1:9"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2242</v>
      </c>
      <c r="F73" t="s">
        <v>2371</v>
      </c>
      <c r="G73" t="s">
        <v>2372</v>
      </c>
      <c r="H73" s="255">
        <f>Outsourcing!M26</f>
        <v>0</v>
      </c>
      <c r="I73" t="str">
        <f>Outsourcing!$U$16</f>
        <v>G</v>
      </c>
    </row>
    <row r="74" spans="1:9"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2242</v>
      </c>
      <c r="F74" t="s">
        <v>2373</v>
      </c>
      <c r="G74" t="s">
        <v>2374</v>
      </c>
      <c r="H74" s="255">
        <f>Outsourcing!M27</f>
        <v>0</v>
      </c>
      <c r="I74" t="str">
        <f>Outsourcing!$U$16</f>
        <v>G</v>
      </c>
    </row>
    <row r="75" spans="1:9"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2242</v>
      </c>
      <c r="F75" t="s">
        <v>2375</v>
      </c>
      <c r="G75" t="s">
        <v>2376</v>
      </c>
      <c r="H75" s="255">
        <f>Outsourcing!M28</f>
        <v>0</v>
      </c>
      <c r="I75" t="str">
        <f>Outsourcing!$U$16</f>
        <v>G</v>
      </c>
    </row>
    <row r="76" spans="1:9"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2242</v>
      </c>
      <c r="F76" t="s">
        <v>2377</v>
      </c>
      <c r="G76" t="s">
        <v>2378</v>
      </c>
      <c r="H76" s="255">
        <f>Outsourcing!M29</f>
        <v>0</v>
      </c>
      <c r="I76" t="str">
        <f>Outsourcing!$U$16</f>
        <v>G</v>
      </c>
    </row>
    <row r="77" spans="1:9"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2242</v>
      </c>
      <c r="F77" t="s">
        <v>2379</v>
      </c>
      <c r="G77" t="s">
        <v>2380</v>
      </c>
      <c r="H77" s="255">
        <f>Outsourcing!M30</f>
        <v>0</v>
      </c>
      <c r="I77" t="str">
        <f>Outsourcing!$U$16</f>
        <v>G</v>
      </c>
    </row>
    <row r="78" spans="1:9"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2242</v>
      </c>
      <c r="F78" t="s">
        <v>2381</v>
      </c>
      <c r="G78" t="s">
        <v>2382</v>
      </c>
      <c r="H78" s="255">
        <f>Outsourcing!M31</f>
        <v>0</v>
      </c>
      <c r="I78" t="str">
        <f>Outsourcing!$U$16</f>
        <v>G</v>
      </c>
    </row>
    <row r="79" spans="1:9"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2242</v>
      </c>
      <c r="F79" t="s">
        <v>2383</v>
      </c>
      <c r="G79" t="s">
        <v>2384</v>
      </c>
      <c r="H79" s="255">
        <f>Outsourcing!O17</f>
        <v>0</v>
      </c>
      <c r="I79" t="str">
        <f>Outsourcing!$U$16</f>
        <v>G</v>
      </c>
    </row>
    <row r="80" spans="1:9"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2242</v>
      </c>
      <c r="F80" t="s">
        <v>2385</v>
      </c>
      <c r="G80" t="s">
        <v>2386</v>
      </c>
      <c r="H80" s="255">
        <f>Outsourcing!O18</f>
        <v>0</v>
      </c>
      <c r="I80" t="str">
        <f>Outsourcing!$U$16</f>
        <v>G</v>
      </c>
    </row>
    <row r="81" spans="1:9"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2242</v>
      </c>
      <c r="F81" t="s">
        <v>2387</v>
      </c>
      <c r="G81" t="s">
        <v>2388</v>
      </c>
      <c r="H81" s="255">
        <f>Outsourcing!O19</f>
        <v>0</v>
      </c>
      <c r="I81" t="str">
        <f>Outsourcing!$U$16</f>
        <v>G</v>
      </c>
    </row>
    <row r="82" spans="1:9"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2242</v>
      </c>
      <c r="F82" t="s">
        <v>2389</v>
      </c>
      <c r="G82" t="s">
        <v>2390</v>
      </c>
      <c r="H82" s="255">
        <f>Outsourcing!O20</f>
        <v>0</v>
      </c>
      <c r="I82" t="str">
        <f>Outsourcing!$U$16</f>
        <v>G</v>
      </c>
    </row>
    <row r="83" spans="1:9"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2242</v>
      </c>
      <c r="F83" t="s">
        <v>2391</v>
      </c>
      <c r="G83" t="s">
        <v>2392</v>
      </c>
      <c r="H83" s="255">
        <f>Outsourcing!O21</f>
        <v>0</v>
      </c>
      <c r="I83" t="str">
        <f>Outsourcing!$U$16</f>
        <v>G</v>
      </c>
    </row>
    <row r="84" spans="1:9"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2242</v>
      </c>
      <c r="F84" t="s">
        <v>2393</v>
      </c>
      <c r="G84" t="s">
        <v>2394</v>
      </c>
      <c r="H84" s="255">
        <f>Outsourcing!O22</f>
        <v>0</v>
      </c>
      <c r="I84" t="str">
        <f>Outsourcing!$U$16</f>
        <v>G</v>
      </c>
    </row>
    <row r="85" spans="1:9"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2242</v>
      </c>
      <c r="F85" t="s">
        <v>2395</v>
      </c>
      <c r="G85" t="s">
        <v>2396</v>
      </c>
      <c r="H85" s="255">
        <f>Outsourcing!O23</f>
        <v>0</v>
      </c>
      <c r="I85" t="str">
        <f>Outsourcing!$U$16</f>
        <v>G</v>
      </c>
    </row>
    <row r="86" spans="1:9"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2242</v>
      </c>
      <c r="F86" t="s">
        <v>2397</v>
      </c>
      <c r="G86" t="s">
        <v>2398</v>
      </c>
      <c r="H86" s="255">
        <f>Outsourcing!O24</f>
        <v>0</v>
      </c>
      <c r="I86" t="str">
        <f>Outsourcing!$U$16</f>
        <v>G</v>
      </c>
    </row>
    <row r="87" spans="1:9"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2242</v>
      </c>
      <c r="F87" t="s">
        <v>2399</v>
      </c>
      <c r="G87" t="s">
        <v>2400</v>
      </c>
      <c r="H87" s="255">
        <f>Outsourcing!O25</f>
        <v>0</v>
      </c>
      <c r="I87" t="str">
        <f>Outsourcing!$U$16</f>
        <v>G</v>
      </c>
    </row>
    <row r="88" spans="1:9"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2242</v>
      </c>
      <c r="F88" t="s">
        <v>2401</v>
      </c>
      <c r="G88" t="s">
        <v>2402</v>
      </c>
      <c r="H88" s="255">
        <f>Outsourcing!O26</f>
        <v>0</v>
      </c>
      <c r="I88" t="str">
        <f>Outsourcing!$U$16</f>
        <v>G</v>
      </c>
    </row>
    <row r="89" spans="1:9"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2242</v>
      </c>
      <c r="F89" t="s">
        <v>2403</v>
      </c>
      <c r="G89" t="s">
        <v>2404</v>
      </c>
      <c r="H89" s="255">
        <f>Outsourcing!O27</f>
        <v>0</v>
      </c>
      <c r="I89" t="str">
        <f>Outsourcing!$U$16</f>
        <v>G</v>
      </c>
    </row>
    <row r="90" spans="1:9"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2242</v>
      </c>
      <c r="F90" t="s">
        <v>2405</v>
      </c>
      <c r="G90" t="s">
        <v>2406</v>
      </c>
      <c r="H90" s="255">
        <f>Outsourcing!O28</f>
        <v>0</v>
      </c>
      <c r="I90" t="str">
        <f>Outsourcing!$U$16</f>
        <v>G</v>
      </c>
    </row>
    <row r="91" spans="1:9"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2242</v>
      </c>
      <c r="F91" t="s">
        <v>2407</v>
      </c>
      <c r="G91" t="s">
        <v>2408</v>
      </c>
      <c r="H91" s="255">
        <f>Outsourcing!O29</f>
        <v>0</v>
      </c>
      <c r="I91" t="str">
        <f>Outsourcing!$U$16</f>
        <v>G</v>
      </c>
    </row>
    <row r="92" spans="1:9"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2242</v>
      </c>
      <c r="F92" t="s">
        <v>2409</v>
      </c>
      <c r="G92" t="s">
        <v>2410</v>
      </c>
      <c r="H92" s="255">
        <f>Outsourcing!O30</f>
        <v>0</v>
      </c>
      <c r="I92" t="str">
        <f>Outsourcing!$U$16</f>
        <v>G</v>
      </c>
    </row>
    <row r="93" spans="1:9"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2242</v>
      </c>
      <c r="F93" t="s">
        <v>2411</v>
      </c>
      <c r="G93" t="s">
        <v>2412</v>
      </c>
      <c r="H93" s="255">
        <f>Outsourcing!O31</f>
        <v>0</v>
      </c>
      <c r="I93" t="str">
        <f>Outsourcing!$U$16</f>
        <v>G</v>
      </c>
    </row>
    <row r="94" spans="1:9"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2242</v>
      </c>
      <c r="F94" t="s">
        <v>2413</v>
      </c>
      <c r="G94" t="s">
        <v>2414</v>
      </c>
      <c r="H94" s="255">
        <f>Outsourcing!Q17</f>
        <v>0</v>
      </c>
      <c r="I94" t="str">
        <f>Outsourcing!$U$16</f>
        <v>G</v>
      </c>
    </row>
    <row r="95" spans="1:9"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2242</v>
      </c>
      <c r="F95" t="s">
        <v>2415</v>
      </c>
      <c r="G95" t="s">
        <v>2416</v>
      </c>
      <c r="H95" s="255">
        <f>Outsourcing!Q18</f>
        <v>0</v>
      </c>
      <c r="I95" t="str">
        <f>Outsourcing!$U$16</f>
        <v>G</v>
      </c>
    </row>
    <row r="96" spans="1:9"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2242</v>
      </c>
      <c r="F96" t="s">
        <v>2417</v>
      </c>
      <c r="G96" t="s">
        <v>2418</v>
      </c>
      <c r="H96" s="255">
        <f>Outsourcing!Q19</f>
        <v>0</v>
      </c>
      <c r="I96" t="str">
        <f>Outsourcing!$U$16</f>
        <v>G</v>
      </c>
    </row>
    <row r="97" spans="1:9"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2242</v>
      </c>
      <c r="F97" t="s">
        <v>2419</v>
      </c>
      <c r="G97" t="s">
        <v>2420</v>
      </c>
      <c r="H97" s="255">
        <f>Outsourcing!Q20</f>
        <v>0</v>
      </c>
      <c r="I97" t="str">
        <f>Outsourcing!$U$16</f>
        <v>G</v>
      </c>
    </row>
    <row r="98" spans="1:9"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2242</v>
      </c>
      <c r="F98" t="s">
        <v>2421</v>
      </c>
      <c r="G98" t="s">
        <v>2422</v>
      </c>
      <c r="H98" s="255">
        <f>Outsourcing!Q21</f>
        <v>0</v>
      </c>
      <c r="I98" t="str">
        <f>Outsourcing!$U$16</f>
        <v>G</v>
      </c>
    </row>
    <row r="99" spans="1:9"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2242</v>
      </c>
      <c r="F99" t="s">
        <v>2423</v>
      </c>
      <c r="G99" t="s">
        <v>2424</v>
      </c>
      <c r="H99" s="255">
        <f>Outsourcing!Q22</f>
        <v>0</v>
      </c>
      <c r="I99" t="str">
        <f>Outsourcing!$U$16</f>
        <v>G</v>
      </c>
    </row>
    <row r="100" spans="1:9"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2242</v>
      </c>
      <c r="F100" t="s">
        <v>2425</v>
      </c>
      <c r="G100" t="s">
        <v>2426</v>
      </c>
      <c r="H100" s="255">
        <f>Outsourcing!Q23</f>
        <v>0</v>
      </c>
      <c r="I100" t="str">
        <f>Outsourcing!$U$16</f>
        <v>G</v>
      </c>
    </row>
    <row r="101" spans="1:9"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2242</v>
      </c>
      <c r="F101" t="s">
        <v>2427</v>
      </c>
      <c r="G101" t="s">
        <v>2428</v>
      </c>
      <c r="H101" s="255">
        <f>Outsourcing!Q24</f>
        <v>0</v>
      </c>
      <c r="I101" t="str">
        <f>Outsourcing!$U$16</f>
        <v>G</v>
      </c>
    </row>
    <row r="102" spans="1:9"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2242</v>
      </c>
      <c r="F102" t="s">
        <v>2429</v>
      </c>
      <c r="G102" t="s">
        <v>2430</v>
      </c>
      <c r="H102" s="255">
        <f>Outsourcing!Q25</f>
        <v>0</v>
      </c>
      <c r="I102" t="str">
        <f>Outsourcing!$U$16</f>
        <v>G</v>
      </c>
    </row>
    <row r="103" spans="1:9"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2242</v>
      </c>
      <c r="F103" t="s">
        <v>2431</v>
      </c>
      <c r="G103" t="s">
        <v>2432</v>
      </c>
      <c r="H103" s="255">
        <f>Outsourcing!Q26</f>
        <v>0</v>
      </c>
      <c r="I103" t="str">
        <f>Outsourcing!$U$16</f>
        <v>G</v>
      </c>
    </row>
    <row r="104" spans="1:9"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2242</v>
      </c>
      <c r="F104" t="s">
        <v>2433</v>
      </c>
      <c r="G104" t="s">
        <v>2434</v>
      </c>
      <c r="H104" s="255">
        <f>Outsourcing!Q27</f>
        <v>0</v>
      </c>
      <c r="I104" t="str">
        <f>Outsourcing!$U$16</f>
        <v>G</v>
      </c>
    </row>
    <row r="105" spans="1:9"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2242</v>
      </c>
      <c r="F105" t="s">
        <v>2435</v>
      </c>
      <c r="G105" t="s">
        <v>2436</v>
      </c>
      <c r="H105" s="255">
        <f>Outsourcing!Q28</f>
        <v>0</v>
      </c>
      <c r="I105" t="str">
        <f>Outsourcing!$U$16</f>
        <v>G</v>
      </c>
    </row>
    <row r="106" spans="1:9"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2242</v>
      </c>
      <c r="F106" t="s">
        <v>2437</v>
      </c>
      <c r="G106" t="s">
        <v>2438</v>
      </c>
      <c r="H106" s="255">
        <f>Outsourcing!Q29</f>
        <v>0</v>
      </c>
      <c r="I106" t="str">
        <f>Outsourcing!$U$16</f>
        <v>G</v>
      </c>
    </row>
    <row r="107" spans="1:9"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2242</v>
      </c>
      <c r="F107" t="s">
        <v>2439</v>
      </c>
      <c r="G107" t="s">
        <v>2440</v>
      </c>
      <c r="H107" s="255">
        <f>Outsourcing!Q30</f>
        <v>0</v>
      </c>
      <c r="I107" t="str">
        <f>Outsourcing!$U$16</f>
        <v>G</v>
      </c>
    </row>
    <row r="108" spans="1:9"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2242</v>
      </c>
      <c r="F108" t="s">
        <v>2441</v>
      </c>
      <c r="G108" t="s">
        <v>2442</v>
      </c>
      <c r="H108" s="255">
        <f>Outsourcing!Q31</f>
        <v>0</v>
      </c>
      <c r="I108" t="str">
        <f>Outsourcing!$U$16</f>
        <v>G</v>
      </c>
    </row>
    <row r="109" spans="1:9"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2242</v>
      </c>
      <c r="F109" t="s">
        <v>2443</v>
      </c>
      <c r="G109" t="s">
        <v>2444</v>
      </c>
      <c r="H109" s="255">
        <f>Outsourcing!S17</f>
        <v>0</v>
      </c>
      <c r="I109" t="str">
        <f>Outsourcing!$U$16</f>
        <v>G</v>
      </c>
    </row>
    <row r="110" spans="1:9"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2242</v>
      </c>
      <c r="F110" t="s">
        <v>2445</v>
      </c>
      <c r="G110" t="s">
        <v>2446</v>
      </c>
      <c r="H110" s="255">
        <f>Outsourcing!S18</f>
        <v>0</v>
      </c>
      <c r="I110" t="str">
        <f>Outsourcing!$U$16</f>
        <v>G</v>
      </c>
    </row>
    <row r="111" spans="1:9" x14ac:dyDescent="0.35">
      <c r="A111" t="str">
        <f>IF(CoverSheet!$C$9="Annual Return","AR",IF(CoverSheet!$C$9="Interim Return","IR",IF(CoverSheet!$C$9="Audited Annual Return","AAR","")))</f>
        <v/>
      </c>
      <c r="B111" t="str">
        <f>CoverSheet!$G$7</f>
        <v>v:25-01-a</v>
      </c>
      <c r="C111">
        <f>IF(CoverSheet!$C$31=3,"Q1",IF(CoverSheet!$C$31=6,"Q2",IF(CoverSheet!$C$31=9,"Q3",IF(AND(CoverSheet!$C$31=12,A111="AR"),"Q4",YEAR(CoverSheet!$D$29)))))</f>
        <v>1900</v>
      </c>
      <c r="D111" t="str">
        <f>CoverSheet!$C$15</f>
        <v/>
      </c>
      <c r="E111" t="s">
        <v>2242</v>
      </c>
      <c r="F111" t="s">
        <v>2447</v>
      </c>
      <c r="G111" t="s">
        <v>2448</v>
      </c>
      <c r="H111" s="255">
        <f>Outsourcing!S19</f>
        <v>0</v>
      </c>
      <c r="I111" t="str">
        <f>Outsourcing!$U$16</f>
        <v>G</v>
      </c>
    </row>
    <row r="112" spans="1:9" x14ac:dyDescent="0.35">
      <c r="A112" t="str">
        <f>IF(CoverSheet!$C$9="Annual Return","AR",IF(CoverSheet!$C$9="Interim Return","IR",IF(CoverSheet!$C$9="Audited Annual Return","AAR","")))</f>
        <v/>
      </c>
      <c r="B112" t="str">
        <f>CoverSheet!$G$7</f>
        <v>v:25-01-a</v>
      </c>
      <c r="C112">
        <f>IF(CoverSheet!$C$31=3,"Q1",IF(CoverSheet!$C$31=6,"Q2",IF(CoverSheet!$C$31=9,"Q3",IF(AND(CoverSheet!$C$31=12,A112="AR"),"Q4",YEAR(CoverSheet!$D$29)))))</f>
        <v>1900</v>
      </c>
      <c r="D112" t="str">
        <f>CoverSheet!$C$15</f>
        <v/>
      </c>
      <c r="E112" t="s">
        <v>2242</v>
      </c>
      <c r="F112" t="s">
        <v>2449</v>
      </c>
      <c r="G112" t="s">
        <v>2450</v>
      </c>
      <c r="H112" s="255">
        <f>Outsourcing!S20</f>
        <v>0</v>
      </c>
      <c r="I112" t="str">
        <f>Outsourcing!$U$16</f>
        <v>G</v>
      </c>
    </row>
    <row r="113" spans="1:9" x14ac:dyDescent="0.35">
      <c r="A113" t="str">
        <f>IF(CoverSheet!$C$9="Annual Return","AR",IF(CoverSheet!$C$9="Interim Return","IR",IF(CoverSheet!$C$9="Audited Annual Return","AAR","")))</f>
        <v/>
      </c>
      <c r="B113" t="str">
        <f>CoverSheet!$G$7</f>
        <v>v:25-01-a</v>
      </c>
      <c r="C113">
        <f>IF(CoverSheet!$C$31=3,"Q1",IF(CoverSheet!$C$31=6,"Q2",IF(CoverSheet!$C$31=9,"Q3",IF(AND(CoverSheet!$C$31=12,A113="AR"),"Q4",YEAR(CoverSheet!$D$29)))))</f>
        <v>1900</v>
      </c>
      <c r="D113" t="str">
        <f>CoverSheet!$C$15</f>
        <v/>
      </c>
      <c r="E113" t="s">
        <v>2242</v>
      </c>
      <c r="F113" t="s">
        <v>2451</v>
      </c>
      <c r="G113" t="s">
        <v>2452</v>
      </c>
      <c r="H113" s="255">
        <f>Outsourcing!S21</f>
        <v>0</v>
      </c>
      <c r="I113" t="str">
        <f>Outsourcing!$U$16</f>
        <v>G</v>
      </c>
    </row>
    <row r="114" spans="1:9" x14ac:dyDescent="0.35">
      <c r="A114" t="str">
        <f>IF(CoverSheet!$C$9="Annual Return","AR",IF(CoverSheet!$C$9="Interim Return","IR",IF(CoverSheet!$C$9="Audited Annual Return","AAR","")))</f>
        <v/>
      </c>
      <c r="B114" t="str">
        <f>CoverSheet!$G$7</f>
        <v>v:25-01-a</v>
      </c>
      <c r="C114">
        <f>IF(CoverSheet!$C$31=3,"Q1",IF(CoverSheet!$C$31=6,"Q2",IF(CoverSheet!$C$31=9,"Q3",IF(AND(CoverSheet!$C$31=12,A114="AR"),"Q4",YEAR(CoverSheet!$D$29)))))</f>
        <v>1900</v>
      </c>
      <c r="D114" t="str">
        <f>CoverSheet!$C$15</f>
        <v/>
      </c>
      <c r="E114" t="s">
        <v>2242</v>
      </c>
      <c r="F114" t="s">
        <v>2453</v>
      </c>
      <c r="G114" t="s">
        <v>2454</v>
      </c>
      <c r="H114" s="255">
        <f>Outsourcing!S22</f>
        <v>0</v>
      </c>
      <c r="I114" t="str">
        <f>Outsourcing!$U$16</f>
        <v>G</v>
      </c>
    </row>
    <row r="115" spans="1:9" x14ac:dyDescent="0.35">
      <c r="A115" t="str">
        <f>IF(CoverSheet!$C$9="Annual Return","AR",IF(CoverSheet!$C$9="Interim Return","IR",IF(CoverSheet!$C$9="Audited Annual Return","AAR","")))</f>
        <v/>
      </c>
      <c r="B115" t="str">
        <f>CoverSheet!$G$7</f>
        <v>v:25-01-a</v>
      </c>
      <c r="C115">
        <f>IF(CoverSheet!$C$31=3,"Q1",IF(CoverSheet!$C$31=6,"Q2",IF(CoverSheet!$C$31=9,"Q3",IF(AND(CoverSheet!$C$31=12,A115="AR"),"Q4",YEAR(CoverSheet!$D$29)))))</f>
        <v>1900</v>
      </c>
      <c r="D115" t="str">
        <f>CoverSheet!$C$15</f>
        <v/>
      </c>
      <c r="E115" t="s">
        <v>2242</v>
      </c>
      <c r="F115" t="s">
        <v>2455</v>
      </c>
      <c r="G115" t="s">
        <v>2456</v>
      </c>
      <c r="H115" s="255">
        <f>Outsourcing!S23</f>
        <v>0</v>
      </c>
      <c r="I115" t="str">
        <f>Outsourcing!$U$16</f>
        <v>G</v>
      </c>
    </row>
    <row r="116" spans="1:9" x14ac:dyDescent="0.35">
      <c r="A116" t="str">
        <f>IF(CoverSheet!$C$9="Annual Return","AR",IF(CoverSheet!$C$9="Interim Return","IR",IF(CoverSheet!$C$9="Audited Annual Return","AAR","")))</f>
        <v/>
      </c>
      <c r="B116" t="str">
        <f>CoverSheet!$G$7</f>
        <v>v:25-01-a</v>
      </c>
      <c r="C116">
        <f>IF(CoverSheet!$C$31=3,"Q1",IF(CoverSheet!$C$31=6,"Q2",IF(CoverSheet!$C$31=9,"Q3",IF(AND(CoverSheet!$C$31=12,A116="AR"),"Q4",YEAR(CoverSheet!$D$29)))))</f>
        <v>1900</v>
      </c>
      <c r="D116" t="str">
        <f>CoverSheet!$C$15</f>
        <v/>
      </c>
      <c r="E116" t="s">
        <v>2242</v>
      </c>
      <c r="F116" t="s">
        <v>2457</v>
      </c>
      <c r="G116" t="s">
        <v>2458</v>
      </c>
      <c r="H116" s="255">
        <f>Outsourcing!S24</f>
        <v>0</v>
      </c>
      <c r="I116" t="str">
        <f>Outsourcing!$U$16</f>
        <v>G</v>
      </c>
    </row>
    <row r="117" spans="1:9" x14ac:dyDescent="0.35">
      <c r="A117" t="str">
        <f>IF(CoverSheet!$C$9="Annual Return","AR",IF(CoverSheet!$C$9="Interim Return","IR",IF(CoverSheet!$C$9="Audited Annual Return","AAR","")))</f>
        <v/>
      </c>
      <c r="B117" t="str">
        <f>CoverSheet!$G$7</f>
        <v>v:25-01-a</v>
      </c>
      <c r="C117">
        <f>IF(CoverSheet!$C$31=3,"Q1",IF(CoverSheet!$C$31=6,"Q2",IF(CoverSheet!$C$31=9,"Q3",IF(AND(CoverSheet!$C$31=12,A117="AR"),"Q4",YEAR(CoverSheet!$D$29)))))</f>
        <v>1900</v>
      </c>
      <c r="D117" t="str">
        <f>CoverSheet!$C$15</f>
        <v/>
      </c>
      <c r="E117" t="s">
        <v>2242</v>
      </c>
      <c r="F117" t="s">
        <v>2459</v>
      </c>
      <c r="G117" t="s">
        <v>2460</v>
      </c>
      <c r="H117" s="255">
        <f>Outsourcing!S25</f>
        <v>0</v>
      </c>
      <c r="I117" t="str">
        <f>Outsourcing!$U$16</f>
        <v>G</v>
      </c>
    </row>
    <row r="118" spans="1:9" x14ac:dyDescent="0.35">
      <c r="A118" t="str">
        <f>IF(CoverSheet!$C$9="Annual Return","AR",IF(CoverSheet!$C$9="Interim Return","IR",IF(CoverSheet!$C$9="Audited Annual Return","AAR","")))</f>
        <v/>
      </c>
      <c r="B118" t="str">
        <f>CoverSheet!$G$7</f>
        <v>v:25-01-a</v>
      </c>
      <c r="C118">
        <f>IF(CoverSheet!$C$31=3,"Q1",IF(CoverSheet!$C$31=6,"Q2",IF(CoverSheet!$C$31=9,"Q3",IF(AND(CoverSheet!$C$31=12,A118="AR"),"Q4",YEAR(CoverSheet!$D$29)))))</f>
        <v>1900</v>
      </c>
      <c r="D118" t="str">
        <f>CoverSheet!$C$15</f>
        <v/>
      </c>
      <c r="E118" t="s">
        <v>2242</v>
      </c>
      <c r="F118" t="s">
        <v>2461</v>
      </c>
      <c r="G118" t="s">
        <v>2462</v>
      </c>
      <c r="H118" s="255">
        <f>Outsourcing!S26</f>
        <v>0</v>
      </c>
      <c r="I118" t="str">
        <f>Outsourcing!$U$16</f>
        <v>G</v>
      </c>
    </row>
    <row r="119" spans="1:9" x14ac:dyDescent="0.35">
      <c r="A119" t="str">
        <f>IF(CoverSheet!$C$9="Annual Return","AR",IF(CoverSheet!$C$9="Interim Return","IR",IF(CoverSheet!$C$9="Audited Annual Return","AAR","")))</f>
        <v/>
      </c>
      <c r="B119" t="str">
        <f>CoverSheet!$G$7</f>
        <v>v:25-01-a</v>
      </c>
      <c r="C119">
        <f>IF(CoverSheet!$C$31=3,"Q1",IF(CoverSheet!$C$31=6,"Q2",IF(CoverSheet!$C$31=9,"Q3",IF(AND(CoverSheet!$C$31=12,A119="AR"),"Q4",YEAR(CoverSheet!$D$29)))))</f>
        <v>1900</v>
      </c>
      <c r="D119" t="str">
        <f>CoverSheet!$C$15</f>
        <v/>
      </c>
      <c r="E119" t="s">
        <v>2242</v>
      </c>
      <c r="F119" t="s">
        <v>2463</v>
      </c>
      <c r="G119" t="s">
        <v>2464</v>
      </c>
      <c r="H119" s="255">
        <f>Outsourcing!S27</f>
        <v>0</v>
      </c>
      <c r="I119" t="str">
        <f>Outsourcing!$U$16</f>
        <v>G</v>
      </c>
    </row>
    <row r="120" spans="1:9" x14ac:dyDescent="0.35">
      <c r="A120" t="str">
        <f>IF(CoverSheet!$C$9="Annual Return","AR",IF(CoverSheet!$C$9="Interim Return","IR",IF(CoverSheet!$C$9="Audited Annual Return","AAR","")))</f>
        <v/>
      </c>
      <c r="B120" t="str">
        <f>CoverSheet!$G$7</f>
        <v>v:25-01-a</v>
      </c>
      <c r="C120">
        <f>IF(CoverSheet!$C$31=3,"Q1",IF(CoverSheet!$C$31=6,"Q2",IF(CoverSheet!$C$31=9,"Q3",IF(AND(CoverSheet!$C$31=12,A120="AR"),"Q4",YEAR(CoverSheet!$D$29)))))</f>
        <v>1900</v>
      </c>
      <c r="D120" t="str">
        <f>CoverSheet!$C$15</f>
        <v/>
      </c>
      <c r="E120" t="s">
        <v>2242</v>
      </c>
      <c r="F120" t="s">
        <v>2465</v>
      </c>
      <c r="G120" t="s">
        <v>2466</v>
      </c>
      <c r="H120" s="255">
        <f>Outsourcing!S28</f>
        <v>0</v>
      </c>
      <c r="I120" t="str">
        <f>Outsourcing!$U$16</f>
        <v>G</v>
      </c>
    </row>
    <row r="121" spans="1:9" x14ac:dyDescent="0.35">
      <c r="A121" t="str">
        <f>IF(CoverSheet!$C$9="Annual Return","AR",IF(CoverSheet!$C$9="Interim Return","IR",IF(CoverSheet!$C$9="Audited Annual Return","AAR","")))</f>
        <v/>
      </c>
      <c r="B121" t="str">
        <f>CoverSheet!$G$7</f>
        <v>v:25-01-a</v>
      </c>
      <c r="C121">
        <f>IF(CoverSheet!$C$31=3,"Q1",IF(CoverSheet!$C$31=6,"Q2",IF(CoverSheet!$C$31=9,"Q3",IF(AND(CoverSheet!$C$31=12,A121="AR"),"Q4",YEAR(CoverSheet!$D$29)))))</f>
        <v>1900</v>
      </c>
      <c r="D121" t="str">
        <f>CoverSheet!$C$15</f>
        <v/>
      </c>
      <c r="E121" t="s">
        <v>2242</v>
      </c>
      <c r="F121" t="s">
        <v>2467</v>
      </c>
      <c r="G121" t="s">
        <v>2468</v>
      </c>
      <c r="H121" s="255">
        <f>Outsourcing!S29</f>
        <v>0</v>
      </c>
      <c r="I121" t="str">
        <f>Outsourcing!$U$16</f>
        <v>G</v>
      </c>
    </row>
    <row r="122" spans="1:9" x14ac:dyDescent="0.35">
      <c r="A122" t="str">
        <f>IF(CoverSheet!$C$9="Annual Return","AR",IF(CoverSheet!$C$9="Interim Return","IR",IF(CoverSheet!$C$9="Audited Annual Return","AAR","")))</f>
        <v/>
      </c>
      <c r="B122" t="str">
        <f>CoverSheet!$G$7</f>
        <v>v:25-01-a</v>
      </c>
      <c r="C122">
        <f>IF(CoverSheet!$C$31=3,"Q1",IF(CoverSheet!$C$31=6,"Q2",IF(CoverSheet!$C$31=9,"Q3",IF(AND(CoverSheet!$C$31=12,A122="AR"),"Q4",YEAR(CoverSheet!$D$29)))))</f>
        <v>1900</v>
      </c>
      <c r="D122" t="str">
        <f>CoverSheet!$C$15</f>
        <v/>
      </c>
      <c r="E122" t="s">
        <v>2242</v>
      </c>
      <c r="F122" t="s">
        <v>2469</v>
      </c>
      <c r="G122" t="s">
        <v>2470</v>
      </c>
      <c r="H122" s="255">
        <f>Outsourcing!S30</f>
        <v>0</v>
      </c>
      <c r="I122" t="str">
        <f>Outsourcing!$U$16</f>
        <v>G</v>
      </c>
    </row>
    <row r="123" spans="1:9" x14ac:dyDescent="0.35">
      <c r="A123" t="str">
        <f>IF(CoverSheet!$C$9="Annual Return","AR",IF(CoverSheet!$C$9="Interim Return","IR",IF(CoverSheet!$C$9="Audited Annual Return","AAR","")))</f>
        <v/>
      </c>
      <c r="B123" t="str">
        <f>CoverSheet!$G$7</f>
        <v>v:25-01-a</v>
      </c>
      <c r="C123">
        <f>IF(CoverSheet!$C$31=3,"Q1",IF(CoverSheet!$C$31=6,"Q2",IF(CoverSheet!$C$31=9,"Q3",IF(AND(CoverSheet!$C$31=12,A123="AR"),"Q4",YEAR(CoverSheet!$D$29)))))</f>
        <v>1900</v>
      </c>
      <c r="D123" t="str">
        <f>CoverSheet!$C$15</f>
        <v/>
      </c>
      <c r="E123" t="s">
        <v>2242</v>
      </c>
      <c r="F123" t="s">
        <v>2471</v>
      </c>
      <c r="G123" t="s">
        <v>2472</v>
      </c>
      <c r="H123" s="255">
        <f>Outsourcing!S31</f>
        <v>0</v>
      </c>
      <c r="I123" t="str">
        <f>Outsourcing!$U$16</f>
        <v>G</v>
      </c>
    </row>
    <row r="124" spans="1:9" x14ac:dyDescent="0.35">
      <c r="A124" t="str">
        <f>IF(CoverSheet!$C$9="Annual Return","AR",IF(CoverSheet!$C$9="Interim Return","IR",IF(CoverSheet!$C$9="Audited Annual Return","AAR","")))</f>
        <v/>
      </c>
      <c r="B124" t="str">
        <f>CoverSheet!$G$7</f>
        <v>v:25-01-a</v>
      </c>
      <c r="C124">
        <f>IF(CoverSheet!$C$31=3,"Q1",IF(CoverSheet!$C$31=6,"Q2",IF(CoverSheet!$C$31=9,"Q3",IF(AND(CoverSheet!$C$31=12,A124="AR"),"Q4",YEAR(CoverSheet!$D$29)))))</f>
        <v>1900</v>
      </c>
      <c r="D124" t="str">
        <f>CoverSheet!$C$15</f>
        <v/>
      </c>
      <c r="E124" t="s">
        <v>2242</v>
      </c>
      <c r="F124" t="s">
        <v>2240</v>
      </c>
      <c r="G124" t="s">
        <v>2241</v>
      </c>
      <c r="H124" s="255">
        <f>Outsourcing!E35</f>
        <v>0</v>
      </c>
      <c r="I124" t="str">
        <f>Outsourcing!U33</f>
        <v>G</v>
      </c>
    </row>
    <row r="128" spans="1:9" x14ac:dyDescent="0.35">
      <c r="E128" s="372"/>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3965-5BB2-43D2-A133-CF52B32B1623}">
  <sheetPr codeName="Sheet27">
    <tabColor rgb="FFEDD9C4"/>
  </sheetPr>
  <dimension ref="A1:L121"/>
  <sheetViews>
    <sheetView zoomScale="86" zoomScaleNormal="130" workbookViewId="0"/>
  </sheetViews>
  <sheetFormatPr defaultColWidth="0" defaultRowHeight="14.5" zeroHeight="1" x14ac:dyDescent="0.35"/>
  <cols>
    <col min="1" max="1" width="1.54296875" style="278" customWidth="1"/>
    <col min="2" max="2" width="10.7265625" style="278" customWidth="1"/>
    <col min="3" max="3" width="6.453125" style="278" customWidth="1"/>
    <col min="4" max="4" width="34.26953125" style="278" customWidth="1"/>
    <col min="5" max="5" width="21.1796875" style="278" customWidth="1"/>
    <col min="6" max="9" width="17.54296875" style="278" customWidth="1"/>
    <col min="10" max="10" width="28.453125" style="278" customWidth="1"/>
    <col min="11" max="12" width="1.453125" style="278" customWidth="1"/>
    <col min="13" max="16384" width="0" style="278" hidden="1"/>
  </cols>
  <sheetData>
    <row r="1" spans="1:12" ht="7.4" customHeight="1" x14ac:dyDescent="0.35">
      <c r="A1" s="8"/>
      <c r="B1" s="118"/>
      <c r="C1" s="118"/>
      <c r="D1" s="56"/>
      <c r="E1" s="56"/>
      <c r="F1" s="56"/>
      <c r="G1" s="56"/>
      <c r="H1" s="56"/>
      <c r="I1" s="56"/>
      <c r="J1" s="56"/>
      <c r="K1" s="56"/>
      <c r="L1" s="5"/>
    </row>
    <row r="2" spans="1:12" ht="14.5" customHeight="1" x14ac:dyDescent="0.35">
      <c r="A2" s="8"/>
      <c r="B2" s="429" t="e" vm="4">
        <v>#VALUE!</v>
      </c>
      <c r="C2" s="429"/>
      <c r="D2" s="457" t="s">
        <v>1686</v>
      </c>
      <c r="E2" s="457"/>
      <c r="F2" s="457"/>
      <c r="G2" s="457"/>
      <c r="H2" s="457"/>
      <c r="I2" s="457"/>
      <c r="J2" s="57"/>
      <c r="K2" s="57"/>
      <c r="L2" s="5"/>
    </row>
    <row r="3" spans="1:12" ht="15.65" customHeight="1" x14ac:dyDescent="0.35">
      <c r="A3" s="56"/>
      <c r="B3" s="429"/>
      <c r="C3" s="429"/>
      <c r="D3" s="457"/>
      <c r="E3" s="457"/>
      <c r="F3" s="457"/>
      <c r="G3" s="457"/>
      <c r="H3" s="457"/>
      <c r="I3" s="457"/>
      <c r="J3" s="57"/>
      <c r="K3" s="57"/>
      <c r="L3" s="5"/>
    </row>
    <row r="4" spans="1:12" ht="15.5" x14ac:dyDescent="0.35">
      <c r="A4" s="56"/>
      <c r="B4" s="118"/>
      <c r="C4" s="118"/>
      <c r="D4" s="56"/>
      <c r="E4" s="56"/>
      <c r="F4" s="56"/>
      <c r="G4" s="56"/>
      <c r="H4" s="56"/>
      <c r="I4" s="56"/>
      <c r="J4" s="153" t="str">
        <f>CoverSheet!G7</f>
        <v>v:25-01-a</v>
      </c>
      <c r="K4" s="58"/>
      <c r="L4" s="5"/>
    </row>
    <row r="5" spans="1:12" ht="7.4" customHeight="1" x14ac:dyDescent="0.35">
      <c r="A5" s="6"/>
      <c r="B5" s="124"/>
      <c r="C5" s="124"/>
      <c r="D5" s="6"/>
      <c r="E5" s="6"/>
      <c r="F5" s="6"/>
      <c r="G5" s="6"/>
      <c r="H5" s="6"/>
      <c r="I5" s="6"/>
      <c r="J5" s="6"/>
      <c r="K5" s="6"/>
      <c r="L5" s="5"/>
    </row>
    <row r="6" spans="1:12" x14ac:dyDescent="0.35">
      <c r="A6" s="6"/>
      <c r="B6" s="124"/>
      <c r="C6" s="124"/>
      <c r="D6" s="59" t="s">
        <v>41</v>
      </c>
      <c r="E6" s="60">
        <f>CoverSheet!$C$11</f>
        <v>0</v>
      </c>
      <c r="F6" s="6"/>
      <c r="G6" s="6"/>
      <c r="H6" s="6"/>
      <c r="I6" s="6"/>
      <c r="J6" s="6"/>
      <c r="K6" s="6"/>
      <c r="L6" s="5"/>
    </row>
    <row r="7" spans="1:12" x14ac:dyDescent="0.35">
      <c r="A7" s="6"/>
      <c r="B7" s="124"/>
      <c r="C7" s="124"/>
      <c r="D7" s="59" t="s">
        <v>42</v>
      </c>
      <c r="E7" s="60" t="str">
        <f>IF(OR(CoverSheet!$C$28=0,CoverSheet!$C$29=0),"",(TEXT(CoverSheet!$C$28,"DD/MM/YYYY")&amp;" - "&amp;(TEXT(CoverSheet!$C$29,"dd/mm/yyyy"))))</f>
        <v xml:space="preserve"> - </v>
      </c>
      <c r="F7" s="6"/>
      <c r="G7" s="436" t="s">
        <v>43</v>
      </c>
      <c r="H7" s="436"/>
      <c r="I7" s="61" t="str">
        <f>CoverSheet!C31</f>
        <v/>
      </c>
      <c r="K7" s="6"/>
      <c r="L7" s="5"/>
    </row>
    <row r="8" spans="1:12" ht="7.4" customHeight="1" thickBot="1" x14ac:dyDescent="0.4">
      <c r="A8" s="63"/>
      <c r="B8" s="138"/>
      <c r="C8" s="138"/>
      <c r="D8" s="63"/>
      <c r="E8" s="63"/>
      <c r="F8" s="63"/>
      <c r="G8" s="63"/>
      <c r="H8" s="63"/>
      <c r="I8" s="63"/>
      <c r="J8" s="63"/>
      <c r="K8" s="63"/>
      <c r="L8" s="5"/>
    </row>
    <row r="9" spans="1:12" s="6" customFormat="1" ht="7.4" customHeight="1" thickTop="1" x14ac:dyDescent="0.35">
      <c r="K9" s="31"/>
      <c r="L9" s="5"/>
    </row>
    <row r="10" spans="1:12" s="6" customFormat="1" x14ac:dyDescent="0.35">
      <c r="C10" s="10" t="s">
        <v>1687</v>
      </c>
      <c r="L10" s="5"/>
    </row>
    <row r="11" spans="1:12" s="6" customFormat="1" ht="7.4" customHeight="1" x14ac:dyDescent="0.35">
      <c r="C11" s="10"/>
      <c r="L11" s="5"/>
    </row>
    <row r="12" spans="1:12" s="6" customFormat="1" x14ac:dyDescent="0.35">
      <c r="B12" s="6" t="s">
        <v>1688</v>
      </c>
      <c r="C12" s="18"/>
      <c r="F12" s="10" t="s">
        <v>1689</v>
      </c>
      <c r="G12" s="10" t="s">
        <v>1690</v>
      </c>
      <c r="H12" s="10" t="s">
        <v>1691</v>
      </c>
      <c r="I12" s="10" t="s">
        <v>52</v>
      </c>
      <c r="L12" s="5"/>
    </row>
    <row r="13" spans="1:12" s="6" customFormat="1" x14ac:dyDescent="0.35">
      <c r="E13" s="59" t="s">
        <v>1692</v>
      </c>
      <c r="F13" s="147"/>
      <c r="G13" s="148"/>
      <c r="H13" s="149"/>
      <c r="I13" s="150">
        <f>SUM(F13:H13)</f>
        <v>0</v>
      </c>
      <c r="K13" s="6" t="str">
        <f>IF(OR(COUNTA(F13:H14)=0,AND(I15=0,'Income Statement'!$I$33&gt;0)),"R","G")</f>
        <v>R</v>
      </c>
      <c r="L13" s="5"/>
    </row>
    <row r="14" spans="1:12" s="6" customFormat="1" x14ac:dyDescent="0.35">
      <c r="E14" s="59" t="s">
        <v>1693</v>
      </c>
      <c r="F14" s="147"/>
      <c r="G14" s="148"/>
      <c r="H14" s="149"/>
      <c r="I14" s="150">
        <f>SUM(F14:H14)</f>
        <v>0</v>
      </c>
      <c r="L14" s="5"/>
    </row>
    <row r="15" spans="1:12" s="6" customFormat="1" ht="15" thickBot="1" x14ac:dyDescent="0.4">
      <c r="E15" s="59" t="s">
        <v>52</v>
      </c>
      <c r="F15" s="151">
        <f>SUM(F13:F14)</f>
        <v>0</v>
      </c>
      <c r="G15" s="151">
        <f>SUM(G13:G14)</f>
        <v>0</v>
      </c>
      <c r="H15" s="151">
        <f>SUM(H13:H14)</f>
        <v>0</v>
      </c>
      <c r="I15" s="151">
        <f>SUM(I13:I14)</f>
        <v>0</v>
      </c>
      <c r="L15" s="5"/>
    </row>
    <row r="16" spans="1:12" s="6" customFormat="1" ht="7.4" customHeight="1" thickTop="1" x14ac:dyDescent="0.35">
      <c r="L16" s="5"/>
    </row>
    <row r="17" spans="1:12" s="6" customFormat="1" x14ac:dyDescent="0.35">
      <c r="C17" s="10" t="s">
        <v>1694</v>
      </c>
      <c r="L17" s="5"/>
    </row>
    <row r="18" spans="1:12" s="6" customFormat="1" ht="7.4" customHeight="1" x14ac:dyDescent="0.35">
      <c r="C18" s="10"/>
      <c r="L18" s="5"/>
    </row>
    <row r="19" spans="1:12" s="6" customFormat="1" x14ac:dyDescent="0.35">
      <c r="B19" s="6" t="s">
        <v>1695</v>
      </c>
      <c r="C19" s="18" t="s">
        <v>4769</v>
      </c>
      <c r="L19" s="5"/>
    </row>
    <row r="20" spans="1:12" s="6" customFormat="1" x14ac:dyDescent="0.35">
      <c r="F20" s="10" t="s">
        <v>50</v>
      </c>
      <c r="G20" s="10" t="s">
        <v>5198</v>
      </c>
      <c r="H20" s="10" t="s">
        <v>51</v>
      </c>
      <c r="I20" s="10" t="s">
        <v>52</v>
      </c>
      <c r="L20" s="5"/>
    </row>
    <row r="21" spans="1:12" s="6" customFormat="1" x14ac:dyDescent="0.35">
      <c r="E21" s="59" t="s">
        <v>1692</v>
      </c>
      <c r="F21" s="147"/>
      <c r="G21" s="148"/>
      <c r="H21" s="149"/>
      <c r="I21" s="150">
        <f>SUM(F21:H21)</f>
        <v>0</v>
      </c>
      <c r="J21" s="530" t="s">
        <v>1696</v>
      </c>
      <c r="K21" s="6" t="str">
        <f>IF(I23&lt;&gt;F15,"R",IF(OR(I21&lt;&gt;F13,I22&lt;&gt;F14),"Y","G"))</f>
        <v>G</v>
      </c>
      <c r="L21" s="5"/>
    </row>
    <row r="22" spans="1:12" s="6" customFormat="1" x14ac:dyDescent="0.35">
      <c r="E22" s="59" t="s">
        <v>1693</v>
      </c>
      <c r="F22" s="147"/>
      <c r="G22" s="148"/>
      <c r="H22" s="149"/>
      <c r="I22" s="150">
        <f>SUM(F22:H22)</f>
        <v>0</v>
      </c>
      <c r="J22" s="530"/>
      <c r="L22" s="5"/>
    </row>
    <row r="23" spans="1:12" s="6" customFormat="1" ht="15" thickBot="1" x14ac:dyDescent="0.4">
      <c r="E23" s="59" t="s">
        <v>52</v>
      </c>
      <c r="F23" s="151">
        <f>SUM(F21:F22)</f>
        <v>0</v>
      </c>
      <c r="G23" s="151">
        <f>SUM(G21:G22)</f>
        <v>0</v>
      </c>
      <c r="H23" s="151">
        <f>SUM(H21:H22)</f>
        <v>0</v>
      </c>
      <c r="I23" s="151">
        <f>SUM(I21:I22)</f>
        <v>0</v>
      </c>
      <c r="L23" s="5"/>
    </row>
    <row r="24" spans="1:12" s="6" customFormat="1" ht="6.75" customHeight="1" thickTop="1" x14ac:dyDescent="0.35">
      <c r="L24" s="5"/>
    </row>
    <row r="25" spans="1:12" s="6" customFormat="1" x14ac:dyDescent="0.35">
      <c r="C25" s="350" t="s">
        <v>1697</v>
      </c>
      <c r="D25" s="274"/>
      <c r="E25" s="274"/>
      <c r="F25" s="274"/>
      <c r="G25" s="274"/>
      <c r="H25" s="274"/>
      <c r="L25" s="5"/>
    </row>
    <row r="26" spans="1:12" s="6" customFormat="1" ht="14.25" customHeight="1" x14ac:dyDescent="0.35">
      <c r="C26" s="350" t="s">
        <v>1698</v>
      </c>
      <c r="D26" s="274"/>
      <c r="E26" s="274"/>
      <c r="F26" s="274"/>
      <c r="G26" s="274"/>
      <c r="H26" s="274"/>
      <c r="L26" s="5"/>
    </row>
    <row r="27" spans="1:12" s="6" customFormat="1" ht="14.25" customHeight="1" x14ac:dyDescent="0.35">
      <c r="C27" s="529" t="s">
        <v>6132</v>
      </c>
      <c r="D27" s="529"/>
      <c r="E27" s="529"/>
      <c r="F27" s="529"/>
      <c r="G27" s="529"/>
      <c r="H27" s="529"/>
      <c r="I27" s="529"/>
      <c r="L27" s="5"/>
    </row>
    <row r="28" spans="1:12" s="6" customFormat="1" ht="45" customHeight="1" x14ac:dyDescent="0.35">
      <c r="C28" s="529" t="s">
        <v>4721</v>
      </c>
      <c r="D28" s="529"/>
      <c r="E28" s="529"/>
      <c r="F28" s="529"/>
      <c r="G28" s="529"/>
      <c r="H28" s="529"/>
      <c r="I28" s="529"/>
      <c r="L28" s="5"/>
    </row>
    <row r="29" spans="1:12" s="6" customFormat="1" ht="55.5" customHeight="1" x14ac:dyDescent="0.35">
      <c r="C29" s="529" t="s">
        <v>6131</v>
      </c>
      <c r="D29" s="529"/>
      <c r="E29" s="529"/>
      <c r="F29" s="529"/>
      <c r="G29" s="529"/>
      <c r="H29" s="529"/>
      <c r="I29" s="529"/>
      <c r="L29" s="5"/>
    </row>
    <row r="30" spans="1:12" s="6" customFormat="1" ht="7.4" customHeight="1" x14ac:dyDescent="0.35">
      <c r="L30" s="5"/>
    </row>
    <row r="31" spans="1:12" s="6" customFormat="1" ht="7.4" customHeight="1" x14ac:dyDescent="0.35">
      <c r="A31" s="152"/>
      <c r="B31" s="152"/>
      <c r="C31" s="152"/>
      <c r="D31" s="152"/>
      <c r="E31" s="152"/>
      <c r="F31" s="152"/>
      <c r="G31" s="152"/>
      <c r="H31" s="152"/>
      <c r="I31" s="152"/>
      <c r="J31" s="152"/>
      <c r="K31" s="152"/>
      <c r="L31" s="154"/>
    </row>
    <row r="32" spans="1:12" s="6" customFormat="1" ht="7.4" customHeight="1" x14ac:dyDescent="0.35">
      <c r="L32" s="5"/>
    </row>
    <row r="33" spans="1:12" s="6" customFormat="1" x14ac:dyDescent="0.35">
      <c r="C33" s="10" t="s">
        <v>1699</v>
      </c>
      <c r="L33" s="5"/>
    </row>
    <row r="34" spans="1:12" s="6" customFormat="1" ht="7.4" customHeight="1" x14ac:dyDescent="0.35">
      <c r="L34" s="5"/>
    </row>
    <row r="35" spans="1:12" s="6" customFormat="1" x14ac:dyDescent="0.35">
      <c r="B35" s="6" t="s">
        <v>1700</v>
      </c>
      <c r="C35" s="6" t="s">
        <v>1701</v>
      </c>
      <c r="J35" s="147"/>
      <c r="K35" s="6" t="str">
        <f>IF(ISBLANK(J35),"R",IF(J35=0,"Y","G"))</f>
        <v>R</v>
      </c>
      <c r="L35" s="5"/>
    </row>
    <row r="36" spans="1:12" s="6" customFormat="1" ht="7.4" customHeight="1" x14ac:dyDescent="0.35">
      <c r="L36" s="5"/>
    </row>
    <row r="37" spans="1:12" s="6" customFormat="1" x14ac:dyDescent="0.35">
      <c r="B37" s="6" t="s">
        <v>1702</v>
      </c>
      <c r="C37" s="6" t="s">
        <v>1703</v>
      </c>
      <c r="K37" s="6" t="str">
        <f>IF(AND(J35&gt;1,ISBLANK(C39)),"R",IF(AND(J35&lt;2,NOT(ISBLANK(C39))),"Y","G"))</f>
        <v>G</v>
      </c>
      <c r="L37" s="5"/>
    </row>
    <row r="38" spans="1:12" s="6" customFormat="1" ht="7.4" customHeight="1" x14ac:dyDescent="0.35">
      <c r="L38" s="5"/>
    </row>
    <row r="39" spans="1:12" s="6" customFormat="1" x14ac:dyDescent="0.35">
      <c r="C39" s="477"/>
      <c r="D39" s="478"/>
      <c r="E39" s="478"/>
      <c r="F39" s="478"/>
      <c r="G39" s="478"/>
      <c r="H39" s="478"/>
      <c r="I39" s="478"/>
      <c r="J39" s="479"/>
      <c r="L39" s="5"/>
    </row>
    <row r="40" spans="1:12" s="6" customFormat="1" x14ac:dyDescent="0.35">
      <c r="C40" s="480"/>
      <c r="D40" s="481"/>
      <c r="E40" s="481"/>
      <c r="F40" s="481"/>
      <c r="G40" s="481"/>
      <c r="H40" s="481"/>
      <c r="I40" s="481"/>
      <c r="J40" s="482"/>
      <c r="L40" s="5"/>
    </row>
    <row r="41" spans="1:12" s="6" customFormat="1" x14ac:dyDescent="0.35">
      <c r="C41" s="483"/>
      <c r="D41" s="484"/>
      <c r="E41" s="484"/>
      <c r="F41" s="484"/>
      <c r="G41" s="484"/>
      <c r="H41" s="484"/>
      <c r="I41" s="484"/>
      <c r="J41" s="485"/>
      <c r="L41" s="5"/>
    </row>
    <row r="42" spans="1:12" s="6" customFormat="1" ht="7.4" customHeight="1" x14ac:dyDescent="0.35">
      <c r="L42" s="5"/>
    </row>
    <row r="43" spans="1:12" s="6" customFormat="1" x14ac:dyDescent="0.35">
      <c r="B43" s="6" t="s">
        <v>1704</v>
      </c>
      <c r="C43" s="6" t="s">
        <v>1705</v>
      </c>
      <c r="J43" s="147"/>
      <c r="K43" s="6" t="str">
        <f>IF(AND(J35&gt;1,ISBLANK(J43)),"R",IF(OR(AND(J35=1,NOT(ISBLANK(J43))),AND(J35&gt;1,NOT(J43&gt;=I15)),AND(J35&gt;1,J44&gt;0,NOT(J43&gt;I15)),J43&gt;(I15*J35)),"Y","G"))</f>
        <v>G</v>
      </c>
      <c r="L43" s="5"/>
    </row>
    <row r="44" spans="1:12" s="6" customFormat="1" x14ac:dyDescent="0.35">
      <c r="B44" s="6" t="s">
        <v>1706</v>
      </c>
      <c r="C44" s="6" t="s">
        <v>1707</v>
      </c>
      <c r="J44" s="147"/>
      <c r="K44" s="6" t="str">
        <f>IF(AND(J35&gt;1,ISBLANK(J44)),"R",IF(OR(J44&gt;I15,AND(J35&lt;2,NOT(ISBLANK(J44)))),"Y","G"))</f>
        <v>G</v>
      </c>
      <c r="L44" s="5"/>
    </row>
    <row r="45" spans="1:12" s="6" customFormat="1" ht="7.4" customHeight="1" x14ac:dyDescent="0.35">
      <c r="L45" s="5"/>
    </row>
    <row r="46" spans="1:12" s="6" customFormat="1" x14ac:dyDescent="0.35">
      <c r="B46" s="6" t="s">
        <v>1708</v>
      </c>
      <c r="C46" s="6" t="s">
        <v>1709</v>
      </c>
      <c r="J46" s="147"/>
      <c r="K46" s="6" t="str">
        <f>IF(AND(J35&gt;1,ISBLANK(J46)),"R",IF(OR(AND(J35&lt;2,NOT(ISBLANK(J46))),AND(J35&gt;1,G15&gt;0,J46&lt;G15),AND(G15=0,J46&lt;&gt;0)),"Y","G"))</f>
        <v>G</v>
      </c>
      <c r="L46" s="5"/>
    </row>
    <row r="47" spans="1:12" s="6" customFormat="1" ht="7.4" customHeight="1" x14ac:dyDescent="0.35">
      <c r="L47" s="5"/>
    </row>
    <row r="48" spans="1:12" s="6" customFormat="1" ht="7.4" customHeight="1" x14ac:dyDescent="0.35">
      <c r="A48" s="152"/>
      <c r="B48" s="152"/>
      <c r="C48" s="152"/>
      <c r="D48" s="152"/>
      <c r="E48" s="152"/>
      <c r="F48" s="152"/>
      <c r="G48" s="152"/>
      <c r="H48" s="152"/>
      <c r="I48" s="152"/>
      <c r="J48" s="152"/>
      <c r="K48" s="152"/>
      <c r="L48" s="154"/>
    </row>
    <row r="49" spans="1:12" s="6" customFormat="1" ht="7.4" customHeight="1" x14ac:dyDescent="0.35">
      <c r="L49" s="5"/>
    </row>
    <row r="50" spans="1:12" s="6" customFormat="1" x14ac:dyDescent="0.35">
      <c r="C50" s="10" t="s">
        <v>1710</v>
      </c>
      <c r="L50" s="5"/>
    </row>
    <row r="51" spans="1:12" s="6" customFormat="1" ht="7.4" customHeight="1" x14ac:dyDescent="0.35">
      <c r="L51" s="5"/>
    </row>
    <row r="52" spans="1:12" s="6" customFormat="1" x14ac:dyDescent="0.35">
      <c r="F52" s="10" t="s">
        <v>50</v>
      </c>
      <c r="G52" s="10" t="s">
        <v>5198</v>
      </c>
      <c r="H52" s="10" t="s">
        <v>51</v>
      </c>
      <c r="I52" s="10" t="s">
        <v>52</v>
      </c>
      <c r="L52" s="5"/>
    </row>
    <row r="53" spans="1:12" s="6" customFormat="1" x14ac:dyDescent="0.35">
      <c r="B53" s="6" t="s">
        <v>1711</v>
      </c>
      <c r="C53" s="6" t="s">
        <v>1712</v>
      </c>
      <c r="F53" s="150">
        <f>SUM(F54:F55)</f>
        <v>0</v>
      </c>
      <c r="G53" s="150">
        <f>SUM(G54:G55)</f>
        <v>0</v>
      </c>
      <c r="H53" s="150">
        <f>SUM(H54:H55)</f>
        <v>0</v>
      </c>
      <c r="I53" s="150">
        <f>SUM(I54:I55)</f>
        <v>0</v>
      </c>
      <c r="K53" s="6" t="str">
        <f>IF(AND(I13&gt;0,COUNTA(F54:H55)=0),"R",IF(I53&lt;&gt;I13,"Y","G"))</f>
        <v>G</v>
      </c>
      <c r="L53" s="5"/>
    </row>
    <row r="54" spans="1:12" s="6" customFormat="1" x14ac:dyDescent="0.35">
      <c r="C54" s="60" t="s">
        <v>3677</v>
      </c>
      <c r="F54" s="147"/>
      <c r="G54" s="148"/>
      <c r="H54" s="149"/>
      <c r="I54" s="150">
        <f>SUM(F54:H54)</f>
        <v>0</v>
      </c>
      <c r="L54" s="5"/>
    </row>
    <row r="55" spans="1:12" s="6" customFormat="1" x14ac:dyDescent="0.35">
      <c r="C55" s="60" t="s">
        <v>1713</v>
      </c>
      <c r="F55" s="147"/>
      <c r="G55" s="148"/>
      <c r="H55" s="149"/>
      <c r="I55" s="150">
        <f>SUM(F55:H55)</f>
        <v>0</v>
      </c>
      <c r="L55" s="5"/>
    </row>
    <row r="56" spans="1:12" s="6" customFormat="1" ht="7.4" customHeight="1" x14ac:dyDescent="0.35">
      <c r="L56" s="5"/>
    </row>
    <row r="57" spans="1:12" s="6" customFormat="1" ht="7.4" customHeight="1" x14ac:dyDescent="0.35">
      <c r="A57" s="152"/>
      <c r="B57" s="152"/>
      <c r="C57" s="152"/>
      <c r="D57" s="152"/>
      <c r="E57" s="152"/>
      <c r="F57" s="152"/>
      <c r="G57" s="152"/>
      <c r="H57" s="152"/>
      <c r="I57" s="152"/>
      <c r="J57" s="152"/>
      <c r="K57" s="152"/>
      <c r="L57" s="154"/>
    </row>
    <row r="58" spans="1:12" s="6" customFormat="1" ht="7.4" customHeight="1" x14ac:dyDescent="0.35">
      <c r="L58" s="5"/>
    </row>
    <row r="59" spans="1:12" s="6" customFormat="1" x14ac:dyDescent="0.35">
      <c r="C59" s="10" t="s">
        <v>1714</v>
      </c>
      <c r="L59" s="5"/>
    </row>
    <row r="60" spans="1:12" s="6" customFormat="1" ht="7.4" customHeight="1" x14ac:dyDescent="0.35">
      <c r="L60" s="5"/>
    </row>
    <row r="61" spans="1:12" s="6" customFormat="1" ht="14.5" customHeight="1" x14ac:dyDescent="0.35">
      <c r="B61" s="6" t="s">
        <v>1715</v>
      </c>
      <c r="C61" s="6" t="s">
        <v>5199</v>
      </c>
      <c r="J61" s="147"/>
      <c r="K61" s="6" t="str">
        <f>IF(ISBLANK(J61),"R","G")</f>
        <v>R</v>
      </c>
      <c r="L61" s="5"/>
    </row>
    <row r="62" spans="1:12" s="6" customFormat="1" ht="7.4" customHeight="1" x14ac:dyDescent="0.35">
      <c r="L62" s="5"/>
    </row>
    <row r="63" spans="1:12" s="6" customFormat="1" ht="14.5" customHeight="1" x14ac:dyDescent="0.35">
      <c r="B63" s="6" t="s">
        <v>1716</v>
      </c>
      <c r="C63" s="6" t="s">
        <v>4770</v>
      </c>
      <c r="J63" s="345">
        <f>SUM(J64:J65)</f>
        <v>0</v>
      </c>
      <c r="K63" s="6" t="str">
        <f>IF(OR(ISBLANK(J64),AND(J61="yes",ISBLANK(J65)),J65&lt;COUNTA(F70:F79),AND(I15&gt;0,J63=0)),"R",IF(AND(J61="yes",NOT(J65&gt;0)),"Y","G"))</f>
        <v>R</v>
      </c>
      <c r="L63" s="5"/>
    </row>
    <row r="64" spans="1:12" s="6" customFormat="1" ht="14.5" customHeight="1" x14ac:dyDescent="0.35">
      <c r="C64" s="60" t="s">
        <v>5200</v>
      </c>
      <c r="J64" s="147"/>
      <c r="L64" s="5"/>
    </row>
    <row r="65" spans="2:12" s="6" customFormat="1" ht="14.5" customHeight="1" x14ac:dyDescent="0.35">
      <c r="C65" s="60" t="s">
        <v>4723</v>
      </c>
      <c r="G65" s="531" t="s">
        <v>5201</v>
      </c>
      <c r="H65" s="531"/>
      <c r="I65" s="531"/>
      <c r="J65" s="147"/>
      <c r="L65" s="5"/>
    </row>
    <row r="66" spans="2:12" s="6" customFormat="1" ht="7.4" customHeight="1" x14ac:dyDescent="0.35">
      <c r="L66" s="5"/>
    </row>
    <row r="67" spans="2:12" s="6" customFormat="1" x14ac:dyDescent="0.35">
      <c r="B67" s="6" t="s">
        <v>1717</v>
      </c>
      <c r="C67" s="6" t="s">
        <v>5202</v>
      </c>
      <c r="L67" s="5"/>
    </row>
    <row r="68" spans="2:12" s="6" customFormat="1" ht="7.4" customHeight="1" x14ac:dyDescent="0.35">
      <c r="L68" s="5"/>
    </row>
    <row r="69" spans="2:12" s="6" customFormat="1" x14ac:dyDescent="0.35">
      <c r="D69" s="532" t="s">
        <v>1718</v>
      </c>
      <c r="E69" s="532"/>
      <c r="F69" s="10" t="s">
        <v>886</v>
      </c>
      <c r="G69" s="10" t="s">
        <v>1719</v>
      </c>
      <c r="H69" s="351" t="s">
        <v>3676</v>
      </c>
      <c r="L69" s="5"/>
    </row>
    <row r="70" spans="2:12" s="6" customFormat="1" x14ac:dyDescent="0.35">
      <c r="E70" s="352" t="s">
        <v>1720</v>
      </c>
      <c r="F70" s="147"/>
      <c r="G70" s="147"/>
      <c r="H70" s="353" t="str">
        <f t="shared" ref="H70:H78" si="0">IF(G70&lt;G71,"R","G")</f>
        <v>G</v>
      </c>
      <c r="I70" s="136" t="str">
        <f>IF(COUNTIF(F70:F79,F70)&gt;1,"R","G")</f>
        <v>G</v>
      </c>
      <c r="K70" s="6" t="str">
        <f>IF(OR(AND(J61="yes",COUNTA(F70:F79)=0),AND(J65&lt;11,COUNTA(F70:F79)&lt;J65),COUNTA(G70:G79)&lt;&gt;COUNTA(F70:F79),AND(J65&gt;9,COUNTA(F70:F79)&lt;&gt;10)),"R",IF(OR(SUM(H80:I80)&gt;0,AND(J61="no",COUNTA(F70:G79)&lt;&gt;0),G80&gt;I15),"Y","G"))</f>
        <v>G</v>
      </c>
      <c r="L70" s="5"/>
    </row>
    <row r="71" spans="2:12" s="6" customFormat="1" x14ac:dyDescent="0.35">
      <c r="E71" s="271">
        <v>2</v>
      </c>
      <c r="F71" s="147"/>
      <c r="G71" s="147"/>
      <c r="H71" s="353" t="str">
        <f t="shared" si="0"/>
        <v>G</v>
      </c>
      <c r="I71" s="136" t="str">
        <f t="shared" ref="I71:I79" si="1">IF(COUNTIF(F71:F80,F71)&gt;1,"R","G")</f>
        <v>G</v>
      </c>
      <c r="L71" s="5"/>
    </row>
    <row r="72" spans="2:12" s="6" customFormat="1" x14ac:dyDescent="0.35">
      <c r="E72" s="271">
        <v>3</v>
      </c>
      <c r="F72" s="147"/>
      <c r="G72" s="147"/>
      <c r="H72" s="353" t="str">
        <f t="shared" si="0"/>
        <v>G</v>
      </c>
      <c r="I72" s="136" t="str">
        <f t="shared" si="1"/>
        <v>G</v>
      </c>
      <c r="L72" s="5"/>
    </row>
    <row r="73" spans="2:12" s="6" customFormat="1" x14ac:dyDescent="0.35">
      <c r="E73" s="271">
        <v>4</v>
      </c>
      <c r="F73" s="147"/>
      <c r="G73" s="147"/>
      <c r="H73" s="353" t="str">
        <f t="shared" si="0"/>
        <v>G</v>
      </c>
      <c r="I73" s="136" t="str">
        <f t="shared" si="1"/>
        <v>G</v>
      </c>
      <c r="L73" s="5"/>
    </row>
    <row r="74" spans="2:12" s="6" customFormat="1" x14ac:dyDescent="0.35">
      <c r="E74" s="271">
        <v>5</v>
      </c>
      <c r="F74" s="147"/>
      <c r="G74" s="147"/>
      <c r="H74" s="353" t="str">
        <f t="shared" si="0"/>
        <v>G</v>
      </c>
      <c r="I74" s="136" t="str">
        <f t="shared" si="1"/>
        <v>G</v>
      </c>
      <c r="L74" s="5"/>
    </row>
    <row r="75" spans="2:12" s="6" customFormat="1" x14ac:dyDescent="0.35">
      <c r="E75" s="271">
        <v>6</v>
      </c>
      <c r="F75" s="147"/>
      <c r="G75" s="147"/>
      <c r="H75" s="353" t="str">
        <f t="shared" si="0"/>
        <v>G</v>
      </c>
      <c r="I75" s="136" t="str">
        <f t="shared" si="1"/>
        <v>G</v>
      </c>
      <c r="L75" s="5"/>
    </row>
    <row r="76" spans="2:12" s="6" customFormat="1" x14ac:dyDescent="0.35">
      <c r="E76" s="271">
        <v>7</v>
      </c>
      <c r="F76" s="147"/>
      <c r="G76" s="147"/>
      <c r="H76" s="353" t="str">
        <f t="shared" si="0"/>
        <v>G</v>
      </c>
      <c r="I76" s="136" t="str">
        <f t="shared" si="1"/>
        <v>G</v>
      </c>
      <c r="L76" s="5"/>
    </row>
    <row r="77" spans="2:12" s="6" customFormat="1" x14ac:dyDescent="0.35">
      <c r="E77" s="271">
        <v>8</v>
      </c>
      <c r="F77" s="147"/>
      <c r="G77" s="147"/>
      <c r="H77" s="353" t="str">
        <f t="shared" si="0"/>
        <v>G</v>
      </c>
      <c r="I77" s="136" t="str">
        <f t="shared" si="1"/>
        <v>G</v>
      </c>
      <c r="L77" s="5"/>
    </row>
    <row r="78" spans="2:12" s="6" customFormat="1" x14ac:dyDescent="0.35">
      <c r="E78" s="271">
        <v>9</v>
      </c>
      <c r="F78" s="147"/>
      <c r="G78" s="147"/>
      <c r="H78" s="353" t="str">
        <f t="shared" si="0"/>
        <v>G</v>
      </c>
      <c r="I78" s="136" t="str">
        <f t="shared" si="1"/>
        <v>G</v>
      </c>
      <c r="L78" s="5"/>
    </row>
    <row r="79" spans="2:12" s="6" customFormat="1" x14ac:dyDescent="0.35">
      <c r="E79" s="352" t="s">
        <v>1721</v>
      </c>
      <c r="F79" s="147"/>
      <c r="G79" s="147"/>
      <c r="H79" s="136"/>
      <c r="I79" s="136" t="str">
        <f t="shared" si="1"/>
        <v>G</v>
      </c>
      <c r="L79" s="5"/>
    </row>
    <row r="80" spans="2:12" s="6" customFormat="1" ht="15" thickBot="1" x14ac:dyDescent="0.4">
      <c r="G80" s="155">
        <f>SUM(G70:G79)</f>
        <v>0</v>
      </c>
      <c r="H80" s="136">
        <f>COUNTIF(H70:H78,"R")</f>
        <v>0</v>
      </c>
      <c r="I80" s="136">
        <f>COUNTIF(I70:I79,"R")</f>
        <v>0</v>
      </c>
      <c r="L80" s="5"/>
    </row>
    <row r="81" spans="1:12" s="6" customFormat="1" ht="7.4" customHeight="1" thickTop="1" x14ac:dyDescent="0.35">
      <c r="L81" s="5"/>
    </row>
    <row r="82" spans="1:12" s="6" customFormat="1" ht="7.4" customHeight="1" x14ac:dyDescent="0.35">
      <c r="A82" s="152"/>
      <c r="B82" s="152"/>
      <c r="C82" s="152"/>
      <c r="D82" s="152"/>
      <c r="E82" s="152"/>
      <c r="F82" s="152"/>
      <c r="G82" s="152"/>
      <c r="H82" s="152"/>
      <c r="I82" s="152"/>
      <c r="J82" s="152"/>
      <c r="K82" s="152"/>
      <c r="L82" s="154"/>
    </row>
    <row r="83" spans="1:12" s="6" customFormat="1" ht="7.4" customHeight="1" x14ac:dyDescent="0.35">
      <c r="L83" s="5"/>
    </row>
    <row r="84" spans="1:12" s="6" customFormat="1" x14ac:dyDescent="0.35">
      <c r="C84" s="10" t="s">
        <v>1722</v>
      </c>
      <c r="L84" s="5"/>
    </row>
    <row r="85" spans="1:12" s="6" customFormat="1" ht="7.4" customHeight="1" x14ac:dyDescent="0.35">
      <c r="L85" s="5"/>
    </row>
    <row r="86" spans="1:12" s="6" customFormat="1" x14ac:dyDescent="0.35">
      <c r="B86" s="6" t="s">
        <v>1723</v>
      </c>
      <c r="C86" s="6" t="s">
        <v>1724</v>
      </c>
      <c r="J86" s="147"/>
      <c r="K86" s="6" t="str">
        <f>IF(ISBLANK(J86),"R","G")</f>
        <v>R</v>
      </c>
      <c r="L86" s="5"/>
    </row>
    <row r="87" spans="1:12" s="6" customFormat="1" ht="7.4" customHeight="1" x14ac:dyDescent="0.35">
      <c r="L87" s="5"/>
    </row>
    <row r="88" spans="1:12" s="6" customFormat="1" x14ac:dyDescent="0.35">
      <c r="B88" s="6" t="s">
        <v>1725</v>
      </c>
      <c r="C88" s="6" t="s">
        <v>1726</v>
      </c>
      <c r="J88" s="147"/>
      <c r="K88" s="6" t="str">
        <f>IF(ISBLANK(J88),"R","G")</f>
        <v>R</v>
      </c>
      <c r="L88" s="5"/>
    </row>
    <row r="89" spans="1:12" s="6" customFormat="1" ht="7.4" customHeight="1" x14ac:dyDescent="0.35">
      <c r="L89" s="5"/>
    </row>
    <row r="90" spans="1:12" s="6" customFormat="1" x14ac:dyDescent="0.35">
      <c r="B90" s="6" t="s">
        <v>1727</v>
      </c>
      <c r="C90" s="6" t="s">
        <v>1728</v>
      </c>
      <c r="J90" s="147"/>
      <c r="K90" s="6" t="str">
        <f>IF(ISBLANK(J90),"R","G")</f>
        <v>R</v>
      </c>
      <c r="L90" s="5"/>
    </row>
    <row r="91" spans="1:12" s="6" customFormat="1" ht="7.4" customHeight="1" x14ac:dyDescent="0.35">
      <c r="L91" s="5"/>
    </row>
    <row r="92" spans="1:12" s="6" customFormat="1" ht="7.4" customHeight="1" x14ac:dyDescent="0.35">
      <c r="A92" s="152"/>
      <c r="B92" s="152"/>
      <c r="C92" s="152"/>
      <c r="D92" s="152"/>
      <c r="E92" s="152"/>
      <c r="F92" s="152"/>
      <c r="G92" s="152"/>
      <c r="H92" s="152"/>
      <c r="I92" s="152"/>
      <c r="J92" s="152"/>
      <c r="K92" s="152"/>
      <c r="L92" s="154"/>
    </row>
    <row r="93" spans="1:12" s="6" customFormat="1" ht="7.4" customHeight="1" x14ac:dyDescent="0.35">
      <c r="L93" s="5"/>
    </row>
    <row r="94" spans="1:12" s="6" customFormat="1" x14ac:dyDescent="0.35">
      <c r="C94" s="10" t="s">
        <v>1729</v>
      </c>
      <c r="L94" s="5"/>
    </row>
    <row r="95" spans="1:12" s="6" customFormat="1" ht="7.4" customHeight="1" x14ac:dyDescent="0.35">
      <c r="L95" s="5"/>
    </row>
    <row r="96" spans="1:12" s="6" customFormat="1" x14ac:dyDescent="0.35">
      <c r="B96" s="6" t="s">
        <v>1730</v>
      </c>
      <c r="C96" s="6" t="s">
        <v>4771</v>
      </c>
      <c r="F96" s="10"/>
      <c r="G96" s="10"/>
      <c r="H96" s="10"/>
      <c r="I96" s="10"/>
      <c r="L96" s="5"/>
    </row>
    <row r="97" spans="2:12" s="6" customFormat="1" x14ac:dyDescent="0.35">
      <c r="F97" s="10" t="s">
        <v>50</v>
      </c>
      <c r="G97" s="10" t="s">
        <v>5120</v>
      </c>
      <c r="H97" s="10" t="s">
        <v>51</v>
      </c>
      <c r="I97" s="10" t="s">
        <v>52</v>
      </c>
      <c r="L97" s="5"/>
    </row>
    <row r="98" spans="2:12" s="6" customFormat="1" x14ac:dyDescent="0.35">
      <c r="E98" s="59" t="s">
        <v>1692</v>
      </c>
      <c r="F98" s="147"/>
      <c r="G98" s="148"/>
      <c r="H98" s="149"/>
      <c r="I98" s="150">
        <f>SUM(F98:H98)</f>
        <v>0</v>
      </c>
      <c r="L98" s="5"/>
    </row>
    <row r="99" spans="2:12" s="6" customFormat="1" x14ac:dyDescent="0.35">
      <c r="E99" s="59" t="s">
        <v>1693</v>
      </c>
      <c r="F99" s="147"/>
      <c r="G99" s="148"/>
      <c r="H99" s="149"/>
      <c r="I99" s="150">
        <f>SUM(F99:H99)</f>
        <v>0</v>
      </c>
      <c r="L99" s="5"/>
    </row>
    <row r="100" spans="2:12" s="6" customFormat="1" ht="15" thickBot="1" x14ac:dyDescent="0.4">
      <c r="E100" s="59" t="s">
        <v>52</v>
      </c>
      <c r="F100" s="151">
        <f>SUM(F98:F99)</f>
        <v>0</v>
      </c>
      <c r="G100" s="151">
        <f>SUM(G98:G99)</f>
        <v>0</v>
      </c>
      <c r="H100" s="151">
        <f>SUM(H98:H99)</f>
        <v>0</v>
      </c>
      <c r="I100" s="151">
        <f>SUM(I98:I99)</f>
        <v>0</v>
      </c>
      <c r="K100" s="6" t="str">
        <f>IF(COUNTA(F98:H99)=0,"R",IF(OR(I98&gt;I13,I99&gt;I14,I100&gt;I15),"Y","G"))</f>
        <v>R</v>
      </c>
      <c r="L100" s="5"/>
    </row>
    <row r="101" spans="2:12" s="6" customFormat="1" ht="7.4" customHeight="1" thickTop="1" x14ac:dyDescent="0.35">
      <c r="L101" s="5"/>
    </row>
    <row r="102" spans="2:12" s="6" customFormat="1" x14ac:dyDescent="0.35">
      <c r="B102" s="6" t="s">
        <v>1731</v>
      </c>
      <c r="C102" s="6" t="s">
        <v>4772</v>
      </c>
      <c r="L102" s="5"/>
    </row>
    <row r="103" spans="2:12" s="6" customFormat="1" x14ac:dyDescent="0.35">
      <c r="F103" s="10" t="s">
        <v>50</v>
      </c>
      <c r="G103" s="10" t="s">
        <v>5120</v>
      </c>
      <c r="H103" s="10" t="s">
        <v>51</v>
      </c>
      <c r="I103" s="10" t="s">
        <v>52</v>
      </c>
      <c r="L103" s="5"/>
    </row>
    <row r="104" spans="2:12" s="6" customFormat="1" x14ac:dyDescent="0.35">
      <c r="E104" s="59" t="s">
        <v>1692</v>
      </c>
      <c r="F104" s="147"/>
      <c r="G104" s="148"/>
      <c r="H104" s="149"/>
      <c r="I104" s="150">
        <f>SUM(F104:H104)</f>
        <v>0</v>
      </c>
      <c r="L104" s="5"/>
    </row>
    <row r="105" spans="2:12" s="6" customFormat="1" x14ac:dyDescent="0.35">
      <c r="E105" s="59" t="s">
        <v>1693</v>
      </c>
      <c r="F105" s="147"/>
      <c r="G105" s="148"/>
      <c r="H105" s="149"/>
      <c r="I105" s="150">
        <f>SUM(F105:H105)</f>
        <v>0</v>
      </c>
      <c r="L105" s="5"/>
    </row>
    <row r="106" spans="2:12" s="6" customFormat="1" ht="15" thickBot="1" x14ac:dyDescent="0.4">
      <c r="E106" s="59" t="s">
        <v>52</v>
      </c>
      <c r="F106" s="151">
        <f>SUM(F104:F105)</f>
        <v>0</v>
      </c>
      <c r="G106" s="151">
        <f>SUM(G104:G105)</f>
        <v>0</v>
      </c>
      <c r="H106" s="151">
        <f>SUM(H104:H105)</f>
        <v>0</v>
      </c>
      <c r="I106" s="151">
        <f>SUM(I104:I105)</f>
        <v>0</v>
      </c>
      <c r="K106" s="6" t="str">
        <f>IF(COUNTA(F104:H105)=0,"R","G")</f>
        <v>R</v>
      </c>
      <c r="L106" s="5"/>
    </row>
    <row r="107" spans="2:12" s="6" customFormat="1" ht="7.4" customHeight="1" thickTop="1" x14ac:dyDescent="0.35">
      <c r="L107" s="5"/>
    </row>
    <row r="108" spans="2:12" s="6" customFormat="1" x14ac:dyDescent="0.35">
      <c r="B108" s="6" t="s">
        <v>1732</v>
      </c>
      <c r="C108" s="6" t="s">
        <v>4773</v>
      </c>
      <c r="L108" s="5"/>
    </row>
    <row r="109" spans="2:12" s="6" customFormat="1" x14ac:dyDescent="0.35">
      <c r="C109" s="528" t="s">
        <v>4724</v>
      </c>
      <c r="D109" s="528"/>
      <c r="F109" s="10" t="s">
        <v>50</v>
      </c>
      <c r="G109" s="10" t="s">
        <v>5120</v>
      </c>
      <c r="H109" s="10" t="s">
        <v>51</v>
      </c>
      <c r="I109" s="10" t="s">
        <v>52</v>
      </c>
      <c r="L109" s="5"/>
    </row>
    <row r="110" spans="2:12" s="6" customFormat="1" x14ac:dyDescent="0.35">
      <c r="C110" s="528"/>
      <c r="D110" s="528"/>
      <c r="E110" s="59" t="s">
        <v>1692</v>
      </c>
      <c r="F110" s="147"/>
      <c r="G110" s="148"/>
      <c r="H110" s="149"/>
      <c r="I110" s="150">
        <f>SUM(F110:H110)</f>
        <v>0</v>
      </c>
      <c r="L110" s="5"/>
    </row>
    <row r="111" spans="2:12" s="6" customFormat="1" x14ac:dyDescent="0.35">
      <c r="E111" s="59" t="s">
        <v>1693</v>
      </c>
      <c r="F111" s="147"/>
      <c r="G111" s="148"/>
      <c r="H111" s="149"/>
      <c r="I111" s="150">
        <f>SUM(F111:H111)</f>
        <v>0</v>
      </c>
      <c r="L111" s="5"/>
    </row>
    <row r="112" spans="2:12" s="6" customFormat="1" ht="15" thickBot="1" x14ac:dyDescent="0.4">
      <c r="E112" s="59" t="s">
        <v>52</v>
      </c>
      <c r="F112" s="151">
        <f>SUM(F110:F111)</f>
        <v>0</v>
      </c>
      <c r="G112" s="151">
        <f>SUM(G110:G111)</f>
        <v>0</v>
      </c>
      <c r="H112" s="151">
        <f>SUM(H110:H111)</f>
        <v>0</v>
      </c>
      <c r="I112" s="151">
        <f>SUM(I110:I111)</f>
        <v>0</v>
      </c>
      <c r="K112" s="6" t="str">
        <f>IF(COUNTA(F110:H111)=0,"R","G")</f>
        <v>R</v>
      </c>
      <c r="L112" s="5"/>
    </row>
    <row r="113" spans="1:12" s="6" customFormat="1" ht="7.4" customHeight="1" thickTop="1" x14ac:dyDescent="0.35">
      <c r="L113" s="5"/>
    </row>
    <row r="114" spans="1:12" s="6" customFormat="1" x14ac:dyDescent="0.35">
      <c r="B114" s="6" t="s">
        <v>1733</v>
      </c>
      <c r="C114" s="6" t="s">
        <v>4774</v>
      </c>
      <c r="L114" s="5"/>
    </row>
    <row r="115" spans="1:12" s="6" customFormat="1" x14ac:dyDescent="0.35">
      <c r="F115" s="10" t="s">
        <v>50</v>
      </c>
      <c r="G115" s="10" t="s">
        <v>5120</v>
      </c>
      <c r="H115" s="10" t="s">
        <v>51</v>
      </c>
      <c r="I115" s="10" t="s">
        <v>52</v>
      </c>
      <c r="L115" s="5"/>
    </row>
    <row r="116" spans="1:12" s="6" customFormat="1" x14ac:dyDescent="0.35">
      <c r="E116" s="59" t="s">
        <v>1692</v>
      </c>
      <c r="F116" s="147"/>
      <c r="G116" s="148"/>
      <c r="H116" s="149"/>
      <c r="I116" s="150">
        <f>SUM(F116:H116)</f>
        <v>0</v>
      </c>
      <c r="L116" s="5"/>
    </row>
    <row r="117" spans="1:12" s="6" customFormat="1" x14ac:dyDescent="0.35">
      <c r="E117" s="59" t="s">
        <v>1693</v>
      </c>
      <c r="F117" s="147"/>
      <c r="G117" s="148"/>
      <c r="H117" s="149"/>
      <c r="I117" s="150">
        <f>SUM(F117:H117)</f>
        <v>0</v>
      </c>
      <c r="L117" s="5"/>
    </row>
    <row r="118" spans="1:12" s="6" customFormat="1" ht="15" thickBot="1" x14ac:dyDescent="0.4">
      <c r="E118" s="59" t="s">
        <v>52</v>
      </c>
      <c r="F118" s="151">
        <f>SUM(F116:F117)</f>
        <v>0</v>
      </c>
      <c r="G118" s="151">
        <f>SUM(G116:G117)</f>
        <v>0</v>
      </c>
      <c r="H118" s="151">
        <f>SUM(H116:H117)</f>
        <v>0</v>
      </c>
      <c r="I118" s="151">
        <f>SUM(I116:I117)</f>
        <v>0</v>
      </c>
      <c r="K118" s="6" t="str">
        <f>IF(COUNTA(F116:H117)=0,"R","G")</f>
        <v>R</v>
      </c>
      <c r="L118" s="5"/>
    </row>
    <row r="119" spans="1:12" s="6" customFormat="1" ht="7.4" customHeight="1" thickTop="1" x14ac:dyDescent="0.35">
      <c r="L119" s="5"/>
    </row>
    <row r="120" spans="1:12" s="6" customFormat="1" ht="7.4" customHeight="1" x14ac:dyDescent="0.35">
      <c r="A120" s="24"/>
      <c r="B120" s="24"/>
      <c r="C120" s="24"/>
      <c r="D120" s="24"/>
      <c r="E120" s="24"/>
      <c r="F120" s="24"/>
      <c r="G120" s="24"/>
      <c r="H120" s="24"/>
      <c r="I120" s="24"/>
      <c r="J120" s="24"/>
      <c r="K120" s="24"/>
      <c r="L120" s="5"/>
    </row>
    <row r="121" spans="1:12" s="6" customFormat="1" ht="7.4" hidden="1" customHeight="1" x14ac:dyDescent="0.35">
      <c r="L121" s="5"/>
    </row>
  </sheetData>
  <sheetProtection algorithmName="SHA-512" hashValue="2lSLRY3Ir4iGeclH8LX/hrDwSxaqFkcqXvWFnjrw+XWNNEwJKQY72Z2LNTNiAvAbmCab2R5gGodoxmYQfwlPCw==" saltValue="6N0rIpJ/yp29alptgE+6Dg==" spinCount="100000" sheet="1" objects="1" scenarios="1"/>
  <mergeCells count="11">
    <mergeCell ref="C109:D110"/>
    <mergeCell ref="C28:I28"/>
    <mergeCell ref="C29:I29"/>
    <mergeCell ref="C39:J41"/>
    <mergeCell ref="B2:C3"/>
    <mergeCell ref="G7:H7"/>
    <mergeCell ref="D2:I3"/>
    <mergeCell ref="J21:J22"/>
    <mergeCell ref="G65:I65"/>
    <mergeCell ref="D69:E69"/>
    <mergeCell ref="C27:I27"/>
  </mergeCells>
  <conditionalFormatting sqref="B37:J46">
    <cfRule type="expression" dxfId="27" priority="6">
      <formula>$J$35&lt;2</formula>
    </cfRule>
  </conditionalFormatting>
  <conditionalFormatting sqref="B52:J55">
    <cfRule type="expression" dxfId="26" priority="1">
      <formula>$I$13=0</formula>
    </cfRule>
  </conditionalFormatting>
  <conditionalFormatting sqref="B65:J80">
    <cfRule type="expression" dxfId="25" priority="5">
      <formula>$J$61&lt;&gt;"yes"</formula>
    </cfRule>
  </conditionalFormatting>
  <conditionalFormatting sqref="D69:E69">
    <cfRule type="expression" dxfId="24" priority="2">
      <formula>$I$80=0</formula>
    </cfRule>
  </conditionalFormatting>
  <conditionalFormatting sqref="G65:I65">
    <cfRule type="expression" dxfId="23" priority="4">
      <formula>$K$63&lt;&gt;"Y"</formula>
    </cfRule>
  </conditionalFormatting>
  <conditionalFormatting sqref="H69">
    <cfRule type="expression" dxfId="22" priority="3">
      <formula>$H$80=0</formula>
    </cfRule>
  </conditionalFormatting>
  <conditionalFormatting sqref="J21:J22">
    <cfRule type="expression" dxfId="21" priority="7">
      <formula>$I$23=$F$15</formula>
    </cfRule>
  </conditionalFormatting>
  <conditionalFormatting sqref="K1:K1048576">
    <cfRule type="cellIs" dxfId="20" priority="8" operator="equal">
      <formula>"R"</formula>
    </cfRule>
    <cfRule type="cellIs" dxfId="19" priority="9" operator="equal">
      <formula>"G"</formula>
    </cfRule>
    <cfRule type="cellIs" dxfId="18" priority="10" operator="equal">
      <formula>"Y"</formula>
    </cfRule>
  </conditionalFormatting>
  <dataValidations count="4">
    <dataValidation type="whole" operator="greaterThanOrEqual" allowBlank="1" showInputMessage="1" showErrorMessage="1" sqref="F13:H14 F21:H22 J35 F116:H117 J43:J44 J46 F54:H55 G70:G79 J86 J64:J65 J90 F98:H99 F104:H105 F110:H111" xr:uid="{11644544-C6DF-4397-83C4-C3841D16D95A}">
      <formula1>0</formula1>
    </dataValidation>
    <dataValidation type="list" operator="greaterThanOrEqual" allowBlank="1" showInputMessage="1" showErrorMessage="1" sqref="F70:F79" xr:uid="{E0636C05-013C-4E42-B3B6-17320B53F2FE}">
      <formula1>RoWCountries</formula1>
    </dataValidation>
    <dataValidation type="textLength" operator="greaterThanOrEqual" allowBlank="1" showInputMessage="1" showErrorMessage="1" sqref="C39:J41 J88" xr:uid="{14EA9793-FFC1-4A05-A87A-CF99FE87AC16}">
      <formula1>0</formula1>
    </dataValidation>
    <dataValidation type="list" operator="greaterThanOrEqual" allowBlank="1" showInputMessage="1" showErrorMessage="1" sqref="J61" xr:uid="{5583C390-38EC-43EE-AEAE-594F61E2E13A}">
      <formula1>YesNo</formula1>
    </dataValidation>
  </dataValidation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3B85-3500-4CF0-8BD5-7F226BA72A22}">
  <sheetPr codeName="Sheet28"/>
  <dimension ref="A1:I121"/>
  <sheetViews>
    <sheetView topLeftCell="A54" workbookViewId="0">
      <selection activeCell="O70" sqref="O70"/>
    </sheetView>
  </sheetViews>
  <sheetFormatPr defaultRowHeight="14.5" x14ac:dyDescent="0.35"/>
  <cols>
    <col min="7" max="7" width="47.9062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1734</v>
      </c>
      <c r="F1" t="s">
        <v>1735</v>
      </c>
      <c r="G1" t="s">
        <v>1736</v>
      </c>
      <c r="H1" s="252">
        <f>Clients!F13</f>
        <v>0</v>
      </c>
      <c r="I1" t="str">
        <f>Clients!$K$13</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1734</v>
      </c>
      <c r="F2" t="s">
        <v>1737</v>
      </c>
      <c r="G2" t="s">
        <v>1738</v>
      </c>
      <c r="H2" s="252">
        <f>Clients!F14</f>
        <v>0</v>
      </c>
      <c r="I2" t="str">
        <f>Clients!$K$13</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1734</v>
      </c>
      <c r="F3" t="s">
        <v>1739</v>
      </c>
      <c r="G3" t="s">
        <v>1740</v>
      </c>
      <c r="H3" s="252">
        <f>Clients!F15</f>
        <v>0</v>
      </c>
      <c r="I3" t="str">
        <f>Clients!$K$13</f>
        <v>R</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1734</v>
      </c>
      <c r="F4" t="s">
        <v>1741</v>
      </c>
      <c r="G4" t="s">
        <v>1742</v>
      </c>
      <c r="H4" s="252">
        <f>Clients!G13</f>
        <v>0</v>
      </c>
      <c r="I4" t="str">
        <f>Clients!$K$13</f>
        <v>R</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1734</v>
      </c>
      <c r="F5" t="s">
        <v>1743</v>
      </c>
      <c r="G5" t="s">
        <v>1744</v>
      </c>
      <c r="H5" s="252">
        <f>Clients!G14</f>
        <v>0</v>
      </c>
      <c r="I5" t="str">
        <f>Clients!$K$13</f>
        <v>R</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1734</v>
      </c>
      <c r="F6" t="s">
        <v>1745</v>
      </c>
      <c r="G6" t="s">
        <v>1746</v>
      </c>
      <c r="H6" s="252">
        <f>Clients!G15</f>
        <v>0</v>
      </c>
      <c r="I6" t="str">
        <f>Clients!$K$13</f>
        <v>R</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1734</v>
      </c>
      <c r="F7" t="s">
        <v>1747</v>
      </c>
      <c r="G7" t="s">
        <v>1748</v>
      </c>
      <c r="H7" s="252">
        <f>Clients!H13</f>
        <v>0</v>
      </c>
      <c r="I7" t="str">
        <f>Clients!$K$13</f>
        <v>R</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1734</v>
      </c>
      <c r="F8" t="s">
        <v>1749</v>
      </c>
      <c r="G8" t="s">
        <v>1750</v>
      </c>
      <c r="H8" s="252">
        <f>Clients!H14</f>
        <v>0</v>
      </c>
      <c r="I8" t="str">
        <f>Clients!$K$13</f>
        <v>R</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1734</v>
      </c>
      <c r="F9" t="s">
        <v>1751</v>
      </c>
      <c r="G9" t="s">
        <v>1752</v>
      </c>
      <c r="H9" s="252">
        <f>Clients!H15</f>
        <v>0</v>
      </c>
      <c r="I9" t="str">
        <f>Clients!$K$13</f>
        <v>R</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1734</v>
      </c>
      <c r="F10" t="s">
        <v>1753</v>
      </c>
      <c r="G10" t="s">
        <v>1754</v>
      </c>
      <c r="H10" s="252">
        <f>Clients!I13</f>
        <v>0</v>
      </c>
      <c r="I10" t="str">
        <f>Clients!$K$13</f>
        <v>R</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1734</v>
      </c>
      <c r="F11" t="s">
        <v>1755</v>
      </c>
      <c r="G11" t="s">
        <v>1756</v>
      </c>
      <c r="H11" s="252">
        <f>Clients!I14</f>
        <v>0</v>
      </c>
      <c r="I11" t="str">
        <f>Clients!$K$13</f>
        <v>R</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1734</v>
      </c>
      <c r="F12" t="s">
        <v>1757</v>
      </c>
      <c r="G12" t="s">
        <v>1758</v>
      </c>
      <c r="H12" s="252">
        <f>Clients!I15</f>
        <v>0</v>
      </c>
      <c r="I12" t="str">
        <f>Clients!$K$13</f>
        <v>R</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1734</v>
      </c>
      <c r="F13" t="s">
        <v>1759</v>
      </c>
      <c r="G13" t="s">
        <v>1760</v>
      </c>
      <c r="H13" s="252">
        <f>Clients!F21</f>
        <v>0</v>
      </c>
      <c r="I13" t="str">
        <f>Clients!$K$21</f>
        <v>G</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1734</v>
      </c>
      <c r="F14" t="s">
        <v>1761</v>
      </c>
      <c r="G14" t="s">
        <v>1762</v>
      </c>
      <c r="H14" s="252">
        <f>Clients!F22</f>
        <v>0</v>
      </c>
      <c r="I14" t="str">
        <f>Clients!$K$21</f>
        <v>G</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1734</v>
      </c>
      <c r="F15" t="s">
        <v>1763</v>
      </c>
      <c r="G15" t="s">
        <v>1764</v>
      </c>
      <c r="H15" s="252">
        <f>Clients!F23</f>
        <v>0</v>
      </c>
      <c r="I15" t="str">
        <f>Clients!$K$21</f>
        <v>G</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1734</v>
      </c>
      <c r="F16" t="s">
        <v>1765</v>
      </c>
      <c r="G16" t="s">
        <v>5203</v>
      </c>
      <c r="H16" s="252">
        <f>Clients!G21</f>
        <v>0</v>
      </c>
      <c r="I16" t="str">
        <f>Clients!$K$21</f>
        <v>G</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1734</v>
      </c>
      <c r="F17" t="s">
        <v>1766</v>
      </c>
      <c r="G17" t="s">
        <v>5204</v>
      </c>
      <c r="H17" s="252">
        <f>Clients!G22</f>
        <v>0</v>
      </c>
      <c r="I17" t="str">
        <f>Clients!$K$21</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1734</v>
      </c>
      <c r="F18" t="s">
        <v>1767</v>
      </c>
      <c r="G18" t="s">
        <v>5205</v>
      </c>
      <c r="H18" s="252">
        <f>Clients!G23</f>
        <v>0</v>
      </c>
      <c r="I18" t="str">
        <f>Clients!$K$21</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1734</v>
      </c>
      <c r="F19" t="s">
        <v>1768</v>
      </c>
      <c r="G19" t="s">
        <v>1769</v>
      </c>
      <c r="H19" s="252">
        <f>Clients!H21</f>
        <v>0</v>
      </c>
      <c r="I19" t="str">
        <f>Clients!$K$21</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1734</v>
      </c>
      <c r="F20" t="s">
        <v>1770</v>
      </c>
      <c r="G20" t="s">
        <v>1771</v>
      </c>
      <c r="H20" s="252">
        <f>Clients!H22</f>
        <v>0</v>
      </c>
      <c r="I20" t="str">
        <f>Clients!$K$21</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1734</v>
      </c>
      <c r="F21" t="s">
        <v>1772</v>
      </c>
      <c r="G21" t="s">
        <v>1773</v>
      </c>
      <c r="H21" s="252">
        <f>Clients!H23</f>
        <v>0</v>
      </c>
      <c r="I21" t="str">
        <f>Clients!$K$21</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1734</v>
      </c>
      <c r="F22" t="s">
        <v>1774</v>
      </c>
      <c r="G22" t="s">
        <v>1754</v>
      </c>
      <c r="H22" s="252">
        <f>Clients!I21</f>
        <v>0</v>
      </c>
      <c r="I22" t="str">
        <f>Clients!$K$21</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1734</v>
      </c>
      <c r="F23" t="s">
        <v>1775</v>
      </c>
      <c r="G23" t="s">
        <v>1756</v>
      </c>
      <c r="H23" s="252">
        <f>Clients!I22</f>
        <v>0</v>
      </c>
      <c r="I23" t="str">
        <f>Clients!$K$21</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1734</v>
      </c>
      <c r="F24" t="s">
        <v>1776</v>
      </c>
      <c r="G24" t="s">
        <v>1758</v>
      </c>
      <c r="H24" s="252">
        <f>Clients!I23</f>
        <v>0</v>
      </c>
      <c r="I24" t="str">
        <f>Clients!$K$21</f>
        <v>G</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1734</v>
      </c>
      <c r="F25" t="s">
        <v>1700</v>
      </c>
      <c r="G25" t="s">
        <v>1701</v>
      </c>
      <c r="H25" s="252">
        <f>Clients!J35</f>
        <v>0</v>
      </c>
      <c r="I25" t="str">
        <f>Clients!K35</f>
        <v>R</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1734</v>
      </c>
      <c r="F26" t="s">
        <v>1702</v>
      </c>
      <c r="G26" t="s">
        <v>1703</v>
      </c>
      <c r="H26" s="252">
        <f>Clients!C39</f>
        <v>0</v>
      </c>
      <c r="I26" t="str">
        <f>Clients!K37</f>
        <v>G</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1734</v>
      </c>
      <c r="F27" t="s">
        <v>1704</v>
      </c>
      <c r="G27" t="s">
        <v>1705</v>
      </c>
      <c r="H27" s="252">
        <f>Clients!J43</f>
        <v>0</v>
      </c>
      <c r="I27" t="str">
        <f>Clients!K43</f>
        <v>G</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1734</v>
      </c>
      <c r="F28" t="s">
        <v>1706</v>
      </c>
      <c r="G28" t="s">
        <v>1707</v>
      </c>
      <c r="H28" s="252">
        <f>Clients!J44</f>
        <v>0</v>
      </c>
      <c r="I28" t="str">
        <f>Clients!K44</f>
        <v>G</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1734</v>
      </c>
      <c r="F29" t="s">
        <v>1708</v>
      </c>
      <c r="G29" t="s">
        <v>1709</v>
      </c>
      <c r="H29" s="252">
        <f>Clients!J46</f>
        <v>0</v>
      </c>
      <c r="I29" t="str">
        <f>Clients!K46</f>
        <v>G</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1734</v>
      </c>
      <c r="F30" t="s">
        <v>1777</v>
      </c>
      <c r="G30" t="s">
        <v>1778</v>
      </c>
      <c r="H30" s="252">
        <f>Clients!F53</f>
        <v>0</v>
      </c>
      <c r="I30" t="str">
        <f>Clients!$K$53</f>
        <v>G</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1734</v>
      </c>
      <c r="F31" t="s">
        <v>1779</v>
      </c>
      <c r="G31" t="s">
        <v>1780</v>
      </c>
      <c r="H31" s="252">
        <f>Clients!F54</f>
        <v>0</v>
      </c>
      <c r="I31" t="str">
        <f>Clients!$K$53</f>
        <v>G</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1734</v>
      </c>
      <c r="F32" t="s">
        <v>1781</v>
      </c>
      <c r="G32" t="s">
        <v>1782</v>
      </c>
      <c r="H32" s="252">
        <f>Clients!F55</f>
        <v>0</v>
      </c>
      <c r="I32" t="str">
        <f>Clients!$K$53</f>
        <v>G</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1734</v>
      </c>
      <c r="F33" t="s">
        <v>1783</v>
      </c>
      <c r="G33" t="s">
        <v>5206</v>
      </c>
      <c r="H33" s="252">
        <f>Clients!G53</f>
        <v>0</v>
      </c>
      <c r="I33" t="str">
        <f>Clients!$K$53</f>
        <v>G</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1734</v>
      </c>
      <c r="F34" t="s">
        <v>1784</v>
      </c>
      <c r="G34" t="s">
        <v>5207</v>
      </c>
      <c r="H34" s="252">
        <f>Clients!G54</f>
        <v>0</v>
      </c>
      <c r="I34" t="str">
        <f>Clients!$K$53</f>
        <v>G</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1734</v>
      </c>
      <c r="F35" t="s">
        <v>1785</v>
      </c>
      <c r="G35" t="s">
        <v>5208</v>
      </c>
      <c r="H35" s="252">
        <f>Clients!G55</f>
        <v>0</v>
      </c>
      <c r="I35" t="str">
        <f>Clients!$K$53</f>
        <v>G</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1734</v>
      </c>
      <c r="F36" t="s">
        <v>1786</v>
      </c>
      <c r="G36" t="s">
        <v>1787</v>
      </c>
      <c r="H36" s="252">
        <f>Clients!H53</f>
        <v>0</v>
      </c>
      <c r="I36" t="str">
        <f>Clients!$K$53</f>
        <v>G</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1734</v>
      </c>
      <c r="F37" t="s">
        <v>1788</v>
      </c>
      <c r="G37" t="s">
        <v>1789</v>
      </c>
      <c r="H37" s="252">
        <f>Clients!H54</f>
        <v>0</v>
      </c>
      <c r="I37" t="str">
        <f>Clients!$K$53</f>
        <v>G</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1734</v>
      </c>
      <c r="F38" t="s">
        <v>1790</v>
      </c>
      <c r="G38" t="s">
        <v>1791</v>
      </c>
      <c r="H38" s="252">
        <f>Clients!H55</f>
        <v>0</v>
      </c>
      <c r="I38" t="str">
        <f>Clients!$K$53</f>
        <v>G</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1734</v>
      </c>
      <c r="F39" t="s">
        <v>1792</v>
      </c>
      <c r="G39" t="s">
        <v>1793</v>
      </c>
      <c r="H39" s="252">
        <f>Clients!I53</f>
        <v>0</v>
      </c>
      <c r="I39" t="str">
        <f>Clients!$K$53</f>
        <v>G</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1734</v>
      </c>
      <c r="F40" t="s">
        <v>1794</v>
      </c>
      <c r="G40" t="s">
        <v>1795</v>
      </c>
      <c r="H40" s="252">
        <f>Clients!I54</f>
        <v>0</v>
      </c>
      <c r="I40" t="str">
        <f>Clients!$K$53</f>
        <v>G</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1734</v>
      </c>
      <c r="F41" t="s">
        <v>1796</v>
      </c>
      <c r="G41" t="s">
        <v>1797</v>
      </c>
      <c r="H41" s="252">
        <f>Clients!I55</f>
        <v>0</v>
      </c>
      <c r="I41" t="str">
        <f>Clients!$K$53</f>
        <v>G</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1734</v>
      </c>
      <c r="F42" t="s">
        <v>1715</v>
      </c>
      <c r="G42" s="252" t="s">
        <v>5209</v>
      </c>
      <c r="H42" s="252">
        <f>Clients!J61</f>
        <v>0</v>
      </c>
      <c r="I42" t="str">
        <f>Clients!K61</f>
        <v>R</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1734</v>
      </c>
      <c r="F43" t="s">
        <v>1798</v>
      </c>
      <c r="G43" t="s">
        <v>4722</v>
      </c>
      <c r="H43" s="253">
        <f>Clients!J63</f>
        <v>0</v>
      </c>
      <c r="I43" t="str">
        <f>Clients!K63</f>
        <v>R</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1734</v>
      </c>
      <c r="F44" t="s">
        <v>1799</v>
      </c>
      <c r="G44" t="s">
        <v>5200</v>
      </c>
      <c r="H44" s="253">
        <f>Clients!J64</f>
        <v>0</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1734</v>
      </c>
      <c r="F45" t="s">
        <v>1800</v>
      </c>
      <c r="G45" t="s">
        <v>4723</v>
      </c>
      <c r="H45" s="253">
        <f>Clients!J65</f>
        <v>0</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1734</v>
      </c>
      <c r="F46" t="s">
        <v>1801</v>
      </c>
      <c r="G46" t="s">
        <v>1085</v>
      </c>
      <c r="H46" s="252">
        <f>Clients!F70</f>
        <v>0</v>
      </c>
      <c r="I46" t="str">
        <f>Clients!$K$70</f>
        <v>G</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1734</v>
      </c>
      <c r="F47" t="s">
        <v>1802</v>
      </c>
      <c r="G47" t="s">
        <v>1087</v>
      </c>
      <c r="H47" s="252">
        <f>Clients!F71</f>
        <v>0</v>
      </c>
      <c r="I47" t="str">
        <f>Clients!$K$70</f>
        <v>G</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1734</v>
      </c>
      <c r="F48" t="s">
        <v>1803</v>
      </c>
      <c r="G48" t="s">
        <v>1089</v>
      </c>
      <c r="H48" s="252">
        <f>Clients!F72</f>
        <v>0</v>
      </c>
      <c r="I48" t="str">
        <f>Clients!$K$70</f>
        <v>G</v>
      </c>
    </row>
    <row r="49" spans="1:9"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1734</v>
      </c>
      <c r="F49" t="s">
        <v>1804</v>
      </c>
      <c r="G49" t="s">
        <v>1805</v>
      </c>
      <c r="H49" s="252">
        <f>Clients!F73</f>
        <v>0</v>
      </c>
      <c r="I49" t="str">
        <f>Clients!$K$70</f>
        <v>G</v>
      </c>
    </row>
    <row r="50" spans="1:9"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1734</v>
      </c>
      <c r="F50" t="s">
        <v>1806</v>
      </c>
      <c r="G50" t="s">
        <v>1807</v>
      </c>
      <c r="H50" s="252">
        <f>Clients!F74</f>
        <v>0</v>
      </c>
      <c r="I50" t="str">
        <f>Clients!$K$70</f>
        <v>G</v>
      </c>
    </row>
    <row r="51" spans="1:9"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1734</v>
      </c>
      <c r="F51" t="s">
        <v>1808</v>
      </c>
      <c r="G51" t="s">
        <v>1809</v>
      </c>
      <c r="H51" s="252">
        <f>Clients!F75</f>
        <v>0</v>
      </c>
      <c r="I51" t="str">
        <f>Clients!$K$70</f>
        <v>G</v>
      </c>
    </row>
    <row r="52" spans="1:9"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1734</v>
      </c>
      <c r="F52" t="s">
        <v>1810</v>
      </c>
      <c r="G52" t="s">
        <v>1811</v>
      </c>
      <c r="H52" s="252">
        <f>Clients!F76</f>
        <v>0</v>
      </c>
      <c r="I52" t="str">
        <f>Clients!$K$70</f>
        <v>G</v>
      </c>
    </row>
    <row r="53" spans="1:9"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1734</v>
      </c>
      <c r="F53" t="s">
        <v>1812</v>
      </c>
      <c r="G53" t="s">
        <v>1813</v>
      </c>
      <c r="H53" s="252">
        <f>Clients!F77</f>
        <v>0</v>
      </c>
      <c r="I53" t="str">
        <f>Clients!$K$70</f>
        <v>G</v>
      </c>
    </row>
    <row r="54" spans="1:9"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1734</v>
      </c>
      <c r="F54" t="s">
        <v>1814</v>
      </c>
      <c r="G54" t="s">
        <v>1815</v>
      </c>
      <c r="H54" s="252">
        <f>Clients!F78</f>
        <v>0</v>
      </c>
      <c r="I54" t="str">
        <f>Clients!$K$70</f>
        <v>G</v>
      </c>
    </row>
    <row r="55" spans="1:9"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1734</v>
      </c>
      <c r="F55" t="s">
        <v>1816</v>
      </c>
      <c r="G55" t="s">
        <v>1817</v>
      </c>
      <c r="H55" s="252">
        <f>Clients!F79</f>
        <v>0</v>
      </c>
      <c r="I55" t="str">
        <f>Clients!$K$70</f>
        <v>G</v>
      </c>
    </row>
    <row r="56" spans="1:9"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1734</v>
      </c>
      <c r="F56" t="s">
        <v>1818</v>
      </c>
      <c r="G56" t="s">
        <v>1819</v>
      </c>
      <c r="H56" s="252">
        <f>Clients!G70</f>
        <v>0</v>
      </c>
      <c r="I56" t="str">
        <f>Clients!$K$70</f>
        <v>G</v>
      </c>
    </row>
    <row r="57" spans="1:9"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1734</v>
      </c>
      <c r="F57" t="s">
        <v>1820</v>
      </c>
      <c r="G57" t="s">
        <v>1821</v>
      </c>
      <c r="H57" s="252">
        <f>Clients!G71</f>
        <v>0</v>
      </c>
      <c r="I57" t="str">
        <f>Clients!$K$70</f>
        <v>G</v>
      </c>
    </row>
    <row r="58" spans="1:9"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1734</v>
      </c>
      <c r="F58" t="s">
        <v>1822</v>
      </c>
      <c r="G58" t="s">
        <v>1823</v>
      </c>
      <c r="H58" s="252">
        <f>Clients!G72</f>
        <v>0</v>
      </c>
      <c r="I58" t="str">
        <f>Clients!$K$70</f>
        <v>G</v>
      </c>
    </row>
    <row r="59" spans="1:9"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1734</v>
      </c>
      <c r="F59" t="s">
        <v>1824</v>
      </c>
      <c r="G59" t="s">
        <v>1825</v>
      </c>
      <c r="H59" s="252">
        <f>Clients!G73</f>
        <v>0</v>
      </c>
      <c r="I59" t="str">
        <f>Clients!$K$70</f>
        <v>G</v>
      </c>
    </row>
    <row r="60" spans="1:9"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1734</v>
      </c>
      <c r="F60" t="s">
        <v>1826</v>
      </c>
      <c r="G60" t="s">
        <v>1827</v>
      </c>
      <c r="H60" s="252">
        <f>Clients!G74</f>
        <v>0</v>
      </c>
      <c r="I60" t="str">
        <f>Clients!$K$70</f>
        <v>G</v>
      </c>
    </row>
    <row r="61" spans="1:9"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1734</v>
      </c>
      <c r="F61" t="s">
        <v>1828</v>
      </c>
      <c r="G61" t="s">
        <v>1829</v>
      </c>
      <c r="H61" s="252">
        <f>Clients!G75</f>
        <v>0</v>
      </c>
      <c r="I61" t="str">
        <f>Clients!$K$70</f>
        <v>G</v>
      </c>
    </row>
    <row r="62" spans="1:9"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1734</v>
      </c>
      <c r="F62" t="s">
        <v>1830</v>
      </c>
      <c r="G62" t="s">
        <v>1831</v>
      </c>
      <c r="H62" s="252">
        <f>Clients!G76</f>
        <v>0</v>
      </c>
      <c r="I62" t="str">
        <f>Clients!$K$70</f>
        <v>G</v>
      </c>
    </row>
    <row r="63" spans="1:9"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1734</v>
      </c>
      <c r="F63" t="s">
        <v>1832</v>
      </c>
      <c r="G63" t="s">
        <v>1833</v>
      </c>
      <c r="H63" s="252">
        <f>Clients!G77</f>
        <v>0</v>
      </c>
      <c r="I63" t="str">
        <f>Clients!$K$70</f>
        <v>G</v>
      </c>
    </row>
    <row r="64" spans="1:9"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1734</v>
      </c>
      <c r="F64" t="s">
        <v>1834</v>
      </c>
      <c r="G64" t="s">
        <v>1835</v>
      </c>
      <c r="H64" s="252">
        <f>Clients!G78</f>
        <v>0</v>
      </c>
      <c r="I64" t="str">
        <f>Clients!$K$70</f>
        <v>G</v>
      </c>
    </row>
    <row r="65" spans="1:9"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1734</v>
      </c>
      <c r="F65" t="s">
        <v>1836</v>
      </c>
      <c r="G65" t="s">
        <v>1837</v>
      </c>
      <c r="H65" s="252">
        <f>Clients!G79</f>
        <v>0</v>
      </c>
      <c r="I65" t="str">
        <f>Clients!$K$70</f>
        <v>G</v>
      </c>
    </row>
    <row r="66" spans="1:9"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1734</v>
      </c>
      <c r="F66" t="s">
        <v>1838</v>
      </c>
      <c r="G66" t="s">
        <v>1839</v>
      </c>
      <c r="H66" s="253">
        <f>Clients!G80</f>
        <v>0</v>
      </c>
    </row>
    <row r="67" spans="1:9"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1734</v>
      </c>
      <c r="F67" t="s">
        <v>1723</v>
      </c>
      <c r="G67" t="s">
        <v>3818</v>
      </c>
      <c r="H67" s="252">
        <f>Clients!J86</f>
        <v>0</v>
      </c>
      <c r="I67" t="str">
        <f>Clients!K86</f>
        <v>R</v>
      </c>
    </row>
    <row r="68" spans="1:9"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1734</v>
      </c>
      <c r="F68" t="s">
        <v>1725</v>
      </c>
      <c r="G68" t="s">
        <v>1726</v>
      </c>
      <c r="H68" s="252">
        <f>Clients!J88</f>
        <v>0</v>
      </c>
      <c r="I68" t="str">
        <f>Clients!K88</f>
        <v>R</v>
      </c>
    </row>
    <row r="69" spans="1:9"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1734</v>
      </c>
      <c r="F69" t="s">
        <v>1727</v>
      </c>
      <c r="G69" t="s">
        <v>1728</v>
      </c>
      <c r="H69" s="252">
        <f>Clients!J90</f>
        <v>0</v>
      </c>
      <c r="I69" t="str">
        <f>Clients!K90</f>
        <v>R</v>
      </c>
    </row>
    <row r="70" spans="1:9"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1734</v>
      </c>
      <c r="F70" t="s">
        <v>1840</v>
      </c>
      <c r="G70" t="s">
        <v>1760</v>
      </c>
      <c r="H70" s="252">
        <f>Clients!F98</f>
        <v>0</v>
      </c>
      <c r="I70" t="str">
        <f>Clients!$K$100</f>
        <v>R</v>
      </c>
    </row>
    <row r="71" spans="1:9"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1734</v>
      </c>
      <c r="F71" t="s">
        <v>1841</v>
      </c>
      <c r="G71" t="s">
        <v>1762</v>
      </c>
      <c r="H71" s="252">
        <f>Clients!F99</f>
        <v>0</v>
      </c>
      <c r="I71" t="str">
        <f>Clients!$K$100</f>
        <v>R</v>
      </c>
    </row>
    <row r="72" spans="1:9"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1734</v>
      </c>
      <c r="F72" t="s">
        <v>1842</v>
      </c>
      <c r="G72" t="s">
        <v>1764</v>
      </c>
      <c r="H72" s="252">
        <f>Clients!F100</f>
        <v>0</v>
      </c>
      <c r="I72" t="str">
        <f>Clients!$K$100</f>
        <v>R</v>
      </c>
    </row>
    <row r="73" spans="1:9"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1734</v>
      </c>
      <c r="F73" t="s">
        <v>1843</v>
      </c>
      <c r="G73" t="s">
        <v>5203</v>
      </c>
      <c r="H73" s="252">
        <f>Clients!G98</f>
        <v>0</v>
      </c>
      <c r="I73" t="str">
        <f>Clients!$K$100</f>
        <v>R</v>
      </c>
    </row>
    <row r="74" spans="1:9"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1734</v>
      </c>
      <c r="F74" t="s">
        <v>1844</v>
      </c>
      <c r="G74" t="s">
        <v>5204</v>
      </c>
      <c r="H74" s="252">
        <f>Clients!G99</f>
        <v>0</v>
      </c>
      <c r="I74" t="str">
        <f>Clients!$K$100</f>
        <v>R</v>
      </c>
    </row>
    <row r="75" spans="1:9"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1734</v>
      </c>
      <c r="F75" t="s">
        <v>1845</v>
      </c>
      <c r="G75" t="s">
        <v>5205</v>
      </c>
      <c r="H75" s="252">
        <f>Clients!G100</f>
        <v>0</v>
      </c>
      <c r="I75" t="str">
        <f>Clients!$K$100</f>
        <v>R</v>
      </c>
    </row>
    <row r="76" spans="1:9"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1734</v>
      </c>
      <c r="F76" t="s">
        <v>1846</v>
      </c>
      <c r="G76" t="s">
        <v>1769</v>
      </c>
      <c r="H76" s="252">
        <f>Clients!H98</f>
        <v>0</v>
      </c>
      <c r="I76" t="str">
        <f>Clients!$K$100</f>
        <v>R</v>
      </c>
    </row>
    <row r="77" spans="1:9"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1734</v>
      </c>
      <c r="F77" t="s">
        <v>1847</v>
      </c>
      <c r="G77" t="s">
        <v>1771</v>
      </c>
      <c r="H77" s="252">
        <f>Clients!H99</f>
        <v>0</v>
      </c>
      <c r="I77" t="str">
        <f>Clients!$K$100</f>
        <v>R</v>
      </c>
    </row>
    <row r="78" spans="1:9"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1734</v>
      </c>
      <c r="F78" t="s">
        <v>1848</v>
      </c>
      <c r="G78" t="s">
        <v>1773</v>
      </c>
      <c r="H78" s="252">
        <f>Clients!H100</f>
        <v>0</v>
      </c>
      <c r="I78" t="str">
        <f>Clients!$K$100</f>
        <v>R</v>
      </c>
    </row>
    <row r="79" spans="1:9"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1734</v>
      </c>
      <c r="F79" t="s">
        <v>1849</v>
      </c>
      <c r="G79" t="s">
        <v>1754</v>
      </c>
      <c r="H79" s="252">
        <f>Clients!I98</f>
        <v>0</v>
      </c>
      <c r="I79" t="str">
        <f>Clients!$K$100</f>
        <v>R</v>
      </c>
    </row>
    <row r="80" spans="1:9"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1734</v>
      </c>
      <c r="F80" t="s">
        <v>1850</v>
      </c>
      <c r="G80" t="s">
        <v>1756</v>
      </c>
      <c r="H80" s="252">
        <f>Clients!I99</f>
        <v>0</v>
      </c>
      <c r="I80" t="str">
        <f>Clients!$K$100</f>
        <v>R</v>
      </c>
    </row>
    <row r="81" spans="1:9"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1734</v>
      </c>
      <c r="F81" t="s">
        <v>1851</v>
      </c>
      <c r="G81" t="s">
        <v>1758</v>
      </c>
      <c r="H81" s="252">
        <f>Clients!I100</f>
        <v>0</v>
      </c>
      <c r="I81" t="str">
        <f>Clients!$K$100</f>
        <v>R</v>
      </c>
    </row>
    <row r="82" spans="1:9"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1734</v>
      </c>
      <c r="F82" t="s">
        <v>1852</v>
      </c>
      <c r="G82" t="s">
        <v>1760</v>
      </c>
      <c r="H82" s="252">
        <f>Clients!F104</f>
        <v>0</v>
      </c>
      <c r="I82" t="str">
        <f>Clients!$K$106</f>
        <v>R</v>
      </c>
    </row>
    <row r="83" spans="1:9"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1734</v>
      </c>
      <c r="F83" t="s">
        <v>1853</v>
      </c>
      <c r="G83" t="s">
        <v>1762</v>
      </c>
      <c r="H83" s="252">
        <f>Clients!F105</f>
        <v>0</v>
      </c>
      <c r="I83" t="str">
        <f>Clients!$K$106</f>
        <v>R</v>
      </c>
    </row>
    <row r="84" spans="1:9"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1734</v>
      </c>
      <c r="F84" t="s">
        <v>1854</v>
      </c>
      <c r="G84" t="s">
        <v>1764</v>
      </c>
      <c r="H84" s="252">
        <f>Clients!F106</f>
        <v>0</v>
      </c>
      <c r="I84" t="str">
        <f>Clients!$K$106</f>
        <v>R</v>
      </c>
    </row>
    <row r="85" spans="1:9"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1734</v>
      </c>
      <c r="F85" t="s">
        <v>1855</v>
      </c>
      <c r="G85" t="s">
        <v>5203</v>
      </c>
      <c r="H85" s="252">
        <f>Clients!G104</f>
        <v>0</v>
      </c>
      <c r="I85" t="str">
        <f>Clients!$K$106</f>
        <v>R</v>
      </c>
    </row>
    <row r="86" spans="1:9"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1734</v>
      </c>
      <c r="F86" t="s">
        <v>1856</v>
      </c>
      <c r="G86" t="s">
        <v>5204</v>
      </c>
      <c r="H86" s="252">
        <f>Clients!G105</f>
        <v>0</v>
      </c>
      <c r="I86" t="str">
        <f>Clients!$K$106</f>
        <v>R</v>
      </c>
    </row>
    <row r="87" spans="1:9"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1734</v>
      </c>
      <c r="F87" t="s">
        <v>1857</v>
      </c>
      <c r="G87" t="s">
        <v>5205</v>
      </c>
      <c r="H87" s="252">
        <f>Clients!G106</f>
        <v>0</v>
      </c>
      <c r="I87" t="str">
        <f>Clients!$K$106</f>
        <v>R</v>
      </c>
    </row>
    <row r="88" spans="1:9"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1734</v>
      </c>
      <c r="F88" t="s">
        <v>1858</v>
      </c>
      <c r="G88" t="s">
        <v>1769</v>
      </c>
      <c r="H88" s="252">
        <f>Clients!H104</f>
        <v>0</v>
      </c>
      <c r="I88" t="str">
        <f>Clients!$K$106</f>
        <v>R</v>
      </c>
    </row>
    <row r="89" spans="1:9"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1734</v>
      </c>
      <c r="F89" t="s">
        <v>1859</v>
      </c>
      <c r="G89" t="s">
        <v>1771</v>
      </c>
      <c r="H89" s="252">
        <f>Clients!H105</f>
        <v>0</v>
      </c>
      <c r="I89" t="str">
        <f>Clients!$K$106</f>
        <v>R</v>
      </c>
    </row>
    <row r="90" spans="1:9"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1734</v>
      </c>
      <c r="F90" t="s">
        <v>1860</v>
      </c>
      <c r="G90" t="s">
        <v>1773</v>
      </c>
      <c r="H90" s="252">
        <f>Clients!H106</f>
        <v>0</v>
      </c>
      <c r="I90" t="str">
        <f>Clients!$K$106</f>
        <v>R</v>
      </c>
    </row>
    <row r="91" spans="1:9"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1734</v>
      </c>
      <c r="F91" t="s">
        <v>1861</v>
      </c>
      <c r="G91" t="s">
        <v>1754</v>
      </c>
      <c r="H91" s="252">
        <f>Clients!I104</f>
        <v>0</v>
      </c>
      <c r="I91" t="str">
        <f>Clients!$K$106</f>
        <v>R</v>
      </c>
    </row>
    <row r="92" spans="1:9"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1734</v>
      </c>
      <c r="F92" t="s">
        <v>1862</v>
      </c>
      <c r="G92" t="s">
        <v>1756</v>
      </c>
      <c r="H92" s="252">
        <f>Clients!I105</f>
        <v>0</v>
      </c>
      <c r="I92" t="str">
        <f>Clients!$K$106</f>
        <v>R</v>
      </c>
    </row>
    <row r="93" spans="1:9"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1734</v>
      </c>
      <c r="F93" t="s">
        <v>1863</v>
      </c>
      <c r="G93" t="s">
        <v>1758</v>
      </c>
      <c r="H93" s="252">
        <f>Clients!I106</f>
        <v>0</v>
      </c>
      <c r="I93" t="str">
        <f>Clients!$K$106</f>
        <v>R</v>
      </c>
    </row>
    <row r="94" spans="1:9"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1734</v>
      </c>
      <c r="F94" t="s">
        <v>1864</v>
      </c>
      <c r="G94" t="s">
        <v>1760</v>
      </c>
      <c r="H94" s="252">
        <f>Clients!F110</f>
        <v>0</v>
      </c>
      <c r="I94" t="str">
        <f>Clients!$K$112</f>
        <v>R</v>
      </c>
    </row>
    <row r="95" spans="1:9"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1734</v>
      </c>
      <c r="F95" t="s">
        <v>1865</v>
      </c>
      <c r="G95" t="s">
        <v>1762</v>
      </c>
      <c r="H95" s="252">
        <f>Clients!F111</f>
        <v>0</v>
      </c>
      <c r="I95" t="str">
        <f>Clients!$K$112</f>
        <v>R</v>
      </c>
    </row>
    <row r="96" spans="1:9"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1734</v>
      </c>
      <c r="F96" t="s">
        <v>1866</v>
      </c>
      <c r="G96" t="s">
        <v>1764</v>
      </c>
      <c r="H96" s="252">
        <f>Clients!F112</f>
        <v>0</v>
      </c>
      <c r="I96" t="str">
        <f>Clients!$K$112</f>
        <v>R</v>
      </c>
    </row>
    <row r="97" spans="1:9"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1734</v>
      </c>
      <c r="F97" t="s">
        <v>1867</v>
      </c>
      <c r="G97" t="s">
        <v>5203</v>
      </c>
      <c r="H97" s="252">
        <f>Clients!G110</f>
        <v>0</v>
      </c>
      <c r="I97" t="str">
        <f>Clients!$K$112</f>
        <v>R</v>
      </c>
    </row>
    <row r="98" spans="1:9"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1734</v>
      </c>
      <c r="F98" t="s">
        <v>1868</v>
      </c>
      <c r="G98" t="s">
        <v>5204</v>
      </c>
      <c r="H98" s="252">
        <f>Clients!G111</f>
        <v>0</v>
      </c>
      <c r="I98" t="str">
        <f>Clients!$K$112</f>
        <v>R</v>
      </c>
    </row>
    <row r="99" spans="1:9"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1734</v>
      </c>
      <c r="F99" t="s">
        <v>1869</v>
      </c>
      <c r="G99" t="s">
        <v>5205</v>
      </c>
      <c r="H99" s="252">
        <f>Clients!G112</f>
        <v>0</v>
      </c>
      <c r="I99" t="str">
        <f>Clients!$K$112</f>
        <v>R</v>
      </c>
    </row>
    <row r="100" spans="1:9"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1734</v>
      </c>
      <c r="F100" t="s">
        <v>1870</v>
      </c>
      <c r="G100" t="s">
        <v>1769</v>
      </c>
      <c r="H100" s="252">
        <f>Clients!H110</f>
        <v>0</v>
      </c>
      <c r="I100" t="str">
        <f>Clients!$K$112</f>
        <v>R</v>
      </c>
    </row>
    <row r="101" spans="1:9"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1734</v>
      </c>
      <c r="F101" t="s">
        <v>1871</v>
      </c>
      <c r="G101" t="s">
        <v>1771</v>
      </c>
      <c r="H101" s="252">
        <f>Clients!H111</f>
        <v>0</v>
      </c>
      <c r="I101" t="str">
        <f>Clients!$K$112</f>
        <v>R</v>
      </c>
    </row>
    <row r="102" spans="1:9"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1734</v>
      </c>
      <c r="F102" t="s">
        <v>1872</v>
      </c>
      <c r="G102" t="s">
        <v>1773</v>
      </c>
      <c r="H102" s="252">
        <f>Clients!H112</f>
        <v>0</v>
      </c>
      <c r="I102" t="str">
        <f>Clients!$K$112</f>
        <v>R</v>
      </c>
    </row>
    <row r="103" spans="1:9"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1734</v>
      </c>
      <c r="F103" t="s">
        <v>1873</v>
      </c>
      <c r="G103" t="s">
        <v>1754</v>
      </c>
      <c r="H103" s="252">
        <f>Clients!I110</f>
        <v>0</v>
      </c>
      <c r="I103" t="str">
        <f>Clients!$K$112</f>
        <v>R</v>
      </c>
    </row>
    <row r="104" spans="1:9"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1734</v>
      </c>
      <c r="F104" t="s">
        <v>1874</v>
      </c>
      <c r="G104" t="s">
        <v>1756</v>
      </c>
      <c r="H104" s="252">
        <f>Clients!I111</f>
        <v>0</v>
      </c>
      <c r="I104" t="str">
        <f>Clients!$K$112</f>
        <v>R</v>
      </c>
    </row>
    <row r="105" spans="1:9"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1734</v>
      </c>
      <c r="F105" t="s">
        <v>1875</v>
      </c>
      <c r="G105" t="s">
        <v>1758</v>
      </c>
      <c r="H105" s="252">
        <f>Clients!I112</f>
        <v>0</v>
      </c>
      <c r="I105" t="str">
        <f>Clients!$K$112</f>
        <v>R</v>
      </c>
    </row>
    <row r="106" spans="1:9"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1734</v>
      </c>
      <c r="F106" t="s">
        <v>1876</v>
      </c>
      <c r="G106" t="s">
        <v>1760</v>
      </c>
      <c r="H106" s="252">
        <f>Clients!F116</f>
        <v>0</v>
      </c>
      <c r="I106" t="str">
        <f>Clients!$K$118</f>
        <v>R</v>
      </c>
    </row>
    <row r="107" spans="1:9"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1734</v>
      </c>
      <c r="F107" t="s">
        <v>1877</v>
      </c>
      <c r="G107" t="s">
        <v>1762</v>
      </c>
      <c r="H107" s="252">
        <f>Clients!F117</f>
        <v>0</v>
      </c>
      <c r="I107" t="str">
        <f>Clients!$K$118</f>
        <v>R</v>
      </c>
    </row>
    <row r="108" spans="1:9"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1734</v>
      </c>
      <c r="F108" t="s">
        <v>1878</v>
      </c>
      <c r="G108" t="s">
        <v>1764</v>
      </c>
      <c r="H108" s="252">
        <f>Clients!F118</f>
        <v>0</v>
      </c>
      <c r="I108" t="str">
        <f>Clients!$K$118</f>
        <v>R</v>
      </c>
    </row>
    <row r="109" spans="1:9"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1734</v>
      </c>
      <c r="F109" t="s">
        <v>1879</v>
      </c>
      <c r="G109" t="s">
        <v>5203</v>
      </c>
      <c r="H109" s="252">
        <f>Clients!G116</f>
        <v>0</v>
      </c>
      <c r="I109" t="str">
        <f>Clients!$K$118</f>
        <v>R</v>
      </c>
    </row>
    <row r="110" spans="1:9"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1734</v>
      </c>
      <c r="F110" t="s">
        <v>1880</v>
      </c>
      <c r="G110" t="s">
        <v>5204</v>
      </c>
      <c r="H110" s="252">
        <f>Clients!G117</f>
        <v>0</v>
      </c>
      <c r="I110" t="str">
        <f>Clients!$K$118</f>
        <v>R</v>
      </c>
    </row>
    <row r="111" spans="1:9" x14ac:dyDescent="0.35">
      <c r="A111" t="str">
        <f>IF(CoverSheet!$C$9="Annual Return","AR",IF(CoverSheet!$C$9="Interim Return","IR",IF(CoverSheet!$C$9="Audited Annual Return","AAR","")))</f>
        <v/>
      </c>
      <c r="B111" t="str">
        <f>CoverSheet!$G$7</f>
        <v>v:25-01-a</v>
      </c>
      <c r="C111">
        <f>IF(CoverSheet!$C$31=3,"Q1",IF(CoverSheet!$C$31=6,"Q2",IF(CoverSheet!$C$31=9,"Q3",IF(AND(CoverSheet!$C$31=12,A111="AR"),"Q4",YEAR(CoverSheet!$D$29)))))</f>
        <v>1900</v>
      </c>
      <c r="D111" t="str">
        <f>CoverSheet!$C$15</f>
        <v/>
      </c>
      <c r="E111" t="s">
        <v>1734</v>
      </c>
      <c r="F111" t="s">
        <v>1881</v>
      </c>
      <c r="G111" t="s">
        <v>5205</v>
      </c>
      <c r="H111" s="252">
        <f>Clients!G118</f>
        <v>0</v>
      </c>
      <c r="I111" t="str">
        <f>Clients!$K$118</f>
        <v>R</v>
      </c>
    </row>
    <row r="112" spans="1:9" x14ac:dyDescent="0.35">
      <c r="A112" t="str">
        <f>IF(CoverSheet!$C$9="Annual Return","AR",IF(CoverSheet!$C$9="Interim Return","IR",IF(CoverSheet!$C$9="Audited Annual Return","AAR","")))</f>
        <v/>
      </c>
      <c r="B112" t="str">
        <f>CoverSheet!$G$7</f>
        <v>v:25-01-a</v>
      </c>
      <c r="C112">
        <f>IF(CoverSheet!$C$31=3,"Q1",IF(CoverSheet!$C$31=6,"Q2",IF(CoverSheet!$C$31=9,"Q3",IF(AND(CoverSheet!$C$31=12,A112="AR"),"Q4",YEAR(CoverSheet!$D$29)))))</f>
        <v>1900</v>
      </c>
      <c r="D112" t="str">
        <f>CoverSheet!$C$15</f>
        <v/>
      </c>
      <c r="E112" t="s">
        <v>1734</v>
      </c>
      <c r="F112" t="s">
        <v>1882</v>
      </c>
      <c r="G112" t="s">
        <v>1769</v>
      </c>
      <c r="H112" s="252">
        <f>Clients!H116</f>
        <v>0</v>
      </c>
      <c r="I112" t="str">
        <f>Clients!$K$118</f>
        <v>R</v>
      </c>
    </row>
    <row r="113" spans="1:9" x14ac:dyDescent="0.35">
      <c r="A113" t="str">
        <f>IF(CoverSheet!$C$9="Annual Return","AR",IF(CoverSheet!$C$9="Interim Return","IR",IF(CoverSheet!$C$9="Audited Annual Return","AAR","")))</f>
        <v/>
      </c>
      <c r="B113" t="str">
        <f>CoverSheet!$G$7</f>
        <v>v:25-01-a</v>
      </c>
      <c r="C113">
        <f>IF(CoverSheet!$C$31=3,"Q1",IF(CoverSheet!$C$31=6,"Q2",IF(CoverSheet!$C$31=9,"Q3",IF(AND(CoverSheet!$C$31=12,A113="AR"),"Q4",YEAR(CoverSheet!$D$29)))))</f>
        <v>1900</v>
      </c>
      <c r="D113" t="str">
        <f>CoverSheet!$C$15</f>
        <v/>
      </c>
      <c r="E113" t="s">
        <v>1734</v>
      </c>
      <c r="F113" t="s">
        <v>1883</v>
      </c>
      <c r="G113" t="s">
        <v>1771</v>
      </c>
      <c r="H113" s="252">
        <f>Clients!H117</f>
        <v>0</v>
      </c>
      <c r="I113" t="str">
        <f>Clients!$K$118</f>
        <v>R</v>
      </c>
    </row>
    <row r="114" spans="1:9" x14ac:dyDescent="0.35">
      <c r="A114" t="str">
        <f>IF(CoverSheet!$C$9="Annual Return","AR",IF(CoverSheet!$C$9="Interim Return","IR",IF(CoverSheet!$C$9="Audited Annual Return","AAR","")))</f>
        <v/>
      </c>
      <c r="B114" t="str">
        <f>CoverSheet!$G$7</f>
        <v>v:25-01-a</v>
      </c>
      <c r="C114">
        <f>IF(CoverSheet!$C$31=3,"Q1",IF(CoverSheet!$C$31=6,"Q2",IF(CoverSheet!$C$31=9,"Q3",IF(AND(CoverSheet!$C$31=12,A114="AR"),"Q4",YEAR(CoverSheet!$D$29)))))</f>
        <v>1900</v>
      </c>
      <c r="D114" t="str">
        <f>CoverSheet!$C$15</f>
        <v/>
      </c>
      <c r="E114" t="s">
        <v>1734</v>
      </c>
      <c r="F114" t="s">
        <v>1884</v>
      </c>
      <c r="G114" t="s">
        <v>1773</v>
      </c>
      <c r="H114" s="252">
        <f>Clients!H118</f>
        <v>0</v>
      </c>
      <c r="I114" t="str">
        <f>Clients!$K$118</f>
        <v>R</v>
      </c>
    </row>
    <row r="115" spans="1:9" x14ac:dyDescent="0.35">
      <c r="A115" t="str">
        <f>IF(CoverSheet!$C$9="Annual Return","AR",IF(CoverSheet!$C$9="Interim Return","IR",IF(CoverSheet!$C$9="Audited Annual Return","AAR","")))</f>
        <v/>
      </c>
      <c r="B115" t="str">
        <f>CoverSheet!$G$7</f>
        <v>v:25-01-a</v>
      </c>
      <c r="C115">
        <f>IF(CoverSheet!$C$31=3,"Q1",IF(CoverSheet!$C$31=6,"Q2",IF(CoverSheet!$C$31=9,"Q3",IF(AND(CoverSheet!$C$31=12,A115="AR"),"Q4",YEAR(CoverSheet!$D$29)))))</f>
        <v>1900</v>
      </c>
      <c r="D115" t="str">
        <f>CoverSheet!$C$15</f>
        <v/>
      </c>
      <c r="E115" t="s">
        <v>1734</v>
      </c>
      <c r="F115" t="s">
        <v>1885</v>
      </c>
      <c r="G115" t="s">
        <v>1754</v>
      </c>
      <c r="H115" s="252">
        <f>Clients!I116</f>
        <v>0</v>
      </c>
      <c r="I115" t="str">
        <f>Clients!$K$118</f>
        <v>R</v>
      </c>
    </row>
    <row r="116" spans="1:9" x14ac:dyDescent="0.35">
      <c r="A116" t="str">
        <f>IF(CoverSheet!$C$9="Annual Return","AR",IF(CoverSheet!$C$9="Interim Return","IR",IF(CoverSheet!$C$9="Audited Annual Return","AAR","")))</f>
        <v/>
      </c>
      <c r="B116" t="str">
        <f>CoverSheet!$G$7</f>
        <v>v:25-01-a</v>
      </c>
      <c r="C116">
        <f>IF(CoverSheet!$C$31=3,"Q1",IF(CoverSheet!$C$31=6,"Q2",IF(CoverSheet!$C$31=9,"Q3",IF(AND(CoverSheet!$C$31=12,A116="AR"),"Q4",YEAR(CoverSheet!$D$29)))))</f>
        <v>1900</v>
      </c>
      <c r="D116" t="str">
        <f>CoverSheet!$C$15</f>
        <v/>
      </c>
      <c r="E116" t="s">
        <v>1734</v>
      </c>
      <c r="F116" t="s">
        <v>1886</v>
      </c>
      <c r="G116" t="s">
        <v>1756</v>
      </c>
      <c r="H116" s="252">
        <f>Clients!I117</f>
        <v>0</v>
      </c>
      <c r="I116" t="str">
        <f>Clients!$K$118</f>
        <v>R</v>
      </c>
    </row>
    <row r="117" spans="1:9" x14ac:dyDescent="0.35">
      <c r="A117" t="str">
        <f>IF(CoverSheet!$C$9="Annual Return","AR",IF(CoverSheet!$C$9="Interim Return","IR",IF(CoverSheet!$C$9="Audited Annual Return","AAR","")))</f>
        <v/>
      </c>
      <c r="B117" t="str">
        <f>CoverSheet!$G$7</f>
        <v>v:25-01-a</v>
      </c>
      <c r="C117">
        <f>IF(CoverSheet!$C$31=3,"Q1",IF(CoverSheet!$C$31=6,"Q2",IF(CoverSheet!$C$31=9,"Q3",IF(AND(CoverSheet!$C$31=12,A117="AR"),"Q4",YEAR(CoverSheet!$D$29)))))</f>
        <v>1900</v>
      </c>
      <c r="D117" t="str">
        <f>CoverSheet!$C$15</f>
        <v/>
      </c>
      <c r="E117" t="s">
        <v>1734</v>
      </c>
      <c r="F117" t="s">
        <v>1887</v>
      </c>
      <c r="G117" t="s">
        <v>1758</v>
      </c>
      <c r="H117" s="252">
        <f>Clients!I118</f>
        <v>0</v>
      </c>
      <c r="I117" t="str">
        <f>Clients!$K$118</f>
        <v>R</v>
      </c>
    </row>
    <row r="121" spans="1:9" x14ac:dyDescent="0.35">
      <c r="E121" s="372"/>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34F8-EBF1-4279-869F-C1AA979F94E6}">
  <sheetPr codeName="Sheet29">
    <tabColor rgb="FFEDD9C4"/>
  </sheetPr>
  <dimension ref="A1:Q197"/>
  <sheetViews>
    <sheetView zoomScale="59" zoomScaleNormal="80" workbookViewId="0"/>
  </sheetViews>
  <sheetFormatPr defaultColWidth="0" defaultRowHeight="14.5" zeroHeight="1" x14ac:dyDescent="0.35"/>
  <cols>
    <col min="1" max="1" width="1.7265625" style="270" customWidth="1"/>
    <col min="2" max="2" width="10.1796875" style="270" customWidth="1"/>
    <col min="3" max="3" width="17" style="270" customWidth="1"/>
    <col min="4" max="4" width="12.26953125" style="270" customWidth="1"/>
    <col min="5" max="5" width="21.54296875" style="270" customWidth="1"/>
    <col min="6" max="6" width="17.1796875" style="270" customWidth="1"/>
    <col min="7" max="7" width="30.7265625" style="270" customWidth="1"/>
    <col min="8" max="8" width="21.7265625" style="270" customWidth="1"/>
    <col min="9" max="9" width="25.26953125" style="270" customWidth="1"/>
    <col min="10" max="10" width="21.453125" style="270" customWidth="1"/>
    <col min="11" max="11" width="28.7265625" style="270" customWidth="1"/>
    <col min="12" max="12" width="18.81640625" style="270" customWidth="1"/>
    <col min="13" max="13" width="21" style="270" customWidth="1"/>
    <col min="14" max="14" width="19.54296875" style="270" customWidth="1"/>
    <col min="15" max="15" width="17.7265625" style="270" customWidth="1"/>
    <col min="16" max="16" width="1.7265625" style="270" customWidth="1"/>
    <col min="17" max="17" width="1.453125" style="6" customWidth="1"/>
    <col min="18" max="16384" width="8.7265625" style="270" hidden="1"/>
  </cols>
  <sheetData>
    <row r="1" spans="1:17" x14ac:dyDescent="0.35">
      <c r="A1" s="8"/>
      <c r="B1" s="8"/>
      <c r="C1" s="8"/>
      <c r="D1" s="8"/>
      <c r="E1" s="8"/>
      <c r="F1" s="8"/>
      <c r="G1" s="8"/>
      <c r="H1" s="8"/>
      <c r="I1" s="8"/>
      <c r="J1" s="8"/>
      <c r="K1" s="8"/>
      <c r="L1" s="8"/>
      <c r="M1" s="8"/>
      <c r="N1" s="8"/>
      <c r="O1" s="8"/>
      <c r="P1" s="8"/>
      <c r="Q1" s="5"/>
    </row>
    <row r="2" spans="1:17" ht="18" customHeight="1" x14ac:dyDescent="0.35">
      <c r="A2" s="8"/>
      <c r="B2" s="429" t="e" vm="4">
        <v>#VALUE!</v>
      </c>
      <c r="C2" s="429"/>
      <c r="D2" s="56"/>
      <c r="E2" s="457" t="s">
        <v>1888</v>
      </c>
      <c r="F2" s="457"/>
      <c r="G2" s="457"/>
      <c r="H2" s="457"/>
      <c r="I2" s="457"/>
      <c r="J2" s="457"/>
      <c r="K2" s="457"/>
      <c r="L2" s="457"/>
      <c r="M2" s="457"/>
      <c r="N2" s="119"/>
      <c r="O2" s="120"/>
      <c r="P2" s="120"/>
      <c r="Q2" s="5"/>
    </row>
    <row r="3" spans="1:17" ht="15.65" customHeight="1" x14ac:dyDescent="0.35">
      <c r="A3" s="56"/>
      <c r="B3" s="429"/>
      <c r="C3" s="429"/>
      <c r="D3" s="56"/>
      <c r="E3" s="457"/>
      <c r="F3" s="457"/>
      <c r="G3" s="457"/>
      <c r="H3" s="457"/>
      <c r="I3" s="457"/>
      <c r="J3" s="457"/>
      <c r="K3" s="457"/>
      <c r="L3" s="457"/>
      <c r="M3" s="457"/>
      <c r="N3" s="121"/>
      <c r="O3" s="121"/>
      <c r="P3" s="121"/>
      <c r="Q3" s="122"/>
    </row>
    <row r="4" spans="1:17" ht="15.65" customHeight="1" x14ac:dyDescent="0.35">
      <c r="A4" s="56"/>
      <c r="B4" s="56"/>
      <c r="C4" s="118"/>
      <c r="D4" s="56"/>
      <c r="E4" s="57"/>
      <c r="F4" s="57"/>
      <c r="G4" s="57"/>
      <c r="H4" s="57"/>
      <c r="I4" s="57"/>
      <c r="J4" s="57"/>
      <c r="K4" s="57"/>
      <c r="L4" s="57"/>
      <c r="M4" s="57"/>
      <c r="N4" s="116"/>
      <c r="O4" s="58" t="str">
        <f>CoverSheet!G7</f>
        <v>v:25-01-a</v>
      </c>
      <c r="P4" s="58"/>
      <c r="Q4" s="123"/>
    </row>
    <row r="5" spans="1:17" ht="7.4" customHeight="1" x14ac:dyDescent="0.35">
      <c r="A5" s="6"/>
      <c r="B5" s="6"/>
      <c r="C5" s="124"/>
      <c r="D5" s="6"/>
      <c r="E5" s="6"/>
      <c r="F5" s="6"/>
      <c r="G5" s="6"/>
      <c r="H5" s="6"/>
      <c r="I5" s="6"/>
      <c r="J5" s="6"/>
      <c r="K5" s="6"/>
      <c r="L5" s="6"/>
      <c r="M5" s="6"/>
      <c r="N5" s="21"/>
      <c r="O5" s="6"/>
      <c r="P5" s="6"/>
      <c r="Q5" s="5"/>
    </row>
    <row r="6" spans="1:17" x14ac:dyDescent="0.35">
      <c r="A6" s="6"/>
      <c r="B6" s="6"/>
      <c r="C6" s="124"/>
      <c r="D6" s="6"/>
      <c r="E6" s="59" t="s">
        <v>41</v>
      </c>
      <c r="F6" s="60">
        <f>CoverSheet!$C$11</f>
        <v>0</v>
      </c>
      <c r="G6" s="60"/>
      <c r="H6" s="6"/>
      <c r="I6" s="6"/>
      <c r="J6" s="6"/>
      <c r="K6" s="6"/>
      <c r="L6" s="6"/>
      <c r="M6" s="6"/>
      <c r="N6" s="21"/>
      <c r="O6" s="6"/>
      <c r="P6" s="6"/>
      <c r="Q6" s="123"/>
    </row>
    <row r="7" spans="1:17" x14ac:dyDescent="0.35">
      <c r="A7" s="6"/>
      <c r="B7" s="6"/>
      <c r="C7" s="124"/>
      <c r="D7" s="6"/>
      <c r="E7" s="59" t="s">
        <v>42</v>
      </c>
      <c r="F7" s="60" t="str">
        <f>IF(OR(CoverSheet!$C$28=0,CoverSheet!$C$29=0),"",(TEXT(CoverSheet!$C$28,"DD/MM/YYYY")&amp;" - "&amp;(TEXT(CoverSheet!$C$29,"dd/mm/yyyy"))))</f>
        <v xml:space="preserve"> - </v>
      </c>
      <c r="G7" s="60"/>
      <c r="H7" s="436" t="s">
        <v>43</v>
      </c>
      <c r="I7" s="436"/>
      <c r="J7" s="436"/>
      <c r="K7" s="86" t="str">
        <f>CoverSheet!C31</f>
        <v/>
      </c>
      <c r="L7" s="6"/>
      <c r="M7" s="117"/>
      <c r="N7" s="59"/>
      <c r="O7" s="21"/>
      <c r="P7" s="21"/>
      <c r="Q7" s="123"/>
    </row>
    <row r="8" spans="1:17" s="354" customFormat="1" ht="7.4" customHeight="1" thickBot="1" x14ac:dyDescent="0.4">
      <c r="A8" s="84"/>
      <c r="B8" s="84"/>
      <c r="C8" s="130"/>
      <c r="D8" s="84"/>
      <c r="E8" s="84"/>
      <c r="F8" s="84"/>
      <c r="G8" s="84"/>
      <c r="H8" s="84"/>
      <c r="I8" s="84"/>
      <c r="J8" s="84"/>
      <c r="K8" s="84"/>
      <c r="L8" s="84"/>
      <c r="M8" s="84"/>
      <c r="N8" s="131"/>
      <c r="O8" s="84"/>
      <c r="P8" s="84"/>
      <c r="Q8" s="129"/>
    </row>
    <row r="9" spans="1:17" ht="7.4" customHeight="1" x14ac:dyDescent="0.35">
      <c r="A9" s="6"/>
      <c r="B9" s="6"/>
      <c r="C9" s="6"/>
      <c r="D9" s="6"/>
      <c r="E9" s="6"/>
      <c r="F9" s="6"/>
      <c r="G9" s="6"/>
      <c r="H9" s="6"/>
      <c r="I9" s="6"/>
      <c r="J9" s="6"/>
      <c r="K9" s="6"/>
      <c r="L9" s="6"/>
      <c r="M9" s="6"/>
      <c r="N9" s="6"/>
      <c r="O9" s="6"/>
      <c r="P9" s="6"/>
      <c r="Q9" s="5"/>
    </row>
    <row r="10" spans="1:17" x14ac:dyDescent="0.35">
      <c r="A10" s="6"/>
      <c r="B10" s="6" t="s">
        <v>1889</v>
      </c>
      <c r="C10" s="6" t="s">
        <v>5210</v>
      </c>
      <c r="D10" s="6"/>
      <c r="E10" s="6"/>
      <c r="F10" s="6"/>
      <c r="G10" s="6"/>
      <c r="H10" s="125"/>
      <c r="I10" s="6"/>
      <c r="J10" s="6"/>
      <c r="K10" s="6"/>
      <c r="L10" s="6"/>
      <c r="M10" s="6"/>
      <c r="N10" s="6"/>
      <c r="O10" s="6"/>
      <c r="P10" s="6" t="str">
        <f>IF(ISBLANK(H10),"R","G")</f>
        <v>R</v>
      </c>
      <c r="Q10" s="5"/>
    </row>
    <row r="11" spans="1:17" ht="7.4" customHeight="1" x14ac:dyDescent="0.35">
      <c r="A11" s="6"/>
      <c r="B11" s="6"/>
      <c r="C11" s="6"/>
      <c r="D11" s="6"/>
      <c r="E11" s="6"/>
      <c r="F11" s="6"/>
      <c r="G11" s="6"/>
      <c r="H11" s="6"/>
      <c r="I11" s="6"/>
      <c r="J11" s="6"/>
      <c r="K11" s="6"/>
      <c r="L11" s="6"/>
      <c r="M11" s="6"/>
      <c r="N11" s="6"/>
      <c r="O11" s="6"/>
      <c r="P11" s="6"/>
      <c r="Q11" s="5"/>
    </row>
    <row r="12" spans="1:17" x14ac:dyDescent="0.35">
      <c r="A12" s="6"/>
      <c r="B12" s="6" t="s">
        <v>1891</v>
      </c>
      <c r="C12" s="6" t="s">
        <v>4775</v>
      </c>
      <c r="D12" s="6"/>
      <c r="E12" s="6"/>
      <c r="F12" s="6"/>
      <c r="G12" s="6"/>
      <c r="H12" s="6"/>
      <c r="I12" s="6"/>
      <c r="J12" s="6"/>
      <c r="K12" s="6"/>
      <c r="L12" s="6"/>
      <c r="M12" s="6"/>
      <c r="N12" s="6"/>
      <c r="O12" s="6"/>
      <c r="P12" s="6" t="str">
        <f>IF(OR(AND(H10="yes",COUNTA(D16:O44)=0),B15="R"),"R",IF(AND(H10="no",COUNTA(D16:O44)&lt;&gt;0),"Y","G"))</f>
        <v>G</v>
      </c>
      <c r="Q12" s="5"/>
    </row>
    <row r="13" spans="1:17" ht="7.4" customHeight="1" x14ac:dyDescent="0.35">
      <c r="A13" s="6"/>
      <c r="B13" s="6"/>
      <c r="C13" s="6"/>
      <c r="D13" s="6"/>
      <c r="E13" s="6"/>
      <c r="F13" s="6"/>
      <c r="G13" s="6"/>
      <c r="H13" s="6"/>
      <c r="I13" s="6"/>
      <c r="J13" s="6"/>
      <c r="K13" s="6"/>
      <c r="L13" s="6"/>
      <c r="M13" s="6"/>
      <c r="N13" s="6"/>
      <c r="O13" s="6"/>
      <c r="P13" s="6"/>
      <c r="Q13" s="5"/>
    </row>
    <row r="14" spans="1:17" ht="43.5" x14ac:dyDescent="0.35">
      <c r="A14" s="6"/>
      <c r="B14" s="6"/>
      <c r="C14" s="541" t="s">
        <v>6095</v>
      </c>
      <c r="D14" s="355" t="s">
        <v>1893</v>
      </c>
      <c r="E14" s="355" t="s">
        <v>1227</v>
      </c>
      <c r="F14" s="355" t="s">
        <v>836</v>
      </c>
      <c r="G14" s="355" t="s">
        <v>838</v>
      </c>
      <c r="H14" s="355" t="s">
        <v>1894</v>
      </c>
      <c r="I14" s="355" t="s">
        <v>842</v>
      </c>
      <c r="J14" s="539" t="s">
        <v>844</v>
      </c>
      <c r="K14" s="540"/>
      <c r="L14" s="355" t="s">
        <v>846</v>
      </c>
      <c r="M14" s="355" t="s">
        <v>848</v>
      </c>
      <c r="N14" s="355" t="s">
        <v>850</v>
      </c>
      <c r="O14" s="355" t="s">
        <v>1895</v>
      </c>
      <c r="P14" s="6"/>
      <c r="Q14" s="5"/>
    </row>
    <row r="15" spans="1:17" ht="72.5" x14ac:dyDescent="0.35">
      <c r="A15" s="6"/>
      <c r="B15" s="136" t="str">
        <f>IF(COUNTIF(B16:B44,"R")&gt;0,"R","G")</f>
        <v>G</v>
      </c>
      <c r="C15" s="542"/>
      <c r="D15" s="356" t="s">
        <v>1896</v>
      </c>
      <c r="E15" s="356" t="s">
        <v>1897</v>
      </c>
      <c r="F15" s="356" t="s">
        <v>1898</v>
      </c>
      <c r="G15" s="356" t="s">
        <v>1899</v>
      </c>
      <c r="H15" s="356" t="s">
        <v>1899</v>
      </c>
      <c r="I15" s="356" t="s">
        <v>1900</v>
      </c>
      <c r="J15" s="543" t="s">
        <v>4805</v>
      </c>
      <c r="K15" s="544"/>
      <c r="L15" s="357" t="s">
        <v>1901</v>
      </c>
      <c r="M15" s="357" t="s">
        <v>1902</v>
      </c>
      <c r="N15" s="357" t="s">
        <v>1903</v>
      </c>
      <c r="O15" s="357" t="s">
        <v>1904</v>
      </c>
      <c r="P15" s="6"/>
      <c r="Q15" s="5"/>
    </row>
    <row r="16" spans="1:17" x14ac:dyDescent="0.35">
      <c r="A16" s="6"/>
      <c r="B16" s="136" t="str">
        <f>IF(NOT(D16&gt;=COUNTA(E16:O16)),"R","G")</f>
        <v>G</v>
      </c>
      <c r="C16" s="358" t="s">
        <v>1905</v>
      </c>
      <c r="D16" s="126"/>
      <c r="E16" s="127"/>
      <c r="F16" s="127"/>
      <c r="G16" s="126"/>
      <c r="H16" s="126"/>
      <c r="I16" s="127"/>
      <c r="J16" s="537"/>
      <c r="K16" s="538"/>
      <c r="L16" s="127"/>
      <c r="M16" s="127"/>
      <c r="N16" s="126"/>
      <c r="O16" s="128"/>
      <c r="P16" s="6"/>
      <c r="Q16" s="5"/>
    </row>
    <row r="17" spans="1:17" x14ac:dyDescent="0.35">
      <c r="A17" s="6"/>
      <c r="B17" s="136" t="str">
        <f t="shared" ref="B17:B44" si="0">IF(NOT(D17&gt;=COUNTA(E17:O17)),"R","G")</f>
        <v>G</v>
      </c>
      <c r="C17" s="359" t="s">
        <v>1906</v>
      </c>
      <c r="D17" s="126"/>
      <c r="E17" s="127"/>
      <c r="F17" s="127"/>
      <c r="G17" s="126"/>
      <c r="H17" s="126"/>
      <c r="I17" s="127"/>
      <c r="J17" s="533"/>
      <c r="K17" s="534"/>
      <c r="L17" s="127"/>
      <c r="M17" s="127"/>
      <c r="N17" s="126"/>
      <c r="O17" s="128"/>
      <c r="P17" s="6"/>
      <c r="Q17" s="5"/>
    </row>
    <row r="18" spans="1:17" x14ac:dyDescent="0.35">
      <c r="A18" s="6"/>
      <c r="B18" s="136" t="str">
        <f t="shared" si="0"/>
        <v>G</v>
      </c>
      <c r="C18" s="359" t="s">
        <v>1907</v>
      </c>
      <c r="D18" s="126"/>
      <c r="E18" s="127"/>
      <c r="F18" s="127"/>
      <c r="G18" s="126"/>
      <c r="H18" s="126"/>
      <c r="I18" s="127"/>
      <c r="J18" s="533"/>
      <c r="K18" s="534"/>
      <c r="L18" s="127"/>
      <c r="M18" s="127"/>
      <c r="N18" s="126"/>
      <c r="O18" s="128"/>
      <c r="P18" s="6"/>
      <c r="Q18" s="5"/>
    </row>
    <row r="19" spans="1:17" x14ac:dyDescent="0.35">
      <c r="A19" s="6"/>
      <c r="B19" s="136" t="str">
        <f t="shared" si="0"/>
        <v>G</v>
      </c>
      <c r="C19" s="359" t="s">
        <v>1908</v>
      </c>
      <c r="D19" s="126"/>
      <c r="E19" s="127"/>
      <c r="F19" s="127"/>
      <c r="G19" s="126"/>
      <c r="H19" s="126"/>
      <c r="I19" s="127"/>
      <c r="J19" s="533"/>
      <c r="K19" s="534"/>
      <c r="L19" s="127"/>
      <c r="M19" s="127"/>
      <c r="N19" s="126"/>
      <c r="O19" s="128"/>
      <c r="P19" s="6"/>
      <c r="Q19" s="5"/>
    </row>
    <row r="20" spans="1:17" x14ac:dyDescent="0.35">
      <c r="A20" s="6"/>
      <c r="B20" s="136" t="str">
        <f t="shared" si="0"/>
        <v>G</v>
      </c>
      <c r="C20" s="359" t="s">
        <v>1909</v>
      </c>
      <c r="D20" s="126"/>
      <c r="E20" s="127"/>
      <c r="F20" s="127"/>
      <c r="G20" s="126"/>
      <c r="H20" s="126"/>
      <c r="I20" s="127"/>
      <c r="J20" s="533"/>
      <c r="K20" s="534"/>
      <c r="L20" s="127"/>
      <c r="M20" s="127"/>
      <c r="N20" s="126"/>
      <c r="O20" s="128"/>
      <c r="P20" s="6"/>
      <c r="Q20" s="5"/>
    </row>
    <row r="21" spans="1:17" x14ac:dyDescent="0.35">
      <c r="A21" s="6"/>
      <c r="B21" s="136" t="str">
        <f t="shared" si="0"/>
        <v>G</v>
      </c>
      <c r="C21" s="359" t="s">
        <v>1910</v>
      </c>
      <c r="D21" s="126"/>
      <c r="E21" s="127"/>
      <c r="F21" s="127"/>
      <c r="G21" s="126"/>
      <c r="H21" s="126"/>
      <c r="I21" s="127"/>
      <c r="J21" s="533"/>
      <c r="K21" s="534"/>
      <c r="L21" s="127"/>
      <c r="M21" s="127"/>
      <c r="N21" s="126"/>
      <c r="O21" s="128"/>
      <c r="P21" s="6"/>
      <c r="Q21" s="5"/>
    </row>
    <row r="22" spans="1:17" x14ac:dyDescent="0.35">
      <c r="A22" s="6"/>
      <c r="B22" s="136" t="str">
        <f t="shared" si="0"/>
        <v>G</v>
      </c>
      <c r="C22" s="359" t="s">
        <v>1911</v>
      </c>
      <c r="D22" s="126"/>
      <c r="E22" s="127"/>
      <c r="F22" s="127"/>
      <c r="G22" s="126"/>
      <c r="H22" s="126"/>
      <c r="I22" s="127"/>
      <c r="J22" s="533"/>
      <c r="K22" s="534"/>
      <c r="L22" s="127"/>
      <c r="M22" s="127"/>
      <c r="N22" s="126"/>
      <c r="O22" s="128"/>
      <c r="P22" s="6"/>
      <c r="Q22" s="5"/>
    </row>
    <row r="23" spans="1:17" x14ac:dyDescent="0.35">
      <c r="A23" s="6"/>
      <c r="B23" s="136" t="str">
        <f t="shared" si="0"/>
        <v>G</v>
      </c>
      <c r="C23" s="359" t="s">
        <v>1912</v>
      </c>
      <c r="D23" s="126"/>
      <c r="E23" s="127"/>
      <c r="F23" s="127"/>
      <c r="G23" s="126"/>
      <c r="H23" s="126"/>
      <c r="I23" s="127"/>
      <c r="J23" s="533"/>
      <c r="K23" s="534"/>
      <c r="L23" s="127"/>
      <c r="M23" s="127"/>
      <c r="N23" s="126"/>
      <c r="O23" s="128"/>
      <c r="P23" s="6"/>
      <c r="Q23" s="5"/>
    </row>
    <row r="24" spans="1:17" x14ac:dyDescent="0.35">
      <c r="A24" s="6"/>
      <c r="B24" s="136" t="str">
        <f t="shared" si="0"/>
        <v>G</v>
      </c>
      <c r="C24" s="359" t="s">
        <v>1913</v>
      </c>
      <c r="D24" s="126"/>
      <c r="E24" s="127"/>
      <c r="F24" s="127"/>
      <c r="G24" s="126"/>
      <c r="H24" s="126"/>
      <c r="I24" s="127"/>
      <c r="J24" s="533"/>
      <c r="K24" s="534"/>
      <c r="L24" s="127"/>
      <c r="M24" s="127"/>
      <c r="N24" s="126"/>
      <c r="O24" s="128"/>
      <c r="P24" s="6"/>
      <c r="Q24" s="5"/>
    </row>
    <row r="25" spans="1:17" x14ac:dyDescent="0.35">
      <c r="A25" s="6"/>
      <c r="B25" s="136" t="str">
        <f t="shared" si="0"/>
        <v>G</v>
      </c>
      <c r="C25" s="359" t="s">
        <v>1914</v>
      </c>
      <c r="D25" s="126"/>
      <c r="E25" s="127"/>
      <c r="F25" s="127"/>
      <c r="G25" s="126"/>
      <c r="H25" s="126"/>
      <c r="I25" s="127"/>
      <c r="J25" s="533"/>
      <c r="K25" s="534"/>
      <c r="L25" s="127"/>
      <c r="M25" s="127"/>
      <c r="N25" s="126"/>
      <c r="O25" s="128"/>
      <c r="P25" s="6"/>
      <c r="Q25" s="5"/>
    </row>
    <row r="26" spans="1:17" x14ac:dyDescent="0.35">
      <c r="A26" s="6"/>
      <c r="B26" s="136" t="str">
        <f t="shared" si="0"/>
        <v>G</v>
      </c>
      <c r="C26" s="359" t="s">
        <v>1915</v>
      </c>
      <c r="D26" s="126"/>
      <c r="E26" s="127"/>
      <c r="F26" s="127"/>
      <c r="G26" s="126"/>
      <c r="H26" s="126"/>
      <c r="I26" s="127"/>
      <c r="J26" s="533"/>
      <c r="K26" s="534"/>
      <c r="L26" s="127"/>
      <c r="M26" s="127"/>
      <c r="N26" s="126"/>
      <c r="O26" s="128"/>
      <c r="P26" s="6"/>
      <c r="Q26" s="5"/>
    </row>
    <row r="27" spans="1:17" x14ac:dyDescent="0.35">
      <c r="A27" s="6"/>
      <c r="B27" s="136" t="str">
        <f t="shared" si="0"/>
        <v>G</v>
      </c>
      <c r="C27" s="359" t="s">
        <v>1916</v>
      </c>
      <c r="D27" s="126"/>
      <c r="E27" s="127"/>
      <c r="F27" s="127"/>
      <c r="G27" s="126"/>
      <c r="H27" s="126"/>
      <c r="I27" s="127"/>
      <c r="J27" s="533"/>
      <c r="K27" s="534"/>
      <c r="L27" s="127"/>
      <c r="M27" s="127"/>
      <c r="N27" s="126"/>
      <c r="O27" s="128"/>
      <c r="P27" s="6"/>
      <c r="Q27" s="5"/>
    </row>
    <row r="28" spans="1:17" x14ac:dyDescent="0.35">
      <c r="A28" s="6"/>
      <c r="B28" s="136" t="str">
        <f t="shared" si="0"/>
        <v>G</v>
      </c>
      <c r="C28" s="359" t="s">
        <v>1917</v>
      </c>
      <c r="D28" s="126"/>
      <c r="E28" s="127"/>
      <c r="F28" s="127"/>
      <c r="G28" s="126"/>
      <c r="H28" s="126"/>
      <c r="I28" s="127"/>
      <c r="J28" s="533"/>
      <c r="K28" s="534"/>
      <c r="L28" s="127"/>
      <c r="M28" s="127"/>
      <c r="N28" s="126"/>
      <c r="O28" s="128"/>
      <c r="P28" s="6"/>
      <c r="Q28" s="5"/>
    </row>
    <row r="29" spans="1:17" x14ac:dyDescent="0.35">
      <c r="A29" s="6"/>
      <c r="B29" s="136" t="str">
        <f t="shared" si="0"/>
        <v>G</v>
      </c>
      <c r="C29" s="359" t="s">
        <v>2865</v>
      </c>
      <c r="D29" s="126"/>
      <c r="E29" s="127"/>
      <c r="F29" s="127"/>
      <c r="G29" s="126"/>
      <c r="H29" s="126"/>
      <c r="I29" s="127"/>
      <c r="J29" s="533"/>
      <c r="K29" s="534"/>
      <c r="L29" s="127"/>
      <c r="M29" s="127"/>
      <c r="N29" s="126"/>
      <c r="O29" s="128"/>
      <c r="P29" s="6"/>
      <c r="Q29" s="5"/>
    </row>
    <row r="30" spans="1:17" x14ac:dyDescent="0.35">
      <c r="A30" s="6"/>
      <c r="B30" s="136" t="str">
        <f t="shared" si="0"/>
        <v>G</v>
      </c>
      <c r="C30" s="359" t="s">
        <v>1918</v>
      </c>
      <c r="D30" s="126"/>
      <c r="E30" s="127"/>
      <c r="F30" s="127"/>
      <c r="G30" s="126"/>
      <c r="H30" s="126"/>
      <c r="I30" s="127"/>
      <c r="J30" s="533"/>
      <c r="K30" s="534"/>
      <c r="L30" s="127"/>
      <c r="M30" s="127"/>
      <c r="N30" s="126"/>
      <c r="O30" s="128"/>
      <c r="P30" s="6"/>
      <c r="Q30" s="5"/>
    </row>
    <row r="31" spans="1:17" x14ac:dyDescent="0.35">
      <c r="A31" s="6"/>
      <c r="B31" s="136" t="str">
        <f t="shared" si="0"/>
        <v>G</v>
      </c>
      <c r="C31" s="359" t="s">
        <v>1919</v>
      </c>
      <c r="D31" s="126"/>
      <c r="E31" s="127"/>
      <c r="F31" s="127"/>
      <c r="G31" s="126"/>
      <c r="H31" s="126"/>
      <c r="I31" s="127"/>
      <c r="J31" s="533"/>
      <c r="K31" s="534"/>
      <c r="L31" s="127"/>
      <c r="M31" s="127"/>
      <c r="N31" s="126"/>
      <c r="O31" s="128"/>
      <c r="P31" s="6"/>
      <c r="Q31" s="5"/>
    </row>
    <row r="32" spans="1:17" x14ac:dyDescent="0.35">
      <c r="A32" s="6"/>
      <c r="B32" s="136" t="str">
        <f t="shared" si="0"/>
        <v>G</v>
      </c>
      <c r="C32" s="359" t="s">
        <v>1920</v>
      </c>
      <c r="D32" s="126"/>
      <c r="E32" s="127"/>
      <c r="F32" s="127"/>
      <c r="G32" s="126"/>
      <c r="H32" s="126"/>
      <c r="I32" s="127"/>
      <c r="J32" s="533"/>
      <c r="K32" s="534"/>
      <c r="L32" s="127"/>
      <c r="M32" s="127"/>
      <c r="N32" s="126"/>
      <c r="O32" s="128"/>
      <c r="P32" s="6"/>
      <c r="Q32" s="5"/>
    </row>
    <row r="33" spans="1:17" x14ac:dyDescent="0.35">
      <c r="A33" s="6"/>
      <c r="B33" s="136" t="str">
        <f t="shared" si="0"/>
        <v>G</v>
      </c>
      <c r="C33" s="359" t="s">
        <v>2888</v>
      </c>
      <c r="D33" s="126"/>
      <c r="E33" s="127"/>
      <c r="F33" s="127"/>
      <c r="G33" s="126"/>
      <c r="H33" s="126"/>
      <c r="I33" s="127"/>
      <c r="J33" s="533"/>
      <c r="K33" s="534"/>
      <c r="L33" s="127"/>
      <c r="M33" s="127"/>
      <c r="N33" s="126"/>
      <c r="O33" s="128"/>
      <c r="P33" s="6"/>
      <c r="Q33" s="5"/>
    </row>
    <row r="34" spans="1:17" x14ac:dyDescent="0.35">
      <c r="A34" s="6"/>
      <c r="B34" s="136" t="str">
        <f t="shared" si="0"/>
        <v>G</v>
      </c>
      <c r="C34" s="359" t="s">
        <v>1921</v>
      </c>
      <c r="D34" s="126"/>
      <c r="E34" s="127"/>
      <c r="F34" s="127"/>
      <c r="G34" s="126"/>
      <c r="H34" s="126"/>
      <c r="I34" s="127"/>
      <c r="J34" s="533"/>
      <c r="K34" s="534"/>
      <c r="L34" s="127"/>
      <c r="M34" s="127"/>
      <c r="N34" s="126"/>
      <c r="O34" s="128"/>
      <c r="P34" s="6"/>
      <c r="Q34" s="5"/>
    </row>
    <row r="35" spans="1:17" x14ac:dyDescent="0.35">
      <c r="A35" s="6"/>
      <c r="B35" s="136" t="str">
        <f t="shared" si="0"/>
        <v>G</v>
      </c>
      <c r="C35" s="359" t="s">
        <v>1922</v>
      </c>
      <c r="D35" s="126"/>
      <c r="E35" s="127"/>
      <c r="F35" s="127"/>
      <c r="G35" s="126"/>
      <c r="H35" s="126"/>
      <c r="I35" s="127"/>
      <c r="J35" s="533"/>
      <c r="K35" s="534"/>
      <c r="L35" s="127"/>
      <c r="M35" s="127"/>
      <c r="N35" s="126"/>
      <c r="O35" s="128"/>
      <c r="P35" s="6"/>
      <c r="Q35" s="5"/>
    </row>
    <row r="36" spans="1:17" x14ac:dyDescent="0.35">
      <c r="A36" s="6"/>
      <c r="B36" s="136" t="str">
        <f t="shared" si="0"/>
        <v>G</v>
      </c>
      <c r="C36" s="359" t="s">
        <v>1923</v>
      </c>
      <c r="D36" s="126"/>
      <c r="E36" s="127"/>
      <c r="F36" s="127"/>
      <c r="G36" s="126"/>
      <c r="H36" s="126"/>
      <c r="I36" s="127"/>
      <c r="J36" s="533"/>
      <c r="K36" s="534"/>
      <c r="L36" s="127"/>
      <c r="M36" s="127"/>
      <c r="N36" s="126"/>
      <c r="O36" s="128"/>
      <c r="P36" s="6"/>
      <c r="Q36" s="5"/>
    </row>
    <row r="37" spans="1:17" x14ac:dyDescent="0.35">
      <c r="A37" s="6"/>
      <c r="B37" s="136" t="str">
        <f t="shared" si="0"/>
        <v>G</v>
      </c>
      <c r="C37" s="359" t="s">
        <v>2922</v>
      </c>
      <c r="D37" s="126"/>
      <c r="E37" s="127"/>
      <c r="F37" s="127"/>
      <c r="G37" s="126"/>
      <c r="H37" s="126"/>
      <c r="I37" s="127"/>
      <c r="J37" s="533"/>
      <c r="K37" s="534"/>
      <c r="L37" s="127"/>
      <c r="M37" s="127"/>
      <c r="N37" s="126"/>
      <c r="O37" s="128"/>
      <c r="P37" s="6"/>
      <c r="Q37" s="5"/>
    </row>
    <row r="38" spans="1:17" x14ac:dyDescent="0.35">
      <c r="A38" s="6"/>
      <c r="B38" s="136" t="str">
        <f t="shared" si="0"/>
        <v>G</v>
      </c>
      <c r="C38" s="359" t="s">
        <v>1924</v>
      </c>
      <c r="D38" s="126"/>
      <c r="E38" s="127"/>
      <c r="F38" s="127"/>
      <c r="G38" s="126"/>
      <c r="H38" s="126"/>
      <c r="I38" s="127"/>
      <c r="J38" s="533"/>
      <c r="K38" s="534"/>
      <c r="L38" s="127"/>
      <c r="M38" s="127"/>
      <c r="N38" s="126"/>
      <c r="O38" s="128"/>
      <c r="P38" s="6"/>
      <c r="Q38" s="5"/>
    </row>
    <row r="39" spans="1:17" x14ac:dyDescent="0.35">
      <c r="A39" s="6"/>
      <c r="B39" s="136" t="str">
        <f t="shared" si="0"/>
        <v>G</v>
      </c>
      <c r="C39" s="359" t="s">
        <v>1925</v>
      </c>
      <c r="D39" s="126"/>
      <c r="E39" s="127"/>
      <c r="F39" s="127"/>
      <c r="G39" s="126"/>
      <c r="H39" s="126"/>
      <c r="I39" s="127"/>
      <c r="J39" s="533"/>
      <c r="K39" s="534"/>
      <c r="L39" s="127"/>
      <c r="M39" s="127"/>
      <c r="N39" s="126"/>
      <c r="O39" s="128"/>
      <c r="P39" s="6"/>
      <c r="Q39" s="5"/>
    </row>
    <row r="40" spans="1:17" x14ac:dyDescent="0.35">
      <c r="A40" s="6"/>
      <c r="B40" s="136" t="str">
        <f t="shared" si="0"/>
        <v>G</v>
      </c>
      <c r="C40" s="359" t="s">
        <v>1926</v>
      </c>
      <c r="D40" s="126"/>
      <c r="E40" s="127"/>
      <c r="F40" s="127"/>
      <c r="G40" s="126"/>
      <c r="H40" s="126"/>
      <c r="I40" s="127"/>
      <c r="J40" s="533"/>
      <c r="K40" s="534"/>
      <c r="L40" s="127"/>
      <c r="M40" s="127"/>
      <c r="N40" s="126"/>
      <c r="O40" s="128"/>
      <c r="P40" s="6"/>
      <c r="Q40" s="5"/>
    </row>
    <row r="41" spans="1:17" x14ac:dyDescent="0.35">
      <c r="A41" s="6"/>
      <c r="B41" s="136"/>
      <c r="C41" s="359" t="s">
        <v>1927</v>
      </c>
      <c r="D41" s="126"/>
      <c r="E41" s="127"/>
      <c r="F41" s="127"/>
      <c r="G41" s="126"/>
      <c r="H41" s="126"/>
      <c r="I41" s="127"/>
      <c r="J41" s="408"/>
      <c r="K41" s="409"/>
      <c r="L41" s="127"/>
      <c r="M41" s="127"/>
      <c r="N41" s="126"/>
      <c r="O41" s="128"/>
      <c r="P41" s="6"/>
      <c r="Q41" s="5"/>
    </row>
    <row r="42" spans="1:17" x14ac:dyDescent="0.35">
      <c r="A42" s="6"/>
      <c r="B42" s="136"/>
      <c r="C42" s="359" t="s">
        <v>1928</v>
      </c>
      <c r="D42" s="126"/>
      <c r="E42" s="127"/>
      <c r="F42" s="127"/>
      <c r="G42" s="126"/>
      <c r="H42" s="126"/>
      <c r="I42" s="127"/>
      <c r="J42" s="408"/>
      <c r="K42" s="409"/>
      <c r="L42" s="127"/>
      <c r="M42" s="127"/>
      <c r="N42" s="126"/>
      <c r="O42" s="128"/>
      <c r="P42" s="6"/>
      <c r="Q42" s="5"/>
    </row>
    <row r="43" spans="1:17" x14ac:dyDescent="0.35">
      <c r="A43" s="6"/>
      <c r="B43" s="136"/>
      <c r="C43" s="359" t="s">
        <v>1929</v>
      </c>
      <c r="D43" s="126"/>
      <c r="E43" s="127"/>
      <c r="F43" s="127"/>
      <c r="G43" s="126"/>
      <c r="H43" s="126"/>
      <c r="I43" s="127"/>
      <c r="J43" s="408"/>
      <c r="K43" s="409"/>
      <c r="L43" s="127"/>
      <c r="M43" s="127"/>
      <c r="N43" s="126"/>
      <c r="O43" s="128"/>
      <c r="P43" s="6"/>
      <c r="Q43" s="5"/>
    </row>
    <row r="44" spans="1:17" x14ac:dyDescent="0.35">
      <c r="A44" s="6"/>
      <c r="B44" s="136" t="str">
        <f t="shared" si="0"/>
        <v>G</v>
      </c>
      <c r="C44" s="360" t="s">
        <v>1930</v>
      </c>
      <c r="D44" s="126"/>
      <c r="E44" s="127"/>
      <c r="F44" s="127"/>
      <c r="G44" s="126"/>
      <c r="H44" s="126"/>
      <c r="I44" s="127"/>
      <c r="J44" s="535"/>
      <c r="K44" s="536"/>
      <c r="L44" s="127"/>
      <c r="M44" s="127"/>
      <c r="N44" s="126"/>
      <c r="O44" s="128"/>
      <c r="P44" s="6"/>
      <c r="Q44" s="5"/>
    </row>
    <row r="45" spans="1:17" ht="15" thickBot="1" x14ac:dyDescent="0.4">
      <c r="A45" s="6"/>
      <c r="B45" s="6"/>
      <c r="C45" s="361" t="s">
        <v>52</v>
      </c>
      <c r="D45" s="362">
        <f>SUM(D16:D44)</f>
        <v>0</v>
      </c>
      <c r="E45" s="362">
        <f t="shared" ref="E45:O45" si="1">SUM(E16:E44)</f>
        <v>0</v>
      </c>
      <c r="F45" s="362">
        <f t="shared" si="1"/>
        <v>0</v>
      </c>
      <c r="G45" s="362">
        <f t="shared" si="1"/>
        <v>0</v>
      </c>
      <c r="H45" s="362">
        <f t="shared" si="1"/>
        <v>0</v>
      </c>
      <c r="I45" s="362">
        <f t="shared" si="1"/>
        <v>0</v>
      </c>
      <c r="J45" s="362">
        <f t="shared" si="1"/>
        <v>0</v>
      </c>
      <c r="K45" s="362">
        <f t="shared" si="1"/>
        <v>0</v>
      </c>
      <c r="L45" s="362">
        <f t="shared" si="1"/>
        <v>0</v>
      </c>
      <c r="M45" s="362">
        <f t="shared" si="1"/>
        <v>0</v>
      </c>
      <c r="N45" s="362">
        <f t="shared" si="1"/>
        <v>0</v>
      </c>
      <c r="O45" s="362">
        <f t="shared" si="1"/>
        <v>0</v>
      </c>
      <c r="P45" s="6"/>
      <c r="Q45" s="5"/>
    </row>
    <row r="46" spans="1:17" ht="7.4" customHeight="1" thickTop="1" x14ac:dyDescent="0.35">
      <c r="A46" s="6"/>
      <c r="B46" s="6"/>
      <c r="C46" s="6"/>
      <c r="D46" s="6"/>
      <c r="E46" s="6"/>
      <c r="F46" s="6"/>
      <c r="G46" s="6"/>
      <c r="H46" s="6"/>
      <c r="I46" s="6"/>
      <c r="J46" s="6"/>
      <c r="K46" s="6"/>
      <c r="L46" s="6"/>
      <c r="M46" s="6"/>
      <c r="N46" s="6"/>
      <c r="O46" s="6"/>
      <c r="P46" s="6"/>
      <c r="Q46" s="5"/>
    </row>
    <row r="47" spans="1:17" ht="7.4" customHeight="1" x14ac:dyDescent="0.35">
      <c r="A47" s="6"/>
      <c r="B47" s="6"/>
      <c r="C47" s="6"/>
      <c r="D47" s="6"/>
      <c r="E47" s="6"/>
      <c r="F47" s="6"/>
      <c r="G47" s="6"/>
      <c r="H47" s="6"/>
      <c r="I47" s="6"/>
      <c r="J47" s="6"/>
      <c r="K47" s="6"/>
      <c r="L47" s="6"/>
      <c r="M47" s="6"/>
      <c r="N47" s="6"/>
      <c r="O47" s="6"/>
      <c r="P47" s="6"/>
      <c r="Q47" s="5"/>
    </row>
    <row r="48" spans="1:17" ht="7.4" customHeight="1" x14ac:dyDescent="0.35">
      <c r="A48" s="4"/>
      <c r="B48" s="4"/>
      <c r="C48" s="4"/>
      <c r="D48" s="4"/>
      <c r="E48" s="4"/>
      <c r="F48" s="4"/>
      <c r="G48" s="4"/>
      <c r="H48" s="4"/>
      <c r="I48" s="4"/>
      <c r="J48" s="4"/>
      <c r="K48" s="4"/>
      <c r="L48" s="4"/>
      <c r="M48" s="4"/>
      <c r="N48" s="4"/>
      <c r="O48" s="4"/>
      <c r="P48" s="4"/>
      <c r="Q48" s="5"/>
    </row>
    <row r="49" spans="1:17" hidden="1" x14ac:dyDescent="0.35">
      <c r="A49" s="6"/>
      <c r="B49" s="6"/>
      <c r="C49" s="6"/>
      <c r="D49" s="6"/>
      <c r="E49" s="6"/>
      <c r="F49" s="6"/>
      <c r="G49" s="6"/>
      <c r="H49" s="6"/>
      <c r="I49" s="6"/>
      <c r="J49" s="6"/>
      <c r="K49" s="6"/>
      <c r="L49" s="6"/>
      <c r="M49" s="6"/>
      <c r="N49" s="6"/>
      <c r="O49" s="6"/>
      <c r="P49" s="6"/>
      <c r="Q49" s="5"/>
    </row>
    <row r="50" spans="1:17" hidden="1" x14ac:dyDescent="0.35">
      <c r="A50" s="6"/>
      <c r="B50" s="6"/>
      <c r="C50" s="6"/>
      <c r="D50" s="6"/>
      <c r="E50" s="6"/>
      <c r="F50" s="6"/>
      <c r="G50" s="6"/>
      <c r="H50" s="6"/>
      <c r="I50" s="6"/>
      <c r="J50" s="6"/>
      <c r="K50" s="6"/>
      <c r="L50" s="6"/>
      <c r="M50" s="6"/>
      <c r="N50" s="6"/>
      <c r="O50" s="6"/>
      <c r="P50" s="6"/>
      <c r="Q50" s="5"/>
    </row>
    <row r="51" spans="1:17" hidden="1" x14ac:dyDescent="0.35">
      <c r="A51" s="6"/>
      <c r="B51" s="6"/>
      <c r="C51" s="6"/>
      <c r="D51" s="6"/>
      <c r="E51" s="6"/>
      <c r="F51" s="6"/>
      <c r="G51" s="6"/>
      <c r="H51" s="6"/>
      <c r="I51" s="6"/>
      <c r="J51" s="6"/>
      <c r="K51" s="6"/>
      <c r="L51" s="6"/>
      <c r="M51" s="6"/>
      <c r="N51" s="6"/>
      <c r="O51" s="6"/>
      <c r="P51" s="6"/>
      <c r="Q51" s="5"/>
    </row>
    <row r="52" spans="1:17" hidden="1" x14ac:dyDescent="0.35">
      <c r="A52" s="6"/>
      <c r="B52" s="6"/>
      <c r="C52" s="6"/>
      <c r="D52" s="6"/>
      <c r="E52" s="6"/>
      <c r="F52" s="6"/>
      <c r="G52" s="6"/>
      <c r="H52" s="6"/>
      <c r="I52" s="6"/>
      <c r="J52" s="6"/>
      <c r="K52" s="6"/>
      <c r="L52" s="6"/>
      <c r="M52" s="6"/>
      <c r="N52" s="6"/>
      <c r="O52" s="6"/>
      <c r="P52" s="6"/>
      <c r="Q52" s="5"/>
    </row>
    <row r="53" spans="1:17" hidden="1" x14ac:dyDescent="0.35">
      <c r="Q53" s="5"/>
    </row>
    <row r="54" spans="1:17" hidden="1" x14ac:dyDescent="0.35">
      <c r="Q54" s="5"/>
    </row>
    <row r="55" spans="1:17" hidden="1" x14ac:dyDescent="0.35">
      <c r="Q55" s="5"/>
    </row>
    <row r="56" spans="1:17" hidden="1" x14ac:dyDescent="0.35">
      <c r="Q56" s="5"/>
    </row>
    <row r="57" spans="1:17" hidden="1" x14ac:dyDescent="0.35">
      <c r="Q57" s="5"/>
    </row>
    <row r="58" spans="1:17" hidden="1" x14ac:dyDescent="0.35">
      <c r="Q58" s="5"/>
    </row>
    <row r="59" spans="1:17" hidden="1" x14ac:dyDescent="0.35">
      <c r="Q59" s="5"/>
    </row>
    <row r="60" spans="1:17" hidden="1" x14ac:dyDescent="0.35">
      <c r="Q60" s="5"/>
    </row>
    <row r="61" spans="1:17" hidden="1" x14ac:dyDescent="0.35">
      <c r="Q61" s="5"/>
    </row>
    <row r="62" spans="1:17" hidden="1" x14ac:dyDescent="0.35">
      <c r="Q62" s="5"/>
    </row>
    <row r="63" spans="1:17" hidden="1" x14ac:dyDescent="0.35">
      <c r="Q63" s="5"/>
    </row>
    <row r="64" spans="1:17" hidden="1" x14ac:dyDescent="0.35">
      <c r="Q64" s="5"/>
    </row>
    <row r="65" spans="17:17" hidden="1" x14ac:dyDescent="0.35">
      <c r="Q65" s="5"/>
    </row>
    <row r="66" spans="17:17" hidden="1" x14ac:dyDescent="0.35">
      <c r="Q66" s="5"/>
    </row>
    <row r="67" spans="17:17" hidden="1" x14ac:dyDescent="0.35">
      <c r="Q67" s="5"/>
    </row>
    <row r="68" spans="17:17" hidden="1" x14ac:dyDescent="0.35">
      <c r="Q68" s="5"/>
    </row>
    <row r="69" spans="17:17" hidden="1" x14ac:dyDescent="0.35">
      <c r="Q69" s="5"/>
    </row>
    <row r="70" spans="17:17" hidden="1" x14ac:dyDescent="0.35">
      <c r="Q70" s="5"/>
    </row>
    <row r="71" spans="17:17" hidden="1" x14ac:dyDescent="0.35">
      <c r="Q71" s="5"/>
    </row>
    <row r="72" spans="17:17" hidden="1" x14ac:dyDescent="0.35">
      <c r="Q72" s="5"/>
    </row>
    <row r="73" spans="17:17" hidden="1" x14ac:dyDescent="0.35">
      <c r="Q73" s="5"/>
    </row>
    <row r="74" spans="17:17" hidden="1" x14ac:dyDescent="0.35">
      <c r="Q74" s="5"/>
    </row>
    <row r="75" spans="17:17" hidden="1" x14ac:dyDescent="0.35">
      <c r="Q75" s="5"/>
    </row>
    <row r="76" spans="17:17" hidden="1" x14ac:dyDescent="0.35">
      <c r="Q76" s="5"/>
    </row>
    <row r="77" spans="17:17" hidden="1" x14ac:dyDescent="0.35">
      <c r="Q77" s="5"/>
    </row>
    <row r="78" spans="17:17" hidden="1" x14ac:dyDescent="0.35">
      <c r="Q78" s="5"/>
    </row>
    <row r="79" spans="17:17" hidden="1" x14ac:dyDescent="0.35">
      <c r="Q79" s="5"/>
    </row>
    <row r="80" spans="17:17" hidden="1" x14ac:dyDescent="0.35">
      <c r="Q80" s="5"/>
    </row>
    <row r="81" spans="17:17" hidden="1" x14ac:dyDescent="0.35">
      <c r="Q81" s="5"/>
    </row>
    <row r="82" spans="17:17" hidden="1" x14ac:dyDescent="0.35">
      <c r="Q82" s="5"/>
    </row>
    <row r="83" spans="17:17" hidden="1" x14ac:dyDescent="0.35">
      <c r="Q83" s="5"/>
    </row>
    <row r="84" spans="17:17" hidden="1" x14ac:dyDescent="0.35">
      <c r="Q84" s="5"/>
    </row>
    <row r="85" spans="17:17" hidden="1" x14ac:dyDescent="0.35">
      <c r="Q85" s="5"/>
    </row>
    <row r="86" spans="17:17" hidden="1" x14ac:dyDescent="0.35">
      <c r="Q86" s="5"/>
    </row>
    <row r="87" spans="17:17" hidden="1" x14ac:dyDescent="0.35">
      <c r="Q87" s="5"/>
    </row>
    <row r="88" spans="17:17" hidden="1" x14ac:dyDescent="0.35">
      <c r="Q88" s="5"/>
    </row>
    <row r="89" spans="17:17" hidden="1" x14ac:dyDescent="0.35">
      <c r="Q89" s="5"/>
    </row>
    <row r="90" spans="17:17" hidden="1" x14ac:dyDescent="0.35">
      <c r="Q90" s="5"/>
    </row>
    <row r="91" spans="17:17" hidden="1" x14ac:dyDescent="0.35">
      <c r="Q91" s="5"/>
    </row>
    <row r="92" spans="17:17" hidden="1" x14ac:dyDescent="0.35">
      <c r="Q92" s="5"/>
    </row>
    <row r="93" spans="17:17" hidden="1" x14ac:dyDescent="0.35">
      <c r="Q93" s="5"/>
    </row>
    <row r="94" spans="17:17" hidden="1" x14ac:dyDescent="0.35">
      <c r="Q94" s="5"/>
    </row>
    <row r="95" spans="17:17" hidden="1" x14ac:dyDescent="0.35">
      <c r="Q95" s="5"/>
    </row>
    <row r="96" spans="17:17" hidden="1" x14ac:dyDescent="0.35">
      <c r="Q96" s="5"/>
    </row>
    <row r="97" spans="17:17" hidden="1" x14ac:dyDescent="0.35">
      <c r="Q97" s="5"/>
    </row>
    <row r="98" spans="17:17" hidden="1" x14ac:dyDescent="0.35">
      <c r="Q98" s="5"/>
    </row>
    <row r="99" spans="17:17" hidden="1" x14ac:dyDescent="0.35">
      <c r="Q99" s="5"/>
    </row>
    <row r="100" spans="17:17" hidden="1" x14ac:dyDescent="0.35">
      <c r="Q100" s="5"/>
    </row>
    <row r="101" spans="17:17" hidden="1" x14ac:dyDescent="0.35">
      <c r="Q101" s="5"/>
    </row>
    <row r="102" spans="17:17" hidden="1" x14ac:dyDescent="0.35">
      <c r="Q102" s="5"/>
    </row>
    <row r="103" spans="17:17" hidden="1" x14ac:dyDescent="0.35">
      <c r="Q103" s="5"/>
    </row>
    <row r="104" spans="17:17" hidden="1" x14ac:dyDescent="0.35">
      <c r="Q104" s="5"/>
    </row>
    <row r="105" spans="17:17" hidden="1" x14ac:dyDescent="0.35">
      <c r="Q105" s="5"/>
    </row>
    <row r="106" spans="17:17" hidden="1" x14ac:dyDescent="0.35">
      <c r="Q106" s="5"/>
    </row>
    <row r="107" spans="17:17" hidden="1" x14ac:dyDescent="0.35">
      <c r="Q107" s="5"/>
    </row>
    <row r="108" spans="17:17" hidden="1" x14ac:dyDescent="0.35">
      <c r="Q108" s="5"/>
    </row>
    <row r="109" spans="17:17" hidden="1" x14ac:dyDescent="0.35">
      <c r="Q109" s="5"/>
    </row>
    <row r="110" spans="17:17" hidden="1" x14ac:dyDescent="0.35">
      <c r="Q110" s="5"/>
    </row>
    <row r="111" spans="17:17" hidden="1" x14ac:dyDescent="0.35">
      <c r="Q111" s="5"/>
    </row>
    <row r="112" spans="17:17" hidden="1" x14ac:dyDescent="0.35">
      <c r="Q112" s="5"/>
    </row>
    <row r="113" spans="17:17" hidden="1" x14ac:dyDescent="0.35">
      <c r="Q113" s="5"/>
    </row>
    <row r="114" spans="17:17" hidden="1" x14ac:dyDescent="0.35">
      <c r="Q114" s="5"/>
    </row>
    <row r="115" spans="17:17" hidden="1" x14ac:dyDescent="0.35">
      <c r="Q115" s="5"/>
    </row>
    <row r="116" spans="17:17" hidden="1" x14ac:dyDescent="0.35">
      <c r="Q116" s="5"/>
    </row>
    <row r="117" spans="17:17" hidden="1" x14ac:dyDescent="0.35">
      <c r="Q117" s="5"/>
    </row>
    <row r="118" spans="17:17" hidden="1" x14ac:dyDescent="0.35">
      <c r="Q118" s="5"/>
    </row>
    <row r="119" spans="17:17" hidden="1" x14ac:dyDescent="0.35">
      <c r="Q119" s="5"/>
    </row>
    <row r="120" spans="17:17" hidden="1" x14ac:dyDescent="0.35">
      <c r="Q120" s="5"/>
    </row>
    <row r="121" spans="17:17" hidden="1" x14ac:dyDescent="0.35">
      <c r="Q121" s="5"/>
    </row>
    <row r="122" spans="17:17" hidden="1" x14ac:dyDescent="0.35">
      <c r="Q122" s="5"/>
    </row>
    <row r="123" spans="17:17" hidden="1" x14ac:dyDescent="0.35">
      <c r="Q123" s="5"/>
    </row>
    <row r="124" spans="17:17" hidden="1" x14ac:dyDescent="0.35">
      <c r="Q124" s="5"/>
    </row>
    <row r="125" spans="17:17" hidden="1" x14ac:dyDescent="0.35">
      <c r="Q125" s="5"/>
    </row>
    <row r="126" spans="17:17" hidden="1" x14ac:dyDescent="0.35">
      <c r="Q126" s="5"/>
    </row>
    <row r="127" spans="17:17" hidden="1" x14ac:dyDescent="0.35">
      <c r="Q127" s="5"/>
    </row>
    <row r="128" spans="17:17" hidden="1" x14ac:dyDescent="0.35">
      <c r="Q128" s="5"/>
    </row>
    <row r="129" spans="17:17" hidden="1" x14ac:dyDescent="0.35">
      <c r="Q129" s="5"/>
    </row>
    <row r="130" spans="17:17" hidden="1" x14ac:dyDescent="0.35">
      <c r="Q130" s="5"/>
    </row>
    <row r="131" spans="17:17" hidden="1" x14ac:dyDescent="0.35">
      <c r="Q131" s="5"/>
    </row>
    <row r="132" spans="17:17" hidden="1" x14ac:dyDescent="0.35">
      <c r="Q132" s="5"/>
    </row>
    <row r="133" spans="17:17" hidden="1" x14ac:dyDescent="0.35">
      <c r="Q133" s="5"/>
    </row>
    <row r="134" spans="17:17" hidden="1" x14ac:dyDescent="0.35">
      <c r="Q134" s="5"/>
    </row>
    <row r="135" spans="17:17" hidden="1" x14ac:dyDescent="0.35">
      <c r="Q135" s="5"/>
    </row>
    <row r="136" spans="17:17" hidden="1" x14ac:dyDescent="0.35">
      <c r="Q136" s="5"/>
    </row>
    <row r="137" spans="17:17" hidden="1" x14ac:dyDescent="0.35">
      <c r="Q137" s="5"/>
    </row>
    <row r="138" spans="17:17" hidden="1" x14ac:dyDescent="0.35">
      <c r="Q138" s="5"/>
    </row>
    <row r="139" spans="17:17" hidden="1" x14ac:dyDescent="0.35">
      <c r="Q139" s="5"/>
    </row>
    <row r="140" spans="17:17" hidden="1" x14ac:dyDescent="0.35">
      <c r="Q140" s="5"/>
    </row>
    <row r="141" spans="17:17" hidden="1" x14ac:dyDescent="0.35">
      <c r="Q141" s="5"/>
    </row>
    <row r="142" spans="17:17" hidden="1" x14ac:dyDescent="0.35">
      <c r="Q142" s="5"/>
    </row>
    <row r="143" spans="17:17" hidden="1" x14ac:dyDescent="0.35">
      <c r="Q143" s="5"/>
    </row>
    <row r="144" spans="17:17" hidden="1" x14ac:dyDescent="0.35">
      <c r="Q144" s="5"/>
    </row>
    <row r="145" spans="17:17" hidden="1" x14ac:dyDescent="0.35">
      <c r="Q145" s="5"/>
    </row>
    <row r="146" spans="17:17" hidden="1" x14ac:dyDescent="0.35">
      <c r="Q146" s="5"/>
    </row>
    <row r="147" spans="17:17" hidden="1" x14ac:dyDescent="0.35">
      <c r="Q147" s="5"/>
    </row>
    <row r="148" spans="17:17" hidden="1" x14ac:dyDescent="0.35">
      <c r="Q148" s="5"/>
    </row>
    <row r="149" spans="17:17" hidden="1" x14ac:dyDescent="0.35">
      <c r="Q149" s="5"/>
    </row>
    <row r="150" spans="17:17" hidden="1" x14ac:dyDescent="0.35">
      <c r="Q150" s="5"/>
    </row>
    <row r="151" spans="17:17" hidden="1" x14ac:dyDescent="0.35">
      <c r="Q151" s="5"/>
    </row>
    <row r="152" spans="17:17" hidden="1" x14ac:dyDescent="0.35">
      <c r="Q152" s="5"/>
    </row>
    <row r="153" spans="17:17" hidden="1" x14ac:dyDescent="0.35">
      <c r="Q153" s="5"/>
    </row>
    <row r="154" spans="17:17" hidden="1" x14ac:dyDescent="0.35">
      <c r="Q154" s="5"/>
    </row>
    <row r="155" spans="17:17" hidden="1" x14ac:dyDescent="0.35">
      <c r="Q155" s="5"/>
    </row>
    <row r="156" spans="17:17" hidden="1" x14ac:dyDescent="0.35">
      <c r="Q156" s="5"/>
    </row>
    <row r="157" spans="17:17" hidden="1" x14ac:dyDescent="0.35">
      <c r="Q157" s="5"/>
    </row>
    <row r="158" spans="17:17" hidden="1" x14ac:dyDescent="0.35">
      <c r="Q158" s="5"/>
    </row>
    <row r="159" spans="17:17" hidden="1" x14ac:dyDescent="0.35">
      <c r="Q159" s="5"/>
    </row>
    <row r="160" spans="17:17" hidden="1" x14ac:dyDescent="0.35">
      <c r="Q160" s="5"/>
    </row>
    <row r="161" spans="17:17" hidden="1" x14ac:dyDescent="0.35">
      <c r="Q161" s="5"/>
    </row>
    <row r="162" spans="17:17" hidden="1" x14ac:dyDescent="0.35">
      <c r="Q162" s="5"/>
    </row>
    <row r="163" spans="17:17" hidden="1" x14ac:dyDescent="0.35">
      <c r="Q163" s="5"/>
    </row>
    <row r="164" spans="17:17" hidden="1" x14ac:dyDescent="0.35">
      <c r="Q164" s="5"/>
    </row>
    <row r="165" spans="17:17" hidden="1" x14ac:dyDescent="0.35">
      <c r="Q165" s="5"/>
    </row>
    <row r="166" spans="17:17" hidden="1" x14ac:dyDescent="0.35">
      <c r="Q166" s="5"/>
    </row>
    <row r="167" spans="17:17" hidden="1" x14ac:dyDescent="0.35">
      <c r="Q167" s="5"/>
    </row>
    <row r="168" spans="17:17" hidden="1" x14ac:dyDescent="0.35">
      <c r="Q168" s="5"/>
    </row>
    <row r="169" spans="17:17" hidden="1" x14ac:dyDescent="0.35">
      <c r="Q169" s="5"/>
    </row>
    <row r="170" spans="17:17" hidden="1" x14ac:dyDescent="0.35">
      <c r="Q170" s="5"/>
    </row>
    <row r="171" spans="17:17" hidden="1" x14ac:dyDescent="0.35">
      <c r="Q171" s="5"/>
    </row>
    <row r="172" spans="17:17" hidden="1" x14ac:dyDescent="0.35">
      <c r="Q172" s="5"/>
    </row>
    <row r="173" spans="17:17" hidden="1" x14ac:dyDescent="0.35">
      <c r="Q173" s="5"/>
    </row>
    <row r="174" spans="17:17" hidden="1" x14ac:dyDescent="0.35">
      <c r="Q174" s="5"/>
    </row>
    <row r="175" spans="17:17" hidden="1" x14ac:dyDescent="0.35">
      <c r="Q175" s="5"/>
    </row>
    <row r="176" spans="17:17" hidden="1" x14ac:dyDescent="0.35">
      <c r="Q176" s="5"/>
    </row>
    <row r="177" spans="17:17" hidden="1" x14ac:dyDescent="0.35">
      <c r="Q177" s="5"/>
    </row>
    <row r="178" spans="17:17" hidden="1" x14ac:dyDescent="0.35">
      <c r="Q178" s="5"/>
    </row>
    <row r="179" spans="17:17" hidden="1" x14ac:dyDescent="0.35">
      <c r="Q179" s="5"/>
    </row>
    <row r="180" spans="17:17" hidden="1" x14ac:dyDescent="0.35">
      <c r="Q180" s="5"/>
    </row>
    <row r="181" spans="17:17" hidden="1" x14ac:dyDescent="0.35">
      <c r="Q181" s="5"/>
    </row>
    <row r="182" spans="17:17" hidden="1" x14ac:dyDescent="0.35">
      <c r="Q182" s="5"/>
    </row>
    <row r="183" spans="17:17" hidden="1" x14ac:dyDescent="0.35">
      <c r="Q183" s="5"/>
    </row>
    <row r="184" spans="17:17" hidden="1" x14ac:dyDescent="0.35">
      <c r="Q184" s="5"/>
    </row>
    <row r="185" spans="17:17" hidden="1" x14ac:dyDescent="0.35">
      <c r="Q185" s="5"/>
    </row>
    <row r="186" spans="17:17" hidden="1" x14ac:dyDescent="0.35">
      <c r="Q186" s="5"/>
    </row>
    <row r="187" spans="17:17" hidden="1" x14ac:dyDescent="0.35">
      <c r="Q187" s="5"/>
    </row>
    <row r="188" spans="17:17" hidden="1" x14ac:dyDescent="0.35">
      <c r="Q188" s="5"/>
    </row>
    <row r="189" spans="17:17" hidden="1" x14ac:dyDescent="0.35">
      <c r="Q189" s="5"/>
    </row>
    <row r="190" spans="17:17" hidden="1" x14ac:dyDescent="0.35">
      <c r="Q190" s="5"/>
    </row>
    <row r="191" spans="17:17" hidden="1" x14ac:dyDescent="0.35">
      <c r="Q191" s="5"/>
    </row>
    <row r="192" spans="17:17" hidden="1" x14ac:dyDescent="0.35">
      <c r="Q192" s="5"/>
    </row>
    <row r="193" spans="17:17" hidden="1" x14ac:dyDescent="0.35">
      <c r="Q193" s="5"/>
    </row>
    <row r="194" spans="17:17" hidden="1" x14ac:dyDescent="0.35">
      <c r="Q194" s="5"/>
    </row>
    <row r="195" spans="17:17" hidden="1" x14ac:dyDescent="0.35">
      <c r="Q195" s="5"/>
    </row>
    <row r="196" spans="17:17" hidden="1" x14ac:dyDescent="0.35">
      <c r="Q196" s="5"/>
    </row>
    <row r="197" spans="17:17" ht="15" hidden="1" thickBot="1" x14ac:dyDescent="0.4">
      <c r="Q197" s="129"/>
    </row>
  </sheetData>
  <sheetProtection algorithmName="SHA-512" hashValue="OHh0NqjcZ5qLEUUF55TvkCbznSfi2CC/DOUccskABuyZ9UCPvYLT0jeNMajok3B1JUhTr/IV5CIl0gnk/aEVlg==" saltValue="EATnli7XqWLFoH4kltGcAQ==" spinCount="100000" sheet="1" objects="1" scenarios="1"/>
  <sortState xmlns:xlrd2="http://schemas.microsoft.com/office/spreadsheetml/2017/richdata2" ref="C17:C44">
    <sortCondition ref="C44"/>
  </sortState>
  <mergeCells count="32">
    <mergeCell ref="J14:K14"/>
    <mergeCell ref="B2:C3"/>
    <mergeCell ref="E2:M3"/>
    <mergeCell ref="H7:J7"/>
    <mergeCell ref="C14:C15"/>
    <mergeCell ref="J15:K15"/>
    <mergeCell ref="J16:K16"/>
    <mergeCell ref="J17:K17"/>
    <mergeCell ref="J18:K18"/>
    <mergeCell ref="J19:K19"/>
    <mergeCell ref="J20:K20"/>
    <mergeCell ref="J21:K21"/>
    <mergeCell ref="J44:K44"/>
    <mergeCell ref="J22:K22"/>
    <mergeCell ref="J23:K23"/>
    <mergeCell ref="J24:K24"/>
    <mergeCell ref="J25:K25"/>
    <mergeCell ref="J26:K26"/>
    <mergeCell ref="J27:K27"/>
    <mergeCell ref="J28:K28"/>
    <mergeCell ref="J29:K29"/>
    <mergeCell ref="J30:K30"/>
    <mergeCell ref="J36:K36"/>
    <mergeCell ref="J37:K37"/>
    <mergeCell ref="J38:K38"/>
    <mergeCell ref="J39:K39"/>
    <mergeCell ref="J40:K40"/>
    <mergeCell ref="J31:K31"/>
    <mergeCell ref="J32:K32"/>
    <mergeCell ref="J33:K33"/>
    <mergeCell ref="J34:K34"/>
    <mergeCell ref="J35:K35"/>
  </mergeCells>
  <conditionalFormatting sqref="B12:O46">
    <cfRule type="expression" dxfId="17" priority="1">
      <formula>$H$10&lt;&gt;"Yes"</formula>
    </cfRule>
  </conditionalFormatting>
  <conditionalFormatting sqref="P1:P1048576">
    <cfRule type="cellIs" dxfId="16" priority="2" operator="equal">
      <formula>"G"</formula>
    </cfRule>
    <cfRule type="cellIs" dxfId="15" priority="3" operator="equal">
      <formula>"R"</formula>
    </cfRule>
  </conditionalFormatting>
  <dataValidations count="2">
    <dataValidation type="list" allowBlank="1" showInputMessage="1" showErrorMessage="1" sqref="H10" xr:uid="{335E3CF3-6800-43B3-B4C2-07CF333E6B0E}">
      <formula1>YesNo</formula1>
    </dataValidation>
    <dataValidation type="decimal" allowBlank="1" showInputMessage="1" showErrorMessage="1" sqref="D16:O44" xr:uid="{6B7701CB-B08B-47D5-9470-7704C6F3EBA2}">
      <formula1>-9.99999999999999E+23</formula1>
      <formula2>9.99999999999999E+24</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311-C26E-408E-925D-AFFCCE496394}">
  <sheetPr codeName="Sheet30"/>
  <dimension ref="A1:I633"/>
  <sheetViews>
    <sheetView topLeftCell="A481" workbookViewId="0">
      <selection activeCell="L513" sqref="L513"/>
    </sheetView>
  </sheetViews>
  <sheetFormatPr defaultRowHeight="14.5" x14ac:dyDescent="0.35"/>
  <cols>
    <col min="4" max="4" width="11.7265625" customWidth="1"/>
    <col min="6" max="6" width="10.54296875" bestFit="1" customWidth="1"/>
    <col min="7" max="7" width="50.9062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1931</v>
      </c>
      <c r="F1" t="s">
        <v>1889</v>
      </c>
      <c r="G1" t="s">
        <v>1890</v>
      </c>
      <c r="H1">
        <f>Passporting!H10</f>
        <v>0</v>
      </c>
      <c r="I1" t="str">
        <f>Passporting!P10</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1931</v>
      </c>
      <c r="F2" t="s">
        <v>1891</v>
      </c>
      <c r="G2" t="s">
        <v>1892</v>
      </c>
      <c r="I2" t="str">
        <f>Passporting!P12</f>
        <v>G</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1931</v>
      </c>
      <c r="F3" t="s">
        <v>1932</v>
      </c>
      <c r="G3" t="s">
        <v>5214</v>
      </c>
      <c r="H3">
        <f>Passporting!D16</f>
        <v>0</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1931</v>
      </c>
      <c r="F4" t="s">
        <v>1933</v>
      </c>
      <c r="G4" t="s">
        <v>5215</v>
      </c>
      <c r="H4">
        <f>Passporting!D17</f>
        <v>0</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1931</v>
      </c>
      <c r="F5" t="s">
        <v>1934</v>
      </c>
      <c r="G5" t="s">
        <v>5216</v>
      </c>
      <c r="H5">
        <f>Passporting!D18</f>
        <v>0</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1931</v>
      </c>
      <c r="F6" t="s">
        <v>1935</v>
      </c>
      <c r="G6" t="s">
        <v>5217</v>
      </c>
      <c r="H6">
        <f>Passporting!D19</f>
        <v>0</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1931</v>
      </c>
      <c r="F7" t="s">
        <v>1936</v>
      </c>
      <c r="G7" t="s">
        <v>5218</v>
      </c>
      <c r="H7">
        <f>Passporting!D20</f>
        <v>0</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1931</v>
      </c>
      <c r="F8" t="s">
        <v>1937</v>
      </c>
      <c r="G8" t="s">
        <v>5219</v>
      </c>
      <c r="H8">
        <f>Passporting!D21</f>
        <v>0</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1931</v>
      </c>
      <c r="F9" t="s">
        <v>1938</v>
      </c>
      <c r="G9" t="s">
        <v>5220</v>
      </c>
      <c r="H9">
        <f>Passporting!D22</f>
        <v>0</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1931</v>
      </c>
      <c r="F10" t="s">
        <v>1939</v>
      </c>
      <c r="G10" t="s">
        <v>5221</v>
      </c>
      <c r="H10">
        <f>Passporting!D23</f>
        <v>0</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1931</v>
      </c>
      <c r="F11" t="s">
        <v>1940</v>
      </c>
      <c r="G11" t="s">
        <v>5222</v>
      </c>
      <c r="H11">
        <f>Passporting!D24</f>
        <v>0</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1931</v>
      </c>
      <c r="F12" t="s">
        <v>1941</v>
      </c>
      <c r="G12" t="s">
        <v>5223</v>
      </c>
      <c r="H12">
        <f>Passporting!D25</f>
        <v>0</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1931</v>
      </c>
      <c r="F13" t="s">
        <v>1942</v>
      </c>
      <c r="G13" t="s">
        <v>5224</v>
      </c>
      <c r="H13">
        <f>Passporting!D26</f>
        <v>0</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1931</v>
      </c>
      <c r="F14" t="s">
        <v>1943</v>
      </c>
      <c r="G14" t="s">
        <v>5225</v>
      </c>
      <c r="H14">
        <f>Passporting!D27</f>
        <v>0</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1931</v>
      </c>
      <c r="F15" t="s">
        <v>1944</v>
      </c>
      <c r="G15" t="s">
        <v>5226</v>
      </c>
      <c r="H15">
        <f>Passporting!D28</f>
        <v>0</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1931</v>
      </c>
      <c r="F16" t="s">
        <v>1945</v>
      </c>
      <c r="G16" t="s">
        <v>5227</v>
      </c>
      <c r="H16">
        <f>Passporting!D29</f>
        <v>0</v>
      </c>
    </row>
    <row r="17" spans="1:8"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1931</v>
      </c>
      <c r="F17" t="s">
        <v>1946</v>
      </c>
      <c r="G17" t="s">
        <v>5228</v>
      </c>
      <c r="H17">
        <f>Passporting!D30</f>
        <v>0</v>
      </c>
    </row>
    <row r="18" spans="1:8"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1931</v>
      </c>
      <c r="F18" t="s">
        <v>1947</v>
      </c>
      <c r="G18" t="s">
        <v>5229</v>
      </c>
      <c r="H18">
        <f>Passporting!D31</f>
        <v>0</v>
      </c>
    </row>
    <row r="19" spans="1:8"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1931</v>
      </c>
      <c r="F19" t="s">
        <v>1948</v>
      </c>
      <c r="G19" t="s">
        <v>5230</v>
      </c>
      <c r="H19">
        <f>Passporting!D32</f>
        <v>0</v>
      </c>
    </row>
    <row r="20" spans="1:8"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1931</v>
      </c>
      <c r="F20" t="s">
        <v>1949</v>
      </c>
      <c r="G20" t="s">
        <v>6100</v>
      </c>
      <c r="H20">
        <f>Passporting!D33</f>
        <v>0</v>
      </c>
    </row>
    <row r="21" spans="1:8"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1931</v>
      </c>
      <c r="F21" t="s">
        <v>1950</v>
      </c>
      <c r="G21" t="s">
        <v>5231</v>
      </c>
      <c r="H21">
        <f>Passporting!D34</f>
        <v>0</v>
      </c>
    </row>
    <row r="22" spans="1:8"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1931</v>
      </c>
      <c r="F22" t="s">
        <v>1951</v>
      </c>
      <c r="G22" t="s">
        <v>5232</v>
      </c>
      <c r="H22">
        <f>Passporting!D35</f>
        <v>0</v>
      </c>
    </row>
    <row r="23" spans="1:8"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1931</v>
      </c>
      <c r="F23" t="s">
        <v>1952</v>
      </c>
      <c r="G23" t="s">
        <v>5233</v>
      </c>
      <c r="H23">
        <f>Passporting!D36</f>
        <v>0</v>
      </c>
    </row>
    <row r="24" spans="1:8"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1931</v>
      </c>
      <c r="F24" t="s">
        <v>1953</v>
      </c>
      <c r="G24" t="s">
        <v>5234</v>
      </c>
      <c r="H24">
        <f>Passporting!D37</f>
        <v>0</v>
      </c>
    </row>
    <row r="25" spans="1:8"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1931</v>
      </c>
      <c r="F25" t="s">
        <v>1954</v>
      </c>
      <c r="G25" t="s">
        <v>5235</v>
      </c>
      <c r="H25">
        <f>Passporting!D38</f>
        <v>0</v>
      </c>
    </row>
    <row r="26" spans="1:8"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1931</v>
      </c>
      <c r="F26" t="s">
        <v>1955</v>
      </c>
      <c r="G26" t="s">
        <v>5236</v>
      </c>
      <c r="H26">
        <f>Passporting!D39</f>
        <v>0</v>
      </c>
    </row>
    <row r="27" spans="1:8"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1931</v>
      </c>
      <c r="F27" t="s">
        <v>1956</v>
      </c>
      <c r="G27" t="s">
        <v>5237</v>
      </c>
      <c r="H27">
        <f>Passporting!D40</f>
        <v>0</v>
      </c>
    </row>
    <row r="28" spans="1:8"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1931</v>
      </c>
      <c r="F28" t="s">
        <v>1957</v>
      </c>
      <c r="G28" t="s">
        <v>5238</v>
      </c>
      <c r="H28">
        <f>Passporting!D41</f>
        <v>0</v>
      </c>
    </row>
    <row r="29" spans="1:8"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1931</v>
      </c>
      <c r="F29" t="s">
        <v>1958</v>
      </c>
      <c r="G29" t="s">
        <v>5239</v>
      </c>
      <c r="H29">
        <f>Passporting!D42</f>
        <v>0</v>
      </c>
    </row>
    <row r="30" spans="1:8"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1931</v>
      </c>
      <c r="F30" t="s">
        <v>5211</v>
      </c>
      <c r="G30" t="s">
        <v>5240</v>
      </c>
      <c r="H30">
        <f>Passporting!D43</f>
        <v>0</v>
      </c>
    </row>
    <row r="31" spans="1:8"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1931</v>
      </c>
      <c r="F31" t="s">
        <v>5212</v>
      </c>
      <c r="G31" t="s">
        <v>5241</v>
      </c>
      <c r="H31">
        <f>Passporting!D44</f>
        <v>0</v>
      </c>
    </row>
    <row r="32" spans="1:8"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1931</v>
      </c>
      <c r="F32" t="s">
        <v>5213</v>
      </c>
      <c r="G32" t="s">
        <v>5242</v>
      </c>
      <c r="H32">
        <f>Passporting!D45</f>
        <v>0</v>
      </c>
    </row>
    <row r="33" spans="1:8"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1931</v>
      </c>
      <c r="F33" t="s">
        <v>1959</v>
      </c>
      <c r="G33" t="s">
        <v>5246</v>
      </c>
      <c r="H33">
        <f>Passporting!E16</f>
        <v>0</v>
      </c>
    </row>
    <row r="34" spans="1:8"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1931</v>
      </c>
      <c r="F34" t="s">
        <v>1960</v>
      </c>
      <c r="G34" t="s">
        <v>5247</v>
      </c>
      <c r="H34">
        <f>Passporting!E17</f>
        <v>0</v>
      </c>
    </row>
    <row r="35" spans="1:8"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1931</v>
      </c>
      <c r="F35" t="s">
        <v>1961</v>
      </c>
      <c r="G35" t="s">
        <v>5248</v>
      </c>
      <c r="H35">
        <f>Passporting!E18</f>
        <v>0</v>
      </c>
    </row>
    <row r="36" spans="1:8"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1931</v>
      </c>
      <c r="F36" t="s">
        <v>1962</v>
      </c>
      <c r="G36" t="s">
        <v>5249</v>
      </c>
      <c r="H36">
        <f>Passporting!E19</f>
        <v>0</v>
      </c>
    </row>
    <row r="37" spans="1:8"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1931</v>
      </c>
      <c r="F37" t="s">
        <v>1963</v>
      </c>
      <c r="G37" t="s">
        <v>5250</v>
      </c>
      <c r="H37">
        <f>Passporting!E20</f>
        <v>0</v>
      </c>
    </row>
    <row r="38" spans="1:8"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1931</v>
      </c>
      <c r="F38" t="s">
        <v>1964</v>
      </c>
      <c r="G38" t="s">
        <v>5251</v>
      </c>
      <c r="H38">
        <f>Passporting!E21</f>
        <v>0</v>
      </c>
    </row>
    <row r="39" spans="1:8"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1931</v>
      </c>
      <c r="F39" t="s">
        <v>1965</v>
      </c>
      <c r="G39" t="s">
        <v>5252</v>
      </c>
      <c r="H39">
        <f>Passporting!E22</f>
        <v>0</v>
      </c>
    </row>
    <row r="40" spans="1:8"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1931</v>
      </c>
      <c r="F40" t="s">
        <v>1966</v>
      </c>
      <c r="G40" t="s">
        <v>5253</v>
      </c>
      <c r="H40">
        <f>Passporting!E23</f>
        <v>0</v>
      </c>
    </row>
    <row r="41" spans="1:8"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1931</v>
      </c>
      <c r="F41" t="s">
        <v>1967</v>
      </c>
      <c r="G41" t="s">
        <v>5254</v>
      </c>
      <c r="H41">
        <f>Passporting!E24</f>
        <v>0</v>
      </c>
    </row>
    <row r="42" spans="1:8"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1931</v>
      </c>
      <c r="F42" t="s">
        <v>1968</v>
      </c>
      <c r="G42" t="s">
        <v>5255</v>
      </c>
      <c r="H42">
        <f>Passporting!E25</f>
        <v>0</v>
      </c>
    </row>
    <row r="43" spans="1:8"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1931</v>
      </c>
      <c r="F43" t="s">
        <v>1969</v>
      </c>
      <c r="G43" t="s">
        <v>5256</v>
      </c>
      <c r="H43">
        <f>Passporting!E26</f>
        <v>0</v>
      </c>
    </row>
    <row r="44" spans="1:8"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1931</v>
      </c>
      <c r="F44" t="s">
        <v>1970</v>
      </c>
      <c r="G44" t="s">
        <v>5257</v>
      </c>
      <c r="H44">
        <f>Passporting!E27</f>
        <v>0</v>
      </c>
    </row>
    <row r="45" spans="1:8"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1931</v>
      </c>
      <c r="F45" t="s">
        <v>1971</v>
      </c>
      <c r="G45" t="s">
        <v>5258</v>
      </c>
      <c r="H45">
        <f>Passporting!E28</f>
        <v>0</v>
      </c>
    </row>
    <row r="46" spans="1:8"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1931</v>
      </c>
      <c r="F46" t="s">
        <v>1972</v>
      </c>
      <c r="G46" t="s">
        <v>5259</v>
      </c>
      <c r="H46">
        <f>Passporting!E29</f>
        <v>0</v>
      </c>
    </row>
    <row r="47" spans="1:8"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1931</v>
      </c>
      <c r="F47" t="s">
        <v>1973</v>
      </c>
      <c r="G47" t="s">
        <v>5260</v>
      </c>
      <c r="H47">
        <f>Passporting!E30</f>
        <v>0</v>
      </c>
    </row>
    <row r="48" spans="1:8"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1931</v>
      </c>
      <c r="F48" t="s">
        <v>1974</v>
      </c>
      <c r="G48" t="s">
        <v>5261</v>
      </c>
      <c r="H48">
        <f>Passporting!E31</f>
        <v>0</v>
      </c>
    </row>
    <row r="49" spans="1:8"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1931</v>
      </c>
      <c r="F49" t="s">
        <v>1975</v>
      </c>
      <c r="G49" t="s">
        <v>5262</v>
      </c>
      <c r="H49">
        <f>Passporting!E32</f>
        <v>0</v>
      </c>
    </row>
    <row r="50" spans="1:8"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1931</v>
      </c>
      <c r="F50" t="s">
        <v>1976</v>
      </c>
      <c r="G50" t="s">
        <v>6101</v>
      </c>
      <c r="H50">
        <f>Passporting!E33</f>
        <v>0</v>
      </c>
    </row>
    <row r="51" spans="1:8"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1931</v>
      </c>
      <c r="F51" t="s">
        <v>1977</v>
      </c>
      <c r="G51" t="s">
        <v>5263</v>
      </c>
      <c r="H51">
        <f>Passporting!E34</f>
        <v>0</v>
      </c>
    </row>
    <row r="52" spans="1:8"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1931</v>
      </c>
      <c r="F52" t="s">
        <v>1978</v>
      </c>
      <c r="G52" t="s">
        <v>5264</v>
      </c>
      <c r="H52">
        <f>Passporting!E35</f>
        <v>0</v>
      </c>
    </row>
    <row r="53" spans="1:8"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1931</v>
      </c>
      <c r="F53" t="s">
        <v>1979</v>
      </c>
      <c r="G53" t="s">
        <v>5265</v>
      </c>
      <c r="H53">
        <f>Passporting!E36</f>
        <v>0</v>
      </c>
    </row>
    <row r="54" spans="1:8"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1931</v>
      </c>
      <c r="F54" t="s">
        <v>1980</v>
      </c>
      <c r="G54" t="s">
        <v>5266</v>
      </c>
      <c r="H54">
        <f>Passporting!E37</f>
        <v>0</v>
      </c>
    </row>
    <row r="55" spans="1:8"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1931</v>
      </c>
      <c r="F55" t="s">
        <v>1981</v>
      </c>
      <c r="G55" t="s">
        <v>5267</v>
      </c>
      <c r="H55">
        <f>Passporting!E38</f>
        <v>0</v>
      </c>
    </row>
    <row r="56" spans="1:8"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1931</v>
      </c>
      <c r="F56" t="s">
        <v>1982</v>
      </c>
      <c r="G56" t="s">
        <v>5268</v>
      </c>
      <c r="H56">
        <f>Passporting!E39</f>
        <v>0</v>
      </c>
    </row>
    <row r="57" spans="1:8"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1931</v>
      </c>
      <c r="F57" t="s">
        <v>1983</v>
      </c>
      <c r="G57" t="s">
        <v>5269</v>
      </c>
      <c r="H57">
        <f>Passporting!E40</f>
        <v>0</v>
      </c>
    </row>
    <row r="58" spans="1:8"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1931</v>
      </c>
      <c r="F58" t="s">
        <v>1984</v>
      </c>
      <c r="G58" t="s">
        <v>5270</v>
      </c>
      <c r="H58">
        <f>Passporting!E41</f>
        <v>0</v>
      </c>
    </row>
    <row r="59" spans="1:8"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1931</v>
      </c>
      <c r="F59" t="s">
        <v>1985</v>
      </c>
      <c r="G59" t="s">
        <v>5271</v>
      </c>
      <c r="H59">
        <f>Passporting!E42</f>
        <v>0</v>
      </c>
    </row>
    <row r="60" spans="1:8"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1931</v>
      </c>
      <c r="F60" t="s">
        <v>5243</v>
      </c>
      <c r="G60" t="s">
        <v>5272</v>
      </c>
      <c r="H60">
        <f>Passporting!E43</f>
        <v>0</v>
      </c>
    </row>
    <row r="61" spans="1:8"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1931</v>
      </c>
      <c r="F61" t="s">
        <v>5244</v>
      </c>
      <c r="G61" t="s">
        <v>5273</v>
      </c>
      <c r="H61">
        <f>Passporting!E44</f>
        <v>0</v>
      </c>
    </row>
    <row r="62" spans="1:8"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1931</v>
      </c>
      <c r="F62" t="s">
        <v>5245</v>
      </c>
      <c r="G62" t="s">
        <v>5274</v>
      </c>
      <c r="H62">
        <f>Passporting!E45</f>
        <v>0</v>
      </c>
    </row>
    <row r="63" spans="1:8"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1931</v>
      </c>
      <c r="F63" t="s">
        <v>1986</v>
      </c>
      <c r="G63" t="s">
        <v>5275</v>
      </c>
      <c r="H63">
        <f>Passporting!F16</f>
        <v>0</v>
      </c>
    </row>
    <row r="64" spans="1:8"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1931</v>
      </c>
      <c r="F64" t="s">
        <v>1987</v>
      </c>
      <c r="G64" t="s">
        <v>5276</v>
      </c>
      <c r="H64">
        <f>Passporting!F17</f>
        <v>0</v>
      </c>
    </row>
    <row r="65" spans="1:8"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1931</v>
      </c>
      <c r="F65" t="s">
        <v>1988</v>
      </c>
      <c r="G65" t="s">
        <v>5277</v>
      </c>
      <c r="H65">
        <f>Passporting!F18</f>
        <v>0</v>
      </c>
    </row>
    <row r="66" spans="1:8"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1931</v>
      </c>
      <c r="F66" t="s">
        <v>1989</v>
      </c>
      <c r="G66" t="s">
        <v>5278</v>
      </c>
      <c r="H66">
        <f>Passporting!F19</f>
        <v>0</v>
      </c>
    </row>
    <row r="67" spans="1:8"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1931</v>
      </c>
      <c r="F67" t="s">
        <v>1990</v>
      </c>
      <c r="G67" t="s">
        <v>5279</v>
      </c>
      <c r="H67">
        <f>Passporting!F20</f>
        <v>0</v>
      </c>
    </row>
    <row r="68" spans="1:8"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1931</v>
      </c>
      <c r="F68" t="s">
        <v>1991</v>
      </c>
      <c r="G68" t="s">
        <v>5280</v>
      </c>
      <c r="H68">
        <f>Passporting!F21</f>
        <v>0</v>
      </c>
    </row>
    <row r="69" spans="1:8"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1931</v>
      </c>
      <c r="F69" t="s">
        <v>1992</v>
      </c>
      <c r="G69" t="s">
        <v>5281</v>
      </c>
      <c r="H69">
        <f>Passporting!F22</f>
        <v>0</v>
      </c>
    </row>
    <row r="70" spans="1:8"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1931</v>
      </c>
      <c r="F70" t="s">
        <v>1993</v>
      </c>
      <c r="G70" t="s">
        <v>5282</v>
      </c>
      <c r="H70">
        <f>Passporting!F23</f>
        <v>0</v>
      </c>
    </row>
    <row r="71" spans="1:8"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1931</v>
      </c>
      <c r="F71" t="s">
        <v>1994</v>
      </c>
      <c r="G71" t="s">
        <v>5283</v>
      </c>
      <c r="H71">
        <f>Passporting!F24</f>
        <v>0</v>
      </c>
    </row>
    <row r="72" spans="1:8"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1931</v>
      </c>
      <c r="F72" t="s">
        <v>1995</v>
      </c>
      <c r="G72" t="s">
        <v>5284</v>
      </c>
      <c r="H72">
        <f>Passporting!F25</f>
        <v>0</v>
      </c>
    </row>
    <row r="73" spans="1:8"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1931</v>
      </c>
      <c r="F73" t="s">
        <v>1996</v>
      </c>
      <c r="G73" t="s">
        <v>5285</v>
      </c>
      <c r="H73">
        <f>Passporting!F26</f>
        <v>0</v>
      </c>
    </row>
    <row r="74" spans="1:8"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1931</v>
      </c>
      <c r="F74" t="s">
        <v>1997</v>
      </c>
      <c r="G74" t="s">
        <v>5286</v>
      </c>
      <c r="H74">
        <f>Passporting!F27</f>
        <v>0</v>
      </c>
    </row>
    <row r="75" spans="1:8"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1931</v>
      </c>
      <c r="F75" t="s">
        <v>1998</v>
      </c>
      <c r="G75" t="s">
        <v>5287</v>
      </c>
      <c r="H75">
        <f>Passporting!F28</f>
        <v>0</v>
      </c>
    </row>
    <row r="76" spans="1:8"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1931</v>
      </c>
      <c r="F76" t="s">
        <v>1999</v>
      </c>
      <c r="G76" t="s">
        <v>5288</v>
      </c>
      <c r="H76">
        <f>Passporting!F29</f>
        <v>0</v>
      </c>
    </row>
    <row r="77" spans="1:8"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1931</v>
      </c>
      <c r="F77" t="s">
        <v>2000</v>
      </c>
      <c r="G77" t="s">
        <v>5289</v>
      </c>
      <c r="H77">
        <f>Passporting!F30</f>
        <v>0</v>
      </c>
    </row>
    <row r="78" spans="1:8"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1931</v>
      </c>
      <c r="F78" t="s">
        <v>2001</v>
      </c>
      <c r="G78" t="s">
        <v>5290</v>
      </c>
      <c r="H78">
        <f>Passporting!F31</f>
        <v>0</v>
      </c>
    </row>
    <row r="79" spans="1:8"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1931</v>
      </c>
      <c r="F79" t="s">
        <v>2002</v>
      </c>
      <c r="G79" t="s">
        <v>5291</v>
      </c>
      <c r="H79">
        <f>Passporting!F32</f>
        <v>0</v>
      </c>
    </row>
    <row r="80" spans="1:8"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1931</v>
      </c>
      <c r="F80" t="s">
        <v>2003</v>
      </c>
      <c r="G80" t="s">
        <v>6102</v>
      </c>
      <c r="H80">
        <f>Passporting!F33</f>
        <v>0</v>
      </c>
    </row>
    <row r="81" spans="1:8"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1931</v>
      </c>
      <c r="F81" t="s">
        <v>2004</v>
      </c>
      <c r="G81" t="s">
        <v>5292</v>
      </c>
      <c r="H81">
        <f>Passporting!F34</f>
        <v>0</v>
      </c>
    </row>
    <row r="82" spans="1:8"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1931</v>
      </c>
      <c r="F82" t="s">
        <v>2005</v>
      </c>
      <c r="G82" t="s">
        <v>5293</v>
      </c>
      <c r="H82">
        <f>Passporting!F35</f>
        <v>0</v>
      </c>
    </row>
    <row r="83" spans="1:8"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1931</v>
      </c>
      <c r="F83" t="s">
        <v>2006</v>
      </c>
      <c r="G83" t="s">
        <v>5294</v>
      </c>
      <c r="H83">
        <f>Passporting!F36</f>
        <v>0</v>
      </c>
    </row>
    <row r="84" spans="1:8"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1931</v>
      </c>
      <c r="F84" t="s">
        <v>2007</v>
      </c>
      <c r="G84" t="s">
        <v>5295</v>
      </c>
      <c r="H84">
        <f>Passporting!F37</f>
        <v>0</v>
      </c>
    </row>
    <row r="85" spans="1:8"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1931</v>
      </c>
      <c r="F85" t="s">
        <v>2008</v>
      </c>
      <c r="G85" t="s">
        <v>5296</v>
      </c>
      <c r="H85">
        <f>Passporting!F38</f>
        <v>0</v>
      </c>
    </row>
    <row r="86" spans="1:8"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1931</v>
      </c>
      <c r="F86" t="s">
        <v>2009</v>
      </c>
      <c r="G86" t="s">
        <v>5297</v>
      </c>
      <c r="H86">
        <f>Passporting!F39</f>
        <v>0</v>
      </c>
    </row>
    <row r="87" spans="1:8"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1931</v>
      </c>
      <c r="F87" t="s">
        <v>2010</v>
      </c>
      <c r="G87" t="s">
        <v>5298</v>
      </c>
      <c r="H87">
        <f>Passporting!F40</f>
        <v>0</v>
      </c>
    </row>
    <row r="88" spans="1:8"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1931</v>
      </c>
      <c r="F88" t="s">
        <v>2011</v>
      </c>
      <c r="G88" t="s">
        <v>5299</v>
      </c>
      <c r="H88">
        <f>Passporting!F41</f>
        <v>0</v>
      </c>
    </row>
    <row r="89" spans="1:8"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1931</v>
      </c>
      <c r="F89" t="s">
        <v>2012</v>
      </c>
      <c r="G89" t="s">
        <v>5300</v>
      </c>
      <c r="H89">
        <f>Passporting!F42</f>
        <v>0</v>
      </c>
    </row>
    <row r="90" spans="1:8"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1931</v>
      </c>
      <c r="F90" t="s">
        <v>5304</v>
      </c>
      <c r="G90" t="s">
        <v>5301</v>
      </c>
      <c r="H90">
        <f>Passporting!F43</f>
        <v>0</v>
      </c>
    </row>
    <row r="91" spans="1:8"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1931</v>
      </c>
      <c r="F91" t="s">
        <v>5305</v>
      </c>
      <c r="G91" t="s">
        <v>5302</v>
      </c>
      <c r="H91">
        <f>Passporting!F44</f>
        <v>0</v>
      </c>
    </row>
    <row r="92" spans="1:8"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1931</v>
      </c>
      <c r="F92" t="s">
        <v>5306</v>
      </c>
      <c r="G92" t="s">
        <v>5303</v>
      </c>
      <c r="H92">
        <f>Passporting!F45</f>
        <v>0</v>
      </c>
    </row>
    <row r="93" spans="1:8"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1931</v>
      </c>
      <c r="F93" t="s">
        <v>2013</v>
      </c>
      <c r="G93" t="s">
        <v>5310</v>
      </c>
      <c r="H93">
        <f>Passporting!G16</f>
        <v>0</v>
      </c>
    </row>
    <row r="94" spans="1:8"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1931</v>
      </c>
      <c r="F94" t="s">
        <v>2014</v>
      </c>
      <c r="G94" t="s">
        <v>5311</v>
      </c>
      <c r="H94">
        <f>Passporting!G17</f>
        <v>0</v>
      </c>
    </row>
    <row r="95" spans="1:8"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1931</v>
      </c>
      <c r="F95" t="s">
        <v>2015</v>
      </c>
      <c r="G95" t="s">
        <v>5312</v>
      </c>
      <c r="H95">
        <f>Passporting!G18</f>
        <v>0</v>
      </c>
    </row>
    <row r="96" spans="1:8"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1931</v>
      </c>
      <c r="F96" t="s">
        <v>2016</v>
      </c>
      <c r="G96" t="s">
        <v>5313</v>
      </c>
      <c r="H96">
        <f>Passporting!G19</f>
        <v>0</v>
      </c>
    </row>
    <row r="97" spans="1:8"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1931</v>
      </c>
      <c r="F97" t="s">
        <v>2017</v>
      </c>
      <c r="G97" t="s">
        <v>5314</v>
      </c>
      <c r="H97">
        <f>Passporting!G20</f>
        <v>0</v>
      </c>
    </row>
    <row r="98" spans="1:8"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1931</v>
      </c>
      <c r="F98" t="s">
        <v>2018</v>
      </c>
      <c r="G98" t="s">
        <v>5315</v>
      </c>
      <c r="H98">
        <f>Passporting!G21</f>
        <v>0</v>
      </c>
    </row>
    <row r="99" spans="1:8"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1931</v>
      </c>
      <c r="F99" t="s">
        <v>2019</v>
      </c>
      <c r="G99" t="s">
        <v>5316</v>
      </c>
      <c r="H99">
        <f>Passporting!G22</f>
        <v>0</v>
      </c>
    </row>
    <row r="100" spans="1:8"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1931</v>
      </c>
      <c r="F100" t="s">
        <v>2020</v>
      </c>
      <c r="G100" t="s">
        <v>5317</v>
      </c>
      <c r="H100">
        <f>Passporting!G23</f>
        <v>0</v>
      </c>
    </row>
    <row r="101" spans="1:8"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1931</v>
      </c>
      <c r="F101" t="s">
        <v>2021</v>
      </c>
      <c r="G101" t="s">
        <v>5318</v>
      </c>
      <c r="H101">
        <f>Passporting!G24</f>
        <v>0</v>
      </c>
    </row>
    <row r="102" spans="1:8"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1931</v>
      </c>
      <c r="F102" t="s">
        <v>2022</v>
      </c>
      <c r="G102" t="s">
        <v>5319</v>
      </c>
      <c r="H102">
        <f>Passporting!G25</f>
        <v>0</v>
      </c>
    </row>
    <row r="103" spans="1:8"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1931</v>
      </c>
      <c r="F103" t="s">
        <v>2023</v>
      </c>
      <c r="G103" t="s">
        <v>5320</v>
      </c>
      <c r="H103">
        <f>Passporting!G26</f>
        <v>0</v>
      </c>
    </row>
    <row r="104" spans="1:8"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1931</v>
      </c>
      <c r="F104" t="s">
        <v>2024</v>
      </c>
      <c r="G104" t="s">
        <v>5321</v>
      </c>
      <c r="H104">
        <f>Passporting!G27</f>
        <v>0</v>
      </c>
    </row>
    <row r="105" spans="1:8"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1931</v>
      </c>
      <c r="F105" t="s">
        <v>2025</v>
      </c>
      <c r="G105" t="s">
        <v>5322</v>
      </c>
      <c r="H105">
        <f>Passporting!G28</f>
        <v>0</v>
      </c>
    </row>
    <row r="106" spans="1:8"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1931</v>
      </c>
      <c r="F106" t="s">
        <v>2026</v>
      </c>
      <c r="G106" t="s">
        <v>5323</v>
      </c>
      <c r="H106">
        <f>Passporting!G29</f>
        <v>0</v>
      </c>
    </row>
    <row r="107" spans="1:8"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1931</v>
      </c>
      <c r="F107" t="s">
        <v>2027</v>
      </c>
      <c r="G107" t="s">
        <v>5324</v>
      </c>
      <c r="H107">
        <f>Passporting!G30</f>
        <v>0</v>
      </c>
    </row>
    <row r="108" spans="1:8"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1931</v>
      </c>
      <c r="F108" t="s">
        <v>2028</v>
      </c>
      <c r="G108" t="s">
        <v>5325</v>
      </c>
      <c r="H108">
        <f>Passporting!G31</f>
        <v>0</v>
      </c>
    </row>
    <row r="109" spans="1:8"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1931</v>
      </c>
      <c r="F109" t="s">
        <v>2029</v>
      </c>
      <c r="G109" t="s">
        <v>5326</v>
      </c>
      <c r="H109">
        <f>Passporting!G32</f>
        <v>0</v>
      </c>
    </row>
    <row r="110" spans="1:8"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1931</v>
      </c>
      <c r="F110" t="s">
        <v>2030</v>
      </c>
      <c r="G110" t="s">
        <v>6103</v>
      </c>
      <c r="H110">
        <f>Passporting!G33</f>
        <v>0</v>
      </c>
    </row>
    <row r="111" spans="1:8" x14ac:dyDescent="0.35">
      <c r="A111" t="str">
        <f>IF(CoverSheet!$C$9="Annual Return","AR",IF(CoverSheet!$C$9="Interim Return","IR",IF(CoverSheet!$C$9="Audited Annual Return","AAR","")))</f>
        <v/>
      </c>
      <c r="B111" t="str">
        <f>CoverSheet!$G$7</f>
        <v>v:25-01-a</v>
      </c>
      <c r="C111">
        <f>IF(CoverSheet!$C$31=3,"Q1",IF(CoverSheet!$C$31=6,"Q2",IF(CoverSheet!$C$31=9,"Q3",IF(AND(CoverSheet!$C$31=12,A111="AR"),"Q4",YEAR(CoverSheet!$D$29)))))</f>
        <v>1900</v>
      </c>
      <c r="D111" t="str">
        <f>CoverSheet!$C$15</f>
        <v/>
      </c>
      <c r="E111" t="s">
        <v>1931</v>
      </c>
      <c r="F111" t="s">
        <v>2031</v>
      </c>
      <c r="G111" t="s">
        <v>5327</v>
      </c>
      <c r="H111">
        <f>Passporting!G34</f>
        <v>0</v>
      </c>
    </row>
    <row r="112" spans="1:8" x14ac:dyDescent="0.35">
      <c r="A112" t="str">
        <f>IF(CoverSheet!$C$9="Annual Return","AR",IF(CoverSheet!$C$9="Interim Return","IR",IF(CoverSheet!$C$9="Audited Annual Return","AAR","")))</f>
        <v/>
      </c>
      <c r="B112" t="str">
        <f>CoverSheet!$G$7</f>
        <v>v:25-01-a</v>
      </c>
      <c r="C112">
        <f>IF(CoverSheet!$C$31=3,"Q1",IF(CoverSheet!$C$31=6,"Q2",IF(CoverSheet!$C$31=9,"Q3",IF(AND(CoverSheet!$C$31=12,A112="AR"),"Q4",YEAR(CoverSheet!$D$29)))))</f>
        <v>1900</v>
      </c>
      <c r="D112" t="str">
        <f>CoverSheet!$C$15</f>
        <v/>
      </c>
      <c r="E112" t="s">
        <v>1931</v>
      </c>
      <c r="F112" t="s">
        <v>2032</v>
      </c>
      <c r="G112" t="s">
        <v>5328</v>
      </c>
      <c r="H112">
        <f>Passporting!G35</f>
        <v>0</v>
      </c>
    </row>
    <row r="113" spans="1:8" x14ac:dyDescent="0.35">
      <c r="A113" t="str">
        <f>IF(CoverSheet!$C$9="Annual Return","AR",IF(CoverSheet!$C$9="Interim Return","IR",IF(CoverSheet!$C$9="Audited Annual Return","AAR","")))</f>
        <v/>
      </c>
      <c r="B113" t="str">
        <f>CoverSheet!$G$7</f>
        <v>v:25-01-a</v>
      </c>
      <c r="C113">
        <f>IF(CoverSheet!$C$31=3,"Q1",IF(CoverSheet!$C$31=6,"Q2",IF(CoverSheet!$C$31=9,"Q3",IF(AND(CoverSheet!$C$31=12,A113="AR"),"Q4",YEAR(CoverSheet!$D$29)))))</f>
        <v>1900</v>
      </c>
      <c r="D113" t="str">
        <f>CoverSheet!$C$15</f>
        <v/>
      </c>
      <c r="E113" t="s">
        <v>1931</v>
      </c>
      <c r="F113" t="s">
        <v>2033</v>
      </c>
      <c r="G113" t="s">
        <v>5329</v>
      </c>
      <c r="H113">
        <f>Passporting!G36</f>
        <v>0</v>
      </c>
    </row>
    <row r="114" spans="1:8" x14ac:dyDescent="0.35">
      <c r="A114" t="str">
        <f>IF(CoverSheet!$C$9="Annual Return","AR",IF(CoverSheet!$C$9="Interim Return","IR",IF(CoverSheet!$C$9="Audited Annual Return","AAR","")))</f>
        <v/>
      </c>
      <c r="B114" t="str">
        <f>CoverSheet!$G$7</f>
        <v>v:25-01-a</v>
      </c>
      <c r="C114">
        <f>IF(CoverSheet!$C$31=3,"Q1",IF(CoverSheet!$C$31=6,"Q2",IF(CoverSheet!$C$31=9,"Q3",IF(AND(CoverSheet!$C$31=12,A114="AR"),"Q4",YEAR(CoverSheet!$D$29)))))</f>
        <v>1900</v>
      </c>
      <c r="D114" t="str">
        <f>CoverSheet!$C$15</f>
        <v/>
      </c>
      <c r="E114" t="s">
        <v>1931</v>
      </c>
      <c r="F114" t="s">
        <v>2034</v>
      </c>
      <c r="G114" t="s">
        <v>5330</v>
      </c>
      <c r="H114">
        <f>Passporting!G37</f>
        <v>0</v>
      </c>
    </row>
    <row r="115" spans="1:8" x14ac:dyDescent="0.35">
      <c r="A115" t="str">
        <f>IF(CoverSheet!$C$9="Annual Return","AR",IF(CoverSheet!$C$9="Interim Return","IR",IF(CoverSheet!$C$9="Audited Annual Return","AAR","")))</f>
        <v/>
      </c>
      <c r="B115" t="str">
        <f>CoverSheet!$G$7</f>
        <v>v:25-01-a</v>
      </c>
      <c r="C115">
        <f>IF(CoverSheet!$C$31=3,"Q1",IF(CoverSheet!$C$31=6,"Q2",IF(CoverSheet!$C$31=9,"Q3",IF(AND(CoverSheet!$C$31=12,A115="AR"),"Q4",YEAR(CoverSheet!$D$29)))))</f>
        <v>1900</v>
      </c>
      <c r="D115" t="str">
        <f>CoverSheet!$C$15</f>
        <v/>
      </c>
      <c r="E115" t="s">
        <v>1931</v>
      </c>
      <c r="F115" t="s">
        <v>2035</v>
      </c>
      <c r="G115" t="s">
        <v>5331</v>
      </c>
      <c r="H115">
        <f>Passporting!G38</f>
        <v>0</v>
      </c>
    </row>
    <row r="116" spans="1:8" x14ac:dyDescent="0.35">
      <c r="A116" t="str">
        <f>IF(CoverSheet!$C$9="Annual Return","AR",IF(CoverSheet!$C$9="Interim Return","IR",IF(CoverSheet!$C$9="Audited Annual Return","AAR","")))</f>
        <v/>
      </c>
      <c r="B116" t="str">
        <f>CoverSheet!$G$7</f>
        <v>v:25-01-a</v>
      </c>
      <c r="C116">
        <f>IF(CoverSheet!$C$31=3,"Q1",IF(CoverSheet!$C$31=6,"Q2",IF(CoverSheet!$C$31=9,"Q3",IF(AND(CoverSheet!$C$31=12,A116="AR"),"Q4",YEAR(CoverSheet!$D$29)))))</f>
        <v>1900</v>
      </c>
      <c r="D116" t="str">
        <f>CoverSheet!$C$15</f>
        <v/>
      </c>
      <c r="E116" t="s">
        <v>1931</v>
      </c>
      <c r="F116" t="s">
        <v>2036</v>
      </c>
      <c r="G116" t="s">
        <v>5332</v>
      </c>
      <c r="H116">
        <f>Passporting!G39</f>
        <v>0</v>
      </c>
    </row>
    <row r="117" spans="1:8" x14ac:dyDescent="0.35">
      <c r="A117" t="str">
        <f>IF(CoverSheet!$C$9="Annual Return","AR",IF(CoverSheet!$C$9="Interim Return","IR",IF(CoverSheet!$C$9="Audited Annual Return","AAR","")))</f>
        <v/>
      </c>
      <c r="B117" t="str">
        <f>CoverSheet!$G$7</f>
        <v>v:25-01-a</v>
      </c>
      <c r="C117">
        <f>IF(CoverSheet!$C$31=3,"Q1",IF(CoverSheet!$C$31=6,"Q2",IF(CoverSheet!$C$31=9,"Q3",IF(AND(CoverSheet!$C$31=12,A117="AR"),"Q4",YEAR(CoverSheet!$D$29)))))</f>
        <v>1900</v>
      </c>
      <c r="D117" t="str">
        <f>CoverSheet!$C$15</f>
        <v/>
      </c>
      <c r="E117" t="s">
        <v>1931</v>
      </c>
      <c r="F117" t="s">
        <v>2037</v>
      </c>
      <c r="G117" t="s">
        <v>5333</v>
      </c>
      <c r="H117">
        <f>Passporting!G40</f>
        <v>0</v>
      </c>
    </row>
    <row r="118" spans="1:8" x14ac:dyDescent="0.35">
      <c r="A118" t="str">
        <f>IF(CoverSheet!$C$9="Annual Return","AR",IF(CoverSheet!$C$9="Interim Return","IR",IF(CoverSheet!$C$9="Audited Annual Return","AAR","")))</f>
        <v/>
      </c>
      <c r="B118" t="str">
        <f>CoverSheet!$G$7</f>
        <v>v:25-01-a</v>
      </c>
      <c r="C118">
        <f>IF(CoverSheet!$C$31=3,"Q1",IF(CoverSheet!$C$31=6,"Q2",IF(CoverSheet!$C$31=9,"Q3",IF(AND(CoverSheet!$C$31=12,A118="AR"),"Q4",YEAR(CoverSheet!$D$29)))))</f>
        <v>1900</v>
      </c>
      <c r="D118" t="str">
        <f>CoverSheet!$C$15</f>
        <v/>
      </c>
      <c r="E118" t="s">
        <v>1931</v>
      </c>
      <c r="F118" t="s">
        <v>2038</v>
      </c>
      <c r="G118" t="s">
        <v>5334</v>
      </c>
      <c r="H118">
        <f>Passporting!G41</f>
        <v>0</v>
      </c>
    </row>
    <row r="119" spans="1:8" x14ac:dyDescent="0.35">
      <c r="A119" t="str">
        <f>IF(CoverSheet!$C$9="Annual Return","AR",IF(CoverSheet!$C$9="Interim Return","IR",IF(CoverSheet!$C$9="Audited Annual Return","AAR","")))</f>
        <v/>
      </c>
      <c r="B119" t="str">
        <f>CoverSheet!$G$7</f>
        <v>v:25-01-a</v>
      </c>
      <c r="C119">
        <f>IF(CoverSheet!$C$31=3,"Q1",IF(CoverSheet!$C$31=6,"Q2",IF(CoverSheet!$C$31=9,"Q3",IF(AND(CoverSheet!$C$31=12,A119="AR"),"Q4",YEAR(CoverSheet!$D$29)))))</f>
        <v>1900</v>
      </c>
      <c r="D119" t="str">
        <f>CoverSheet!$C$15</f>
        <v/>
      </c>
      <c r="E119" t="s">
        <v>1931</v>
      </c>
      <c r="F119" t="s">
        <v>2039</v>
      </c>
      <c r="G119" t="s">
        <v>5335</v>
      </c>
      <c r="H119">
        <f>Passporting!G42</f>
        <v>0</v>
      </c>
    </row>
    <row r="120" spans="1:8" x14ac:dyDescent="0.35">
      <c r="A120" t="str">
        <f>IF(CoverSheet!$C$9="Annual Return","AR",IF(CoverSheet!$C$9="Interim Return","IR",IF(CoverSheet!$C$9="Audited Annual Return","AAR","")))</f>
        <v/>
      </c>
      <c r="B120" t="str">
        <f>CoverSheet!$G$7</f>
        <v>v:25-01-a</v>
      </c>
      <c r="C120">
        <f>IF(CoverSheet!$C$31=3,"Q1",IF(CoverSheet!$C$31=6,"Q2",IF(CoverSheet!$C$31=9,"Q3",IF(AND(CoverSheet!$C$31=12,A120="AR"),"Q4",YEAR(CoverSheet!$D$29)))))</f>
        <v>1900</v>
      </c>
      <c r="D120" t="str">
        <f>CoverSheet!$C$15</f>
        <v/>
      </c>
      <c r="E120" t="s">
        <v>1931</v>
      </c>
      <c r="F120" t="s">
        <v>5307</v>
      </c>
      <c r="G120" t="s">
        <v>5336</v>
      </c>
      <c r="H120">
        <f>Passporting!G43</f>
        <v>0</v>
      </c>
    </row>
    <row r="121" spans="1:8" x14ac:dyDescent="0.35">
      <c r="A121" t="str">
        <f>IF(CoverSheet!$C$9="Annual Return","AR",IF(CoverSheet!$C$9="Interim Return","IR",IF(CoverSheet!$C$9="Audited Annual Return","AAR","")))</f>
        <v/>
      </c>
      <c r="B121" t="str">
        <f>CoverSheet!$G$7</f>
        <v>v:25-01-a</v>
      </c>
      <c r="C121">
        <f>IF(CoverSheet!$C$31=3,"Q1",IF(CoverSheet!$C$31=6,"Q2",IF(CoverSheet!$C$31=9,"Q3",IF(AND(CoverSheet!$C$31=12,A121="AR"),"Q4",YEAR(CoverSheet!$D$29)))))</f>
        <v>1900</v>
      </c>
      <c r="D121" t="str">
        <f>CoverSheet!$C$15</f>
        <v/>
      </c>
      <c r="E121" t="s">
        <v>1931</v>
      </c>
      <c r="F121" t="s">
        <v>5308</v>
      </c>
      <c r="G121" t="s">
        <v>5337</v>
      </c>
      <c r="H121">
        <f>Passporting!G44</f>
        <v>0</v>
      </c>
    </row>
    <row r="122" spans="1:8" x14ac:dyDescent="0.35">
      <c r="A122" t="str">
        <f>IF(CoverSheet!$C$9="Annual Return","AR",IF(CoverSheet!$C$9="Interim Return","IR",IF(CoverSheet!$C$9="Audited Annual Return","AAR","")))</f>
        <v/>
      </c>
      <c r="B122" t="str">
        <f>CoverSheet!$G$7</f>
        <v>v:25-01-a</v>
      </c>
      <c r="C122">
        <f>IF(CoverSheet!$C$31=3,"Q1",IF(CoverSheet!$C$31=6,"Q2",IF(CoverSheet!$C$31=9,"Q3",IF(AND(CoverSheet!$C$31=12,A122="AR"),"Q4",YEAR(CoverSheet!$D$29)))))</f>
        <v>1900</v>
      </c>
      <c r="D122" t="str">
        <f>CoverSheet!$C$15</f>
        <v/>
      </c>
      <c r="E122" t="s">
        <v>1931</v>
      </c>
      <c r="F122" t="s">
        <v>5309</v>
      </c>
      <c r="G122" t="s">
        <v>5338</v>
      </c>
      <c r="H122">
        <f>Passporting!G45</f>
        <v>0</v>
      </c>
    </row>
    <row r="123" spans="1:8" x14ac:dyDescent="0.35">
      <c r="A123" t="str">
        <f>IF(CoverSheet!$C$9="Annual Return","AR",IF(CoverSheet!$C$9="Interim Return","IR",IF(CoverSheet!$C$9="Audited Annual Return","AAR","")))</f>
        <v/>
      </c>
      <c r="B123" t="str">
        <f>CoverSheet!$G$7</f>
        <v>v:25-01-a</v>
      </c>
      <c r="C123">
        <f>IF(CoverSheet!$C$31=3,"Q1",IF(CoverSheet!$C$31=6,"Q2",IF(CoverSheet!$C$31=9,"Q3",IF(AND(CoverSheet!$C$31=12,A123="AR"),"Q4",YEAR(CoverSheet!$D$29)))))</f>
        <v>1900</v>
      </c>
      <c r="D123" t="str">
        <f>CoverSheet!$C$15</f>
        <v/>
      </c>
      <c r="E123" t="s">
        <v>1931</v>
      </c>
      <c r="F123" t="s">
        <v>2040</v>
      </c>
      <c r="G123" t="s">
        <v>5310</v>
      </c>
      <c r="H123">
        <f>Passporting!H16</f>
        <v>0</v>
      </c>
    </row>
    <row r="124" spans="1:8" x14ac:dyDescent="0.35">
      <c r="A124" t="str">
        <f>IF(CoverSheet!$C$9="Annual Return","AR",IF(CoverSheet!$C$9="Interim Return","IR",IF(CoverSheet!$C$9="Audited Annual Return","AAR","")))</f>
        <v/>
      </c>
      <c r="B124" t="str">
        <f>CoverSheet!$G$7</f>
        <v>v:25-01-a</v>
      </c>
      <c r="C124">
        <f>IF(CoverSheet!$C$31=3,"Q1",IF(CoverSheet!$C$31=6,"Q2",IF(CoverSheet!$C$31=9,"Q3",IF(AND(CoverSheet!$C$31=12,A124="AR"),"Q4",YEAR(CoverSheet!$D$29)))))</f>
        <v>1900</v>
      </c>
      <c r="D124" t="str">
        <f>CoverSheet!$C$15</f>
        <v/>
      </c>
      <c r="E124" t="s">
        <v>1931</v>
      </c>
      <c r="F124" t="s">
        <v>2041</v>
      </c>
      <c r="G124" t="s">
        <v>5311</v>
      </c>
      <c r="H124">
        <f>Passporting!H17</f>
        <v>0</v>
      </c>
    </row>
    <row r="125" spans="1:8" x14ac:dyDescent="0.35">
      <c r="A125" t="str">
        <f>IF(CoverSheet!$C$9="Annual Return","AR",IF(CoverSheet!$C$9="Interim Return","IR",IF(CoverSheet!$C$9="Audited Annual Return","AAR","")))</f>
        <v/>
      </c>
      <c r="B125" t="str">
        <f>CoverSheet!$G$7</f>
        <v>v:25-01-a</v>
      </c>
      <c r="C125">
        <f>IF(CoverSheet!$C$31=3,"Q1",IF(CoverSheet!$C$31=6,"Q2",IF(CoverSheet!$C$31=9,"Q3",IF(AND(CoverSheet!$C$31=12,A125="AR"),"Q4",YEAR(CoverSheet!$D$29)))))</f>
        <v>1900</v>
      </c>
      <c r="D125" t="str">
        <f>CoverSheet!$C$15</f>
        <v/>
      </c>
      <c r="E125" t="s">
        <v>1931</v>
      </c>
      <c r="F125" t="s">
        <v>2042</v>
      </c>
      <c r="G125" t="s">
        <v>5312</v>
      </c>
      <c r="H125">
        <f>Passporting!H18</f>
        <v>0</v>
      </c>
    </row>
    <row r="126" spans="1:8" x14ac:dyDescent="0.35">
      <c r="A126" t="str">
        <f>IF(CoverSheet!$C$9="Annual Return","AR",IF(CoverSheet!$C$9="Interim Return","IR",IF(CoverSheet!$C$9="Audited Annual Return","AAR","")))</f>
        <v/>
      </c>
      <c r="B126" t="str">
        <f>CoverSheet!$G$7</f>
        <v>v:25-01-a</v>
      </c>
      <c r="C126">
        <f>IF(CoverSheet!$C$31=3,"Q1",IF(CoverSheet!$C$31=6,"Q2",IF(CoverSheet!$C$31=9,"Q3",IF(AND(CoverSheet!$C$31=12,A126="AR"),"Q4",YEAR(CoverSheet!$D$29)))))</f>
        <v>1900</v>
      </c>
      <c r="D126" t="str">
        <f>CoverSheet!$C$15</f>
        <v/>
      </c>
      <c r="E126" t="s">
        <v>1931</v>
      </c>
      <c r="F126" t="s">
        <v>2043</v>
      </c>
      <c r="G126" t="s">
        <v>5313</v>
      </c>
      <c r="H126">
        <f>Passporting!H19</f>
        <v>0</v>
      </c>
    </row>
    <row r="127" spans="1:8" x14ac:dyDescent="0.35">
      <c r="A127" t="str">
        <f>IF(CoverSheet!$C$9="Annual Return","AR",IF(CoverSheet!$C$9="Interim Return","IR",IF(CoverSheet!$C$9="Audited Annual Return","AAR","")))</f>
        <v/>
      </c>
      <c r="B127" t="str">
        <f>CoverSheet!$G$7</f>
        <v>v:25-01-a</v>
      </c>
      <c r="C127">
        <f>IF(CoverSheet!$C$31=3,"Q1",IF(CoverSheet!$C$31=6,"Q2",IF(CoverSheet!$C$31=9,"Q3",IF(AND(CoverSheet!$C$31=12,A127="AR"),"Q4",YEAR(CoverSheet!$D$29)))))</f>
        <v>1900</v>
      </c>
      <c r="D127" t="str">
        <f>CoverSheet!$C$15</f>
        <v/>
      </c>
      <c r="E127" t="s">
        <v>1931</v>
      </c>
      <c r="F127" t="s">
        <v>2044</v>
      </c>
      <c r="G127" t="s">
        <v>5314</v>
      </c>
      <c r="H127">
        <f>Passporting!H20</f>
        <v>0</v>
      </c>
    </row>
    <row r="128" spans="1:8" x14ac:dyDescent="0.35">
      <c r="A128" t="str">
        <f>IF(CoverSheet!$C$9="Annual Return","AR",IF(CoverSheet!$C$9="Interim Return","IR",IF(CoverSheet!$C$9="Audited Annual Return","AAR","")))</f>
        <v/>
      </c>
      <c r="B128" t="str">
        <f>CoverSheet!$G$7</f>
        <v>v:25-01-a</v>
      </c>
      <c r="C128">
        <f>IF(CoverSheet!$C$31=3,"Q1",IF(CoverSheet!$C$31=6,"Q2",IF(CoverSheet!$C$31=9,"Q3",IF(AND(CoverSheet!$C$31=12,A128="AR"),"Q4",YEAR(CoverSheet!$D$29)))))</f>
        <v>1900</v>
      </c>
      <c r="D128" t="str">
        <f>CoverSheet!$C$15</f>
        <v/>
      </c>
      <c r="E128" t="s">
        <v>1931</v>
      </c>
      <c r="F128" t="s">
        <v>2045</v>
      </c>
      <c r="G128" t="s">
        <v>5315</v>
      </c>
      <c r="H128">
        <f>Passporting!H21</f>
        <v>0</v>
      </c>
    </row>
    <row r="129" spans="1:8" x14ac:dyDescent="0.35">
      <c r="A129" t="str">
        <f>IF(CoverSheet!$C$9="Annual Return","AR",IF(CoverSheet!$C$9="Interim Return","IR",IF(CoverSheet!$C$9="Audited Annual Return","AAR","")))</f>
        <v/>
      </c>
      <c r="B129" t="str">
        <f>CoverSheet!$G$7</f>
        <v>v:25-01-a</v>
      </c>
      <c r="C129">
        <f>IF(CoverSheet!$C$31=3,"Q1",IF(CoverSheet!$C$31=6,"Q2",IF(CoverSheet!$C$31=9,"Q3",IF(AND(CoverSheet!$C$31=12,A129="AR"),"Q4",YEAR(CoverSheet!$D$29)))))</f>
        <v>1900</v>
      </c>
      <c r="D129" t="str">
        <f>CoverSheet!$C$15</f>
        <v/>
      </c>
      <c r="E129" t="s">
        <v>1931</v>
      </c>
      <c r="F129" t="s">
        <v>2046</v>
      </c>
      <c r="G129" t="s">
        <v>5316</v>
      </c>
      <c r="H129">
        <f>Passporting!H22</f>
        <v>0</v>
      </c>
    </row>
    <row r="130" spans="1:8" x14ac:dyDescent="0.35">
      <c r="A130" t="str">
        <f>IF(CoverSheet!$C$9="Annual Return","AR",IF(CoverSheet!$C$9="Interim Return","IR",IF(CoverSheet!$C$9="Audited Annual Return","AAR","")))</f>
        <v/>
      </c>
      <c r="B130" t="str">
        <f>CoverSheet!$G$7</f>
        <v>v:25-01-a</v>
      </c>
      <c r="C130">
        <f>IF(CoverSheet!$C$31=3,"Q1",IF(CoverSheet!$C$31=6,"Q2",IF(CoverSheet!$C$31=9,"Q3",IF(AND(CoverSheet!$C$31=12,A130="AR"),"Q4",YEAR(CoverSheet!$D$29)))))</f>
        <v>1900</v>
      </c>
      <c r="D130" t="str">
        <f>CoverSheet!$C$15</f>
        <v/>
      </c>
      <c r="E130" t="s">
        <v>1931</v>
      </c>
      <c r="F130" t="s">
        <v>2047</v>
      </c>
      <c r="G130" t="s">
        <v>5317</v>
      </c>
      <c r="H130">
        <f>Passporting!H23</f>
        <v>0</v>
      </c>
    </row>
    <row r="131" spans="1:8" x14ac:dyDescent="0.35">
      <c r="A131" t="str">
        <f>IF(CoverSheet!$C$9="Annual Return","AR",IF(CoverSheet!$C$9="Interim Return","IR",IF(CoverSheet!$C$9="Audited Annual Return","AAR","")))</f>
        <v/>
      </c>
      <c r="B131" t="str">
        <f>CoverSheet!$G$7</f>
        <v>v:25-01-a</v>
      </c>
      <c r="C131">
        <f>IF(CoverSheet!$C$31=3,"Q1",IF(CoverSheet!$C$31=6,"Q2",IF(CoverSheet!$C$31=9,"Q3",IF(AND(CoverSheet!$C$31=12,A131="AR"),"Q4",YEAR(CoverSheet!$D$29)))))</f>
        <v>1900</v>
      </c>
      <c r="D131" t="str">
        <f>CoverSheet!$C$15</f>
        <v/>
      </c>
      <c r="E131" t="s">
        <v>1931</v>
      </c>
      <c r="F131" t="s">
        <v>2048</v>
      </c>
      <c r="G131" t="s">
        <v>5318</v>
      </c>
      <c r="H131">
        <f>Passporting!H24</f>
        <v>0</v>
      </c>
    </row>
    <row r="132" spans="1:8" x14ac:dyDescent="0.35">
      <c r="A132" t="str">
        <f>IF(CoverSheet!$C$9="Annual Return","AR",IF(CoverSheet!$C$9="Interim Return","IR",IF(CoverSheet!$C$9="Audited Annual Return","AAR","")))</f>
        <v/>
      </c>
      <c r="B132" t="str">
        <f>CoverSheet!$G$7</f>
        <v>v:25-01-a</v>
      </c>
      <c r="C132">
        <f>IF(CoverSheet!$C$31=3,"Q1",IF(CoverSheet!$C$31=6,"Q2",IF(CoverSheet!$C$31=9,"Q3",IF(AND(CoverSheet!$C$31=12,A132="AR"),"Q4",YEAR(CoverSheet!$D$29)))))</f>
        <v>1900</v>
      </c>
      <c r="D132" t="str">
        <f>CoverSheet!$C$15</f>
        <v/>
      </c>
      <c r="E132" t="s">
        <v>1931</v>
      </c>
      <c r="F132" t="s">
        <v>2049</v>
      </c>
      <c r="G132" t="s">
        <v>5319</v>
      </c>
      <c r="H132">
        <f>Passporting!H25</f>
        <v>0</v>
      </c>
    </row>
    <row r="133" spans="1:8" x14ac:dyDescent="0.35">
      <c r="A133" t="str">
        <f>IF(CoverSheet!$C$9="Annual Return","AR",IF(CoverSheet!$C$9="Interim Return","IR",IF(CoverSheet!$C$9="Audited Annual Return","AAR","")))</f>
        <v/>
      </c>
      <c r="B133" t="str">
        <f>CoverSheet!$G$7</f>
        <v>v:25-01-a</v>
      </c>
      <c r="C133">
        <f>IF(CoverSheet!$C$31=3,"Q1",IF(CoverSheet!$C$31=6,"Q2",IF(CoverSheet!$C$31=9,"Q3",IF(AND(CoverSheet!$C$31=12,A133="AR"),"Q4",YEAR(CoverSheet!$D$29)))))</f>
        <v>1900</v>
      </c>
      <c r="D133" t="str">
        <f>CoverSheet!$C$15</f>
        <v/>
      </c>
      <c r="E133" t="s">
        <v>1931</v>
      </c>
      <c r="F133" t="s">
        <v>2050</v>
      </c>
      <c r="G133" t="s">
        <v>5320</v>
      </c>
      <c r="H133">
        <f>Passporting!H26</f>
        <v>0</v>
      </c>
    </row>
    <row r="134" spans="1:8" x14ac:dyDescent="0.35">
      <c r="A134" t="str">
        <f>IF(CoverSheet!$C$9="Annual Return","AR",IF(CoverSheet!$C$9="Interim Return","IR",IF(CoverSheet!$C$9="Audited Annual Return","AAR","")))</f>
        <v/>
      </c>
      <c r="B134" t="str">
        <f>CoverSheet!$G$7</f>
        <v>v:25-01-a</v>
      </c>
      <c r="C134">
        <f>IF(CoverSheet!$C$31=3,"Q1",IF(CoverSheet!$C$31=6,"Q2",IF(CoverSheet!$C$31=9,"Q3",IF(AND(CoverSheet!$C$31=12,A134="AR"),"Q4",YEAR(CoverSheet!$D$29)))))</f>
        <v>1900</v>
      </c>
      <c r="D134" t="str">
        <f>CoverSheet!$C$15</f>
        <v/>
      </c>
      <c r="E134" t="s">
        <v>1931</v>
      </c>
      <c r="F134" t="s">
        <v>2051</v>
      </c>
      <c r="G134" t="s">
        <v>5321</v>
      </c>
      <c r="H134">
        <f>Passporting!H27</f>
        <v>0</v>
      </c>
    </row>
    <row r="135" spans="1:8" x14ac:dyDescent="0.35">
      <c r="A135" t="str">
        <f>IF(CoverSheet!$C$9="Annual Return","AR",IF(CoverSheet!$C$9="Interim Return","IR",IF(CoverSheet!$C$9="Audited Annual Return","AAR","")))</f>
        <v/>
      </c>
      <c r="B135" t="str">
        <f>CoverSheet!$G$7</f>
        <v>v:25-01-a</v>
      </c>
      <c r="C135">
        <f>IF(CoverSheet!$C$31=3,"Q1",IF(CoverSheet!$C$31=6,"Q2",IF(CoverSheet!$C$31=9,"Q3",IF(AND(CoverSheet!$C$31=12,A135="AR"),"Q4",YEAR(CoverSheet!$D$29)))))</f>
        <v>1900</v>
      </c>
      <c r="D135" t="str">
        <f>CoverSheet!$C$15</f>
        <v/>
      </c>
      <c r="E135" t="s">
        <v>1931</v>
      </c>
      <c r="F135" t="s">
        <v>2052</v>
      </c>
      <c r="G135" t="s">
        <v>5322</v>
      </c>
      <c r="H135">
        <f>Passporting!H28</f>
        <v>0</v>
      </c>
    </row>
    <row r="136" spans="1:8" x14ac:dyDescent="0.35">
      <c r="A136" t="str">
        <f>IF(CoverSheet!$C$9="Annual Return","AR",IF(CoverSheet!$C$9="Interim Return","IR",IF(CoverSheet!$C$9="Audited Annual Return","AAR","")))</f>
        <v/>
      </c>
      <c r="B136" t="str">
        <f>CoverSheet!$G$7</f>
        <v>v:25-01-a</v>
      </c>
      <c r="C136">
        <f>IF(CoverSheet!$C$31=3,"Q1",IF(CoverSheet!$C$31=6,"Q2",IF(CoverSheet!$C$31=9,"Q3",IF(AND(CoverSheet!$C$31=12,A136="AR"),"Q4",YEAR(CoverSheet!$D$29)))))</f>
        <v>1900</v>
      </c>
      <c r="D136" t="str">
        <f>CoverSheet!$C$15</f>
        <v/>
      </c>
      <c r="E136" t="s">
        <v>1931</v>
      </c>
      <c r="F136" t="s">
        <v>2053</v>
      </c>
      <c r="G136" t="s">
        <v>5323</v>
      </c>
      <c r="H136">
        <f>Passporting!H29</f>
        <v>0</v>
      </c>
    </row>
    <row r="137" spans="1:8" x14ac:dyDescent="0.35">
      <c r="A137" t="str">
        <f>IF(CoverSheet!$C$9="Annual Return","AR",IF(CoverSheet!$C$9="Interim Return","IR",IF(CoverSheet!$C$9="Audited Annual Return","AAR","")))</f>
        <v/>
      </c>
      <c r="B137" t="str">
        <f>CoverSheet!$G$7</f>
        <v>v:25-01-a</v>
      </c>
      <c r="C137">
        <f>IF(CoverSheet!$C$31=3,"Q1",IF(CoverSheet!$C$31=6,"Q2",IF(CoverSheet!$C$31=9,"Q3",IF(AND(CoverSheet!$C$31=12,A137="AR"),"Q4",YEAR(CoverSheet!$D$29)))))</f>
        <v>1900</v>
      </c>
      <c r="D137" t="str">
        <f>CoverSheet!$C$15</f>
        <v/>
      </c>
      <c r="E137" t="s">
        <v>1931</v>
      </c>
      <c r="F137" t="s">
        <v>2054</v>
      </c>
      <c r="G137" t="s">
        <v>5324</v>
      </c>
      <c r="H137">
        <f>Passporting!H30</f>
        <v>0</v>
      </c>
    </row>
    <row r="138" spans="1:8" x14ac:dyDescent="0.35">
      <c r="A138" t="str">
        <f>IF(CoverSheet!$C$9="Annual Return","AR",IF(CoverSheet!$C$9="Interim Return","IR",IF(CoverSheet!$C$9="Audited Annual Return","AAR","")))</f>
        <v/>
      </c>
      <c r="B138" t="str">
        <f>CoverSheet!$G$7</f>
        <v>v:25-01-a</v>
      </c>
      <c r="C138">
        <f>IF(CoverSheet!$C$31=3,"Q1",IF(CoverSheet!$C$31=6,"Q2",IF(CoverSheet!$C$31=9,"Q3",IF(AND(CoverSheet!$C$31=12,A138="AR"),"Q4",YEAR(CoverSheet!$D$29)))))</f>
        <v>1900</v>
      </c>
      <c r="D138" t="str">
        <f>CoverSheet!$C$15</f>
        <v/>
      </c>
      <c r="E138" t="s">
        <v>1931</v>
      </c>
      <c r="F138" t="s">
        <v>2055</v>
      </c>
      <c r="G138" t="s">
        <v>5325</v>
      </c>
      <c r="H138">
        <f>Passporting!H31</f>
        <v>0</v>
      </c>
    </row>
    <row r="139" spans="1:8" x14ac:dyDescent="0.35">
      <c r="A139" t="str">
        <f>IF(CoverSheet!$C$9="Annual Return","AR",IF(CoverSheet!$C$9="Interim Return","IR",IF(CoverSheet!$C$9="Audited Annual Return","AAR","")))</f>
        <v/>
      </c>
      <c r="B139" t="str">
        <f>CoverSheet!$G$7</f>
        <v>v:25-01-a</v>
      </c>
      <c r="C139">
        <f>IF(CoverSheet!$C$31=3,"Q1",IF(CoverSheet!$C$31=6,"Q2",IF(CoverSheet!$C$31=9,"Q3",IF(AND(CoverSheet!$C$31=12,A139="AR"),"Q4",YEAR(CoverSheet!$D$29)))))</f>
        <v>1900</v>
      </c>
      <c r="D139" t="str">
        <f>CoverSheet!$C$15</f>
        <v/>
      </c>
      <c r="E139" t="s">
        <v>1931</v>
      </c>
      <c r="F139" t="s">
        <v>2056</v>
      </c>
      <c r="G139" t="s">
        <v>5326</v>
      </c>
      <c r="H139">
        <f>Passporting!H32</f>
        <v>0</v>
      </c>
    </row>
    <row r="140" spans="1:8" x14ac:dyDescent="0.35">
      <c r="A140" t="str">
        <f>IF(CoverSheet!$C$9="Annual Return","AR",IF(CoverSheet!$C$9="Interim Return","IR",IF(CoverSheet!$C$9="Audited Annual Return","AAR","")))</f>
        <v/>
      </c>
      <c r="B140" t="str">
        <f>CoverSheet!$G$7</f>
        <v>v:25-01-a</v>
      </c>
      <c r="C140">
        <f>IF(CoverSheet!$C$31=3,"Q1",IF(CoverSheet!$C$31=6,"Q2",IF(CoverSheet!$C$31=9,"Q3",IF(AND(CoverSheet!$C$31=12,A140="AR"),"Q4",YEAR(CoverSheet!$D$29)))))</f>
        <v>1900</v>
      </c>
      <c r="D140" t="str">
        <f>CoverSheet!$C$15</f>
        <v/>
      </c>
      <c r="E140" t="s">
        <v>1931</v>
      </c>
      <c r="F140" t="s">
        <v>2057</v>
      </c>
      <c r="G140" t="s">
        <v>6103</v>
      </c>
      <c r="H140">
        <f>Passporting!H33</f>
        <v>0</v>
      </c>
    </row>
    <row r="141" spans="1:8" x14ac:dyDescent="0.35">
      <c r="A141" t="str">
        <f>IF(CoverSheet!$C$9="Annual Return","AR",IF(CoverSheet!$C$9="Interim Return","IR",IF(CoverSheet!$C$9="Audited Annual Return","AAR","")))</f>
        <v/>
      </c>
      <c r="B141" t="str">
        <f>CoverSheet!$G$7</f>
        <v>v:25-01-a</v>
      </c>
      <c r="C141">
        <f>IF(CoverSheet!$C$31=3,"Q1",IF(CoverSheet!$C$31=6,"Q2",IF(CoverSheet!$C$31=9,"Q3",IF(AND(CoverSheet!$C$31=12,A141="AR"),"Q4",YEAR(CoverSheet!$D$29)))))</f>
        <v>1900</v>
      </c>
      <c r="D141" t="str">
        <f>CoverSheet!$C$15</f>
        <v/>
      </c>
      <c r="E141" t="s">
        <v>1931</v>
      </c>
      <c r="F141" t="s">
        <v>2058</v>
      </c>
      <c r="G141" t="s">
        <v>5327</v>
      </c>
      <c r="H141">
        <f>Passporting!H34</f>
        <v>0</v>
      </c>
    </row>
    <row r="142" spans="1:8" x14ac:dyDescent="0.35">
      <c r="A142" t="str">
        <f>IF(CoverSheet!$C$9="Annual Return","AR",IF(CoverSheet!$C$9="Interim Return","IR",IF(CoverSheet!$C$9="Audited Annual Return","AAR","")))</f>
        <v/>
      </c>
      <c r="B142" t="str">
        <f>CoverSheet!$G$7</f>
        <v>v:25-01-a</v>
      </c>
      <c r="C142">
        <f>IF(CoverSheet!$C$31=3,"Q1",IF(CoverSheet!$C$31=6,"Q2",IF(CoverSheet!$C$31=9,"Q3",IF(AND(CoverSheet!$C$31=12,A142="AR"),"Q4",YEAR(CoverSheet!$D$29)))))</f>
        <v>1900</v>
      </c>
      <c r="D142" t="str">
        <f>CoverSheet!$C$15</f>
        <v/>
      </c>
      <c r="E142" t="s">
        <v>1931</v>
      </c>
      <c r="F142" t="s">
        <v>2059</v>
      </c>
      <c r="G142" t="s">
        <v>5328</v>
      </c>
      <c r="H142">
        <f>Passporting!H35</f>
        <v>0</v>
      </c>
    </row>
    <row r="143" spans="1:8" x14ac:dyDescent="0.35">
      <c r="A143" t="str">
        <f>IF(CoverSheet!$C$9="Annual Return","AR",IF(CoverSheet!$C$9="Interim Return","IR",IF(CoverSheet!$C$9="Audited Annual Return","AAR","")))</f>
        <v/>
      </c>
      <c r="B143" t="str">
        <f>CoverSheet!$G$7</f>
        <v>v:25-01-a</v>
      </c>
      <c r="C143">
        <f>IF(CoverSheet!$C$31=3,"Q1",IF(CoverSheet!$C$31=6,"Q2",IF(CoverSheet!$C$31=9,"Q3",IF(AND(CoverSheet!$C$31=12,A143="AR"),"Q4",YEAR(CoverSheet!$D$29)))))</f>
        <v>1900</v>
      </c>
      <c r="D143" t="str">
        <f>CoverSheet!$C$15</f>
        <v/>
      </c>
      <c r="E143" t="s">
        <v>1931</v>
      </c>
      <c r="F143" t="s">
        <v>2060</v>
      </c>
      <c r="G143" t="s">
        <v>5329</v>
      </c>
      <c r="H143">
        <f>Passporting!H36</f>
        <v>0</v>
      </c>
    </row>
    <row r="144" spans="1:8" x14ac:dyDescent="0.35">
      <c r="A144" t="str">
        <f>IF(CoverSheet!$C$9="Annual Return","AR",IF(CoverSheet!$C$9="Interim Return","IR",IF(CoverSheet!$C$9="Audited Annual Return","AAR","")))</f>
        <v/>
      </c>
      <c r="B144" t="str">
        <f>CoverSheet!$G$7</f>
        <v>v:25-01-a</v>
      </c>
      <c r="C144">
        <f>IF(CoverSheet!$C$31=3,"Q1",IF(CoverSheet!$C$31=6,"Q2",IF(CoverSheet!$C$31=9,"Q3",IF(AND(CoverSheet!$C$31=12,A144="AR"),"Q4",YEAR(CoverSheet!$D$29)))))</f>
        <v>1900</v>
      </c>
      <c r="D144" t="str">
        <f>CoverSheet!$C$15</f>
        <v/>
      </c>
      <c r="E144" t="s">
        <v>1931</v>
      </c>
      <c r="F144" t="s">
        <v>2061</v>
      </c>
      <c r="G144" t="s">
        <v>5330</v>
      </c>
      <c r="H144">
        <f>Passporting!H37</f>
        <v>0</v>
      </c>
    </row>
    <row r="145" spans="1:8" x14ac:dyDescent="0.35">
      <c r="A145" t="str">
        <f>IF(CoverSheet!$C$9="Annual Return","AR",IF(CoverSheet!$C$9="Interim Return","IR",IF(CoverSheet!$C$9="Audited Annual Return","AAR","")))</f>
        <v/>
      </c>
      <c r="B145" t="str">
        <f>CoverSheet!$G$7</f>
        <v>v:25-01-a</v>
      </c>
      <c r="C145">
        <f>IF(CoverSheet!$C$31=3,"Q1",IF(CoverSheet!$C$31=6,"Q2",IF(CoverSheet!$C$31=9,"Q3",IF(AND(CoverSheet!$C$31=12,A145="AR"),"Q4",YEAR(CoverSheet!$D$29)))))</f>
        <v>1900</v>
      </c>
      <c r="D145" t="str">
        <f>CoverSheet!$C$15</f>
        <v/>
      </c>
      <c r="E145" t="s">
        <v>1931</v>
      </c>
      <c r="F145" t="s">
        <v>2062</v>
      </c>
      <c r="G145" t="s">
        <v>5331</v>
      </c>
      <c r="H145">
        <f>Passporting!H38</f>
        <v>0</v>
      </c>
    </row>
    <row r="146" spans="1:8" x14ac:dyDescent="0.35">
      <c r="A146" t="str">
        <f>IF(CoverSheet!$C$9="Annual Return","AR",IF(CoverSheet!$C$9="Interim Return","IR",IF(CoverSheet!$C$9="Audited Annual Return","AAR","")))</f>
        <v/>
      </c>
      <c r="B146" t="str">
        <f>CoverSheet!$G$7</f>
        <v>v:25-01-a</v>
      </c>
      <c r="C146">
        <f>IF(CoverSheet!$C$31=3,"Q1",IF(CoverSheet!$C$31=6,"Q2",IF(CoverSheet!$C$31=9,"Q3",IF(AND(CoverSheet!$C$31=12,A146="AR"),"Q4",YEAR(CoverSheet!$D$29)))))</f>
        <v>1900</v>
      </c>
      <c r="D146" t="str">
        <f>CoverSheet!$C$15</f>
        <v/>
      </c>
      <c r="E146" t="s">
        <v>1931</v>
      </c>
      <c r="F146" t="s">
        <v>2063</v>
      </c>
      <c r="G146" t="s">
        <v>5332</v>
      </c>
      <c r="H146">
        <f>Passporting!H39</f>
        <v>0</v>
      </c>
    </row>
    <row r="147" spans="1:8" x14ac:dyDescent="0.35">
      <c r="A147" t="str">
        <f>IF(CoverSheet!$C$9="Annual Return","AR",IF(CoverSheet!$C$9="Interim Return","IR",IF(CoverSheet!$C$9="Audited Annual Return","AAR","")))</f>
        <v/>
      </c>
      <c r="B147" t="str">
        <f>CoverSheet!$G$7</f>
        <v>v:25-01-a</v>
      </c>
      <c r="C147">
        <f>IF(CoverSheet!$C$31=3,"Q1",IF(CoverSheet!$C$31=6,"Q2",IF(CoverSheet!$C$31=9,"Q3",IF(AND(CoverSheet!$C$31=12,A147="AR"),"Q4",YEAR(CoverSheet!$D$29)))))</f>
        <v>1900</v>
      </c>
      <c r="D147" t="str">
        <f>CoverSheet!$C$15</f>
        <v/>
      </c>
      <c r="E147" t="s">
        <v>1931</v>
      </c>
      <c r="F147" t="s">
        <v>2064</v>
      </c>
      <c r="G147" t="s">
        <v>5333</v>
      </c>
      <c r="H147">
        <f>Passporting!H40</f>
        <v>0</v>
      </c>
    </row>
    <row r="148" spans="1:8" x14ac:dyDescent="0.35">
      <c r="A148" t="str">
        <f>IF(CoverSheet!$C$9="Annual Return","AR",IF(CoverSheet!$C$9="Interim Return","IR",IF(CoverSheet!$C$9="Audited Annual Return","AAR","")))</f>
        <v/>
      </c>
      <c r="B148" t="str">
        <f>CoverSheet!$G$7</f>
        <v>v:25-01-a</v>
      </c>
      <c r="C148">
        <f>IF(CoverSheet!$C$31=3,"Q1",IF(CoverSheet!$C$31=6,"Q2",IF(CoverSheet!$C$31=9,"Q3",IF(AND(CoverSheet!$C$31=12,A148="AR"),"Q4",YEAR(CoverSheet!$D$29)))))</f>
        <v>1900</v>
      </c>
      <c r="D148" t="str">
        <f>CoverSheet!$C$15</f>
        <v/>
      </c>
      <c r="E148" t="s">
        <v>1931</v>
      </c>
      <c r="F148" t="s">
        <v>2065</v>
      </c>
      <c r="G148" t="s">
        <v>5334</v>
      </c>
      <c r="H148">
        <f>Passporting!H41</f>
        <v>0</v>
      </c>
    </row>
    <row r="149" spans="1:8" x14ac:dyDescent="0.35">
      <c r="A149" t="str">
        <f>IF(CoverSheet!$C$9="Annual Return","AR",IF(CoverSheet!$C$9="Interim Return","IR",IF(CoverSheet!$C$9="Audited Annual Return","AAR","")))</f>
        <v/>
      </c>
      <c r="B149" t="str">
        <f>CoverSheet!$G$7</f>
        <v>v:25-01-a</v>
      </c>
      <c r="C149">
        <f>IF(CoverSheet!$C$31=3,"Q1",IF(CoverSheet!$C$31=6,"Q2",IF(CoverSheet!$C$31=9,"Q3",IF(AND(CoverSheet!$C$31=12,A149="AR"),"Q4",YEAR(CoverSheet!$D$29)))))</f>
        <v>1900</v>
      </c>
      <c r="D149" t="str">
        <f>CoverSheet!$C$15</f>
        <v/>
      </c>
      <c r="E149" t="s">
        <v>1931</v>
      </c>
      <c r="F149" t="s">
        <v>2066</v>
      </c>
      <c r="G149" t="s">
        <v>5335</v>
      </c>
      <c r="H149">
        <f>Passporting!H42</f>
        <v>0</v>
      </c>
    </row>
    <row r="150" spans="1:8" x14ac:dyDescent="0.35">
      <c r="A150" t="str">
        <f>IF(CoverSheet!$C$9="Annual Return","AR",IF(CoverSheet!$C$9="Interim Return","IR",IF(CoverSheet!$C$9="Audited Annual Return","AAR","")))</f>
        <v/>
      </c>
      <c r="B150" t="str">
        <f>CoverSheet!$G$7</f>
        <v>v:25-01-a</v>
      </c>
      <c r="C150">
        <f>IF(CoverSheet!$C$31=3,"Q1",IF(CoverSheet!$C$31=6,"Q2",IF(CoverSheet!$C$31=9,"Q3",IF(AND(CoverSheet!$C$31=12,A150="AR"),"Q4",YEAR(CoverSheet!$D$29)))))</f>
        <v>1900</v>
      </c>
      <c r="D150" t="str">
        <f>CoverSheet!$C$15</f>
        <v/>
      </c>
      <c r="E150" t="s">
        <v>1931</v>
      </c>
      <c r="F150" t="s">
        <v>5513</v>
      </c>
      <c r="G150" t="s">
        <v>5336</v>
      </c>
      <c r="H150">
        <f>Passporting!H43</f>
        <v>0</v>
      </c>
    </row>
    <row r="151" spans="1:8" x14ac:dyDescent="0.35">
      <c r="A151" t="str">
        <f>IF(CoverSheet!$C$9="Annual Return","AR",IF(CoverSheet!$C$9="Interim Return","IR",IF(CoverSheet!$C$9="Audited Annual Return","AAR","")))</f>
        <v/>
      </c>
      <c r="B151" t="str">
        <f>CoverSheet!$G$7</f>
        <v>v:25-01-a</v>
      </c>
      <c r="C151">
        <f>IF(CoverSheet!$C$31=3,"Q1",IF(CoverSheet!$C$31=6,"Q2",IF(CoverSheet!$C$31=9,"Q3",IF(AND(CoverSheet!$C$31=12,A151="AR"),"Q4",YEAR(CoverSheet!$D$29)))))</f>
        <v>1900</v>
      </c>
      <c r="D151" t="str">
        <f>CoverSheet!$C$15</f>
        <v/>
      </c>
      <c r="E151" t="s">
        <v>1931</v>
      </c>
      <c r="F151" t="s">
        <v>5514</v>
      </c>
      <c r="G151" t="s">
        <v>5337</v>
      </c>
      <c r="H151">
        <f>Passporting!H44</f>
        <v>0</v>
      </c>
    </row>
    <row r="152" spans="1:8" x14ac:dyDescent="0.35">
      <c r="A152" t="str">
        <f>IF(CoverSheet!$C$9="Annual Return","AR",IF(CoverSheet!$C$9="Interim Return","IR",IF(CoverSheet!$C$9="Audited Annual Return","AAR","")))</f>
        <v/>
      </c>
      <c r="B152" t="str">
        <f>CoverSheet!$G$7</f>
        <v>v:25-01-a</v>
      </c>
      <c r="C152">
        <f>IF(CoverSheet!$C$31=3,"Q1",IF(CoverSheet!$C$31=6,"Q2",IF(CoverSheet!$C$31=9,"Q3",IF(AND(CoverSheet!$C$31=12,A152="AR"),"Q4",YEAR(CoverSheet!$D$29)))))</f>
        <v>1900</v>
      </c>
      <c r="D152" t="str">
        <f>CoverSheet!$C$15</f>
        <v/>
      </c>
      <c r="E152" t="s">
        <v>1931</v>
      </c>
      <c r="F152" t="s">
        <v>5515</v>
      </c>
      <c r="G152" t="s">
        <v>5338</v>
      </c>
      <c r="H152">
        <f>Passporting!H45</f>
        <v>0</v>
      </c>
    </row>
    <row r="153" spans="1:8" x14ac:dyDescent="0.35">
      <c r="A153" t="str">
        <f>IF(CoverSheet!$C$9="Annual Return","AR",IF(CoverSheet!$C$9="Interim Return","IR",IF(CoverSheet!$C$9="Audited Annual Return","AAR","")))</f>
        <v/>
      </c>
      <c r="B153" t="str">
        <f>CoverSheet!$G$7</f>
        <v>v:25-01-a</v>
      </c>
      <c r="C153">
        <f>IF(CoverSheet!$C$31=3,"Q1",IF(CoverSheet!$C$31=6,"Q2",IF(CoverSheet!$C$31=9,"Q3",IF(AND(CoverSheet!$C$31=12,A153="AR"),"Q4",YEAR(CoverSheet!$D$29)))))</f>
        <v>1900</v>
      </c>
      <c r="D153" t="str">
        <f>CoverSheet!$C$15</f>
        <v/>
      </c>
      <c r="E153" t="s">
        <v>1931</v>
      </c>
      <c r="F153" t="s">
        <v>2067</v>
      </c>
      <c r="G153" t="s">
        <v>5339</v>
      </c>
      <c r="H153">
        <f>Passporting!I16</f>
        <v>0</v>
      </c>
    </row>
    <row r="154" spans="1:8" x14ac:dyDescent="0.35">
      <c r="A154" t="str">
        <f>IF(CoverSheet!$C$9="Annual Return","AR",IF(CoverSheet!$C$9="Interim Return","IR",IF(CoverSheet!$C$9="Audited Annual Return","AAR","")))</f>
        <v/>
      </c>
      <c r="B154" t="str">
        <f>CoverSheet!$G$7</f>
        <v>v:25-01-a</v>
      </c>
      <c r="C154">
        <f>IF(CoverSheet!$C$31=3,"Q1",IF(CoverSheet!$C$31=6,"Q2",IF(CoverSheet!$C$31=9,"Q3",IF(AND(CoverSheet!$C$31=12,A154="AR"),"Q4",YEAR(CoverSheet!$D$29)))))</f>
        <v>1900</v>
      </c>
      <c r="D154" t="str">
        <f>CoverSheet!$C$15</f>
        <v/>
      </c>
      <c r="E154" t="s">
        <v>1931</v>
      </c>
      <c r="F154" t="s">
        <v>2068</v>
      </c>
      <c r="G154" t="s">
        <v>5340</v>
      </c>
      <c r="H154">
        <f>Passporting!I17</f>
        <v>0</v>
      </c>
    </row>
    <row r="155" spans="1:8" x14ac:dyDescent="0.35">
      <c r="A155" t="str">
        <f>IF(CoverSheet!$C$9="Annual Return","AR",IF(CoverSheet!$C$9="Interim Return","IR",IF(CoverSheet!$C$9="Audited Annual Return","AAR","")))</f>
        <v/>
      </c>
      <c r="B155" t="str">
        <f>CoverSheet!$G$7</f>
        <v>v:25-01-a</v>
      </c>
      <c r="C155">
        <f>IF(CoverSheet!$C$31=3,"Q1",IF(CoverSheet!$C$31=6,"Q2",IF(CoverSheet!$C$31=9,"Q3",IF(AND(CoverSheet!$C$31=12,A155="AR"),"Q4",YEAR(CoverSheet!$D$29)))))</f>
        <v>1900</v>
      </c>
      <c r="D155" t="str">
        <f>CoverSheet!$C$15</f>
        <v/>
      </c>
      <c r="E155" t="s">
        <v>1931</v>
      </c>
      <c r="F155" t="s">
        <v>2069</v>
      </c>
      <c r="G155" t="s">
        <v>5341</v>
      </c>
      <c r="H155">
        <f>Passporting!I18</f>
        <v>0</v>
      </c>
    </row>
    <row r="156" spans="1:8" x14ac:dyDescent="0.35">
      <c r="A156" t="str">
        <f>IF(CoverSheet!$C$9="Annual Return","AR",IF(CoverSheet!$C$9="Interim Return","IR",IF(CoverSheet!$C$9="Audited Annual Return","AAR","")))</f>
        <v/>
      </c>
      <c r="B156" t="str">
        <f>CoverSheet!$G$7</f>
        <v>v:25-01-a</v>
      </c>
      <c r="C156">
        <f>IF(CoverSheet!$C$31=3,"Q1",IF(CoverSheet!$C$31=6,"Q2",IF(CoverSheet!$C$31=9,"Q3",IF(AND(CoverSheet!$C$31=12,A156="AR"),"Q4",YEAR(CoverSheet!$D$29)))))</f>
        <v>1900</v>
      </c>
      <c r="D156" t="str">
        <f>CoverSheet!$C$15</f>
        <v/>
      </c>
      <c r="E156" t="s">
        <v>1931</v>
      </c>
      <c r="F156" t="s">
        <v>2070</v>
      </c>
      <c r="G156" t="s">
        <v>5342</v>
      </c>
      <c r="H156">
        <f>Passporting!I19</f>
        <v>0</v>
      </c>
    </row>
    <row r="157" spans="1:8" x14ac:dyDescent="0.35">
      <c r="A157" t="str">
        <f>IF(CoverSheet!$C$9="Annual Return","AR",IF(CoverSheet!$C$9="Interim Return","IR",IF(CoverSheet!$C$9="Audited Annual Return","AAR","")))</f>
        <v/>
      </c>
      <c r="B157" t="str">
        <f>CoverSheet!$G$7</f>
        <v>v:25-01-a</v>
      </c>
      <c r="C157">
        <f>IF(CoverSheet!$C$31=3,"Q1",IF(CoverSheet!$C$31=6,"Q2",IF(CoverSheet!$C$31=9,"Q3",IF(AND(CoverSheet!$C$31=12,A157="AR"),"Q4",YEAR(CoverSheet!$D$29)))))</f>
        <v>1900</v>
      </c>
      <c r="D157" t="str">
        <f>CoverSheet!$C$15</f>
        <v/>
      </c>
      <c r="E157" t="s">
        <v>1931</v>
      </c>
      <c r="F157" t="s">
        <v>2071</v>
      </c>
      <c r="G157" t="s">
        <v>5343</v>
      </c>
      <c r="H157">
        <f>Passporting!I20</f>
        <v>0</v>
      </c>
    </row>
    <row r="158" spans="1:8" x14ac:dyDescent="0.35">
      <c r="A158" t="str">
        <f>IF(CoverSheet!$C$9="Annual Return","AR",IF(CoverSheet!$C$9="Interim Return","IR",IF(CoverSheet!$C$9="Audited Annual Return","AAR","")))</f>
        <v/>
      </c>
      <c r="B158" t="str">
        <f>CoverSheet!$G$7</f>
        <v>v:25-01-a</v>
      </c>
      <c r="C158">
        <f>IF(CoverSheet!$C$31=3,"Q1",IF(CoverSheet!$C$31=6,"Q2",IF(CoverSheet!$C$31=9,"Q3",IF(AND(CoverSheet!$C$31=12,A158="AR"),"Q4",YEAR(CoverSheet!$D$29)))))</f>
        <v>1900</v>
      </c>
      <c r="D158" t="str">
        <f>CoverSheet!$C$15</f>
        <v/>
      </c>
      <c r="E158" t="s">
        <v>1931</v>
      </c>
      <c r="F158" t="s">
        <v>2072</v>
      </c>
      <c r="G158" t="s">
        <v>5344</v>
      </c>
      <c r="H158">
        <f>Passporting!I21</f>
        <v>0</v>
      </c>
    </row>
    <row r="159" spans="1:8" x14ac:dyDescent="0.35">
      <c r="A159" t="str">
        <f>IF(CoverSheet!$C$9="Annual Return","AR",IF(CoverSheet!$C$9="Interim Return","IR",IF(CoverSheet!$C$9="Audited Annual Return","AAR","")))</f>
        <v/>
      </c>
      <c r="B159" t="str">
        <f>CoverSheet!$G$7</f>
        <v>v:25-01-a</v>
      </c>
      <c r="C159">
        <f>IF(CoverSheet!$C$31=3,"Q1",IF(CoverSheet!$C$31=6,"Q2",IF(CoverSheet!$C$31=9,"Q3",IF(AND(CoverSheet!$C$31=12,A159="AR"),"Q4",YEAR(CoverSheet!$D$29)))))</f>
        <v>1900</v>
      </c>
      <c r="D159" t="str">
        <f>CoverSheet!$C$15</f>
        <v/>
      </c>
      <c r="E159" t="s">
        <v>1931</v>
      </c>
      <c r="F159" t="s">
        <v>2073</v>
      </c>
      <c r="G159" t="s">
        <v>5345</v>
      </c>
      <c r="H159">
        <f>Passporting!I22</f>
        <v>0</v>
      </c>
    </row>
    <row r="160" spans="1:8" x14ac:dyDescent="0.35">
      <c r="A160" t="str">
        <f>IF(CoverSheet!$C$9="Annual Return","AR",IF(CoverSheet!$C$9="Interim Return","IR",IF(CoverSheet!$C$9="Audited Annual Return","AAR","")))</f>
        <v/>
      </c>
      <c r="B160" t="str">
        <f>CoverSheet!$G$7</f>
        <v>v:25-01-a</v>
      </c>
      <c r="C160">
        <f>IF(CoverSheet!$C$31=3,"Q1",IF(CoverSheet!$C$31=6,"Q2",IF(CoverSheet!$C$31=9,"Q3",IF(AND(CoverSheet!$C$31=12,A160="AR"),"Q4",YEAR(CoverSheet!$D$29)))))</f>
        <v>1900</v>
      </c>
      <c r="D160" t="str">
        <f>CoverSheet!$C$15</f>
        <v/>
      </c>
      <c r="E160" t="s">
        <v>1931</v>
      </c>
      <c r="F160" t="s">
        <v>2074</v>
      </c>
      <c r="G160" t="s">
        <v>5346</v>
      </c>
      <c r="H160">
        <f>Passporting!I23</f>
        <v>0</v>
      </c>
    </row>
    <row r="161" spans="1:8" x14ac:dyDescent="0.35">
      <c r="A161" t="str">
        <f>IF(CoverSheet!$C$9="Annual Return","AR",IF(CoverSheet!$C$9="Interim Return","IR",IF(CoverSheet!$C$9="Audited Annual Return","AAR","")))</f>
        <v/>
      </c>
      <c r="B161" t="str">
        <f>CoverSheet!$G$7</f>
        <v>v:25-01-a</v>
      </c>
      <c r="C161">
        <f>IF(CoverSheet!$C$31=3,"Q1",IF(CoverSheet!$C$31=6,"Q2",IF(CoverSheet!$C$31=9,"Q3",IF(AND(CoverSheet!$C$31=12,A161="AR"),"Q4",YEAR(CoverSheet!$D$29)))))</f>
        <v>1900</v>
      </c>
      <c r="D161" t="str">
        <f>CoverSheet!$C$15</f>
        <v/>
      </c>
      <c r="E161" t="s">
        <v>1931</v>
      </c>
      <c r="F161" t="s">
        <v>2075</v>
      </c>
      <c r="G161" t="s">
        <v>5347</v>
      </c>
      <c r="H161">
        <f>Passporting!I24</f>
        <v>0</v>
      </c>
    </row>
    <row r="162" spans="1:8" x14ac:dyDescent="0.35">
      <c r="A162" t="str">
        <f>IF(CoverSheet!$C$9="Annual Return","AR",IF(CoverSheet!$C$9="Interim Return","IR",IF(CoverSheet!$C$9="Audited Annual Return","AAR","")))</f>
        <v/>
      </c>
      <c r="B162" t="str">
        <f>CoverSheet!$G$7</f>
        <v>v:25-01-a</v>
      </c>
      <c r="C162">
        <f>IF(CoverSheet!$C$31=3,"Q1",IF(CoverSheet!$C$31=6,"Q2",IF(CoverSheet!$C$31=9,"Q3",IF(AND(CoverSheet!$C$31=12,A162="AR"),"Q4",YEAR(CoverSheet!$D$29)))))</f>
        <v>1900</v>
      </c>
      <c r="D162" t="str">
        <f>CoverSheet!$C$15</f>
        <v/>
      </c>
      <c r="E162" t="s">
        <v>1931</v>
      </c>
      <c r="F162" t="s">
        <v>2076</v>
      </c>
      <c r="G162" t="s">
        <v>5348</v>
      </c>
      <c r="H162">
        <f>Passporting!I25</f>
        <v>0</v>
      </c>
    </row>
    <row r="163" spans="1:8" x14ac:dyDescent="0.35">
      <c r="A163" t="str">
        <f>IF(CoverSheet!$C$9="Annual Return","AR",IF(CoverSheet!$C$9="Interim Return","IR",IF(CoverSheet!$C$9="Audited Annual Return","AAR","")))</f>
        <v/>
      </c>
      <c r="B163" t="str">
        <f>CoverSheet!$G$7</f>
        <v>v:25-01-a</v>
      </c>
      <c r="C163">
        <f>IF(CoverSheet!$C$31=3,"Q1",IF(CoverSheet!$C$31=6,"Q2",IF(CoverSheet!$C$31=9,"Q3",IF(AND(CoverSheet!$C$31=12,A163="AR"),"Q4",YEAR(CoverSheet!$D$29)))))</f>
        <v>1900</v>
      </c>
      <c r="D163" t="str">
        <f>CoverSheet!$C$15</f>
        <v/>
      </c>
      <c r="E163" t="s">
        <v>1931</v>
      </c>
      <c r="F163" t="s">
        <v>2077</v>
      </c>
      <c r="G163" t="s">
        <v>5349</v>
      </c>
      <c r="H163">
        <f>Passporting!I26</f>
        <v>0</v>
      </c>
    </row>
    <row r="164" spans="1:8" x14ac:dyDescent="0.35">
      <c r="A164" t="str">
        <f>IF(CoverSheet!$C$9="Annual Return","AR",IF(CoverSheet!$C$9="Interim Return","IR",IF(CoverSheet!$C$9="Audited Annual Return","AAR","")))</f>
        <v/>
      </c>
      <c r="B164" t="str">
        <f>CoverSheet!$G$7</f>
        <v>v:25-01-a</v>
      </c>
      <c r="C164">
        <f>IF(CoverSheet!$C$31=3,"Q1",IF(CoverSheet!$C$31=6,"Q2",IF(CoverSheet!$C$31=9,"Q3",IF(AND(CoverSheet!$C$31=12,A164="AR"),"Q4",YEAR(CoverSheet!$D$29)))))</f>
        <v>1900</v>
      </c>
      <c r="D164" t="str">
        <f>CoverSheet!$C$15</f>
        <v/>
      </c>
      <c r="E164" t="s">
        <v>1931</v>
      </c>
      <c r="F164" t="s">
        <v>2078</v>
      </c>
      <c r="G164" t="s">
        <v>5350</v>
      </c>
      <c r="H164">
        <f>Passporting!I27</f>
        <v>0</v>
      </c>
    </row>
    <row r="165" spans="1:8" x14ac:dyDescent="0.35">
      <c r="A165" t="str">
        <f>IF(CoverSheet!$C$9="Annual Return","AR",IF(CoverSheet!$C$9="Interim Return","IR",IF(CoverSheet!$C$9="Audited Annual Return","AAR","")))</f>
        <v/>
      </c>
      <c r="B165" t="str">
        <f>CoverSheet!$G$7</f>
        <v>v:25-01-a</v>
      </c>
      <c r="C165">
        <f>IF(CoverSheet!$C$31=3,"Q1",IF(CoverSheet!$C$31=6,"Q2",IF(CoverSheet!$C$31=9,"Q3",IF(AND(CoverSheet!$C$31=12,A165="AR"),"Q4",YEAR(CoverSheet!$D$29)))))</f>
        <v>1900</v>
      </c>
      <c r="D165" t="str">
        <f>CoverSheet!$C$15</f>
        <v/>
      </c>
      <c r="E165" t="s">
        <v>1931</v>
      </c>
      <c r="F165" t="s">
        <v>2079</v>
      </c>
      <c r="G165" t="s">
        <v>5351</v>
      </c>
      <c r="H165">
        <f>Passporting!I28</f>
        <v>0</v>
      </c>
    </row>
    <row r="166" spans="1:8" x14ac:dyDescent="0.35">
      <c r="A166" t="str">
        <f>IF(CoverSheet!$C$9="Annual Return","AR",IF(CoverSheet!$C$9="Interim Return","IR",IF(CoverSheet!$C$9="Audited Annual Return","AAR","")))</f>
        <v/>
      </c>
      <c r="B166" t="str">
        <f>CoverSheet!$G$7</f>
        <v>v:25-01-a</v>
      </c>
      <c r="C166">
        <f>IF(CoverSheet!$C$31=3,"Q1",IF(CoverSheet!$C$31=6,"Q2",IF(CoverSheet!$C$31=9,"Q3",IF(AND(CoverSheet!$C$31=12,A166="AR"),"Q4",YEAR(CoverSheet!$D$29)))))</f>
        <v>1900</v>
      </c>
      <c r="D166" t="str">
        <f>CoverSheet!$C$15</f>
        <v/>
      </c>
      <c r="E166" t="s">
        <v>1931</v>
      </c>
      <c r="F166" t="s">
        <v>2080</v>
      </c>
      <c r="G166" t="s">
        <v>5352</v>
      </c>
      <c r="H166">
        <f>Passporting!I29</f>
        <v>0</v>
      </c>
    </row>
    <row r="167" spans="1:8" x14ac:dyDescent="0.35">
      <c r="A167" t="str">
        <f>IF(CoverSheet!$C$9="Annual Return","AR",IF(CoverSheet!$C$9="Interim Return","IR",IF(CoverSheet!$C$9="Audited Annual Return","AAR","")))</f>
        <v/>
      </c>
      <c r="B167" t="str">
        <f>CoverSheet!$G$7</f>
        <v>v:25-01-a</v>
      </c>
      <c r="C167">
        <f>IF(CoverSheet!$C$31=3,"Q1",IF(CoverSheet!$C$31=6,"Q2",IF(CoverSheet!$C$31=9,"Q3",IF(AND(CoverSheet!$C$31=12,A167="AR"),"Q4",YEAR(CoverSheet!$D$29)))))</f>
        <v>1900</v>
      </c>
      <c r="D167" t="str">
        <f>CoverSheet!$C$15</f>
        <v/>
      </c>
      <c r="E167" t="s">
        <v>1931</v>
      </c>
      <c r="F167" t="s">
        <v>2081</v>
      </c>
      <c r="G167" t="s">
        <v>5353</v>
      </c>
      <c r="H167">
        <f>Passporting!I30</f>
        <v>0</v>
      </c>
    </row>
    <row r="168" spans="1:8" x14ac:dyDescent="0.35">
      <c r="A168" t="str">
        <f>IF(CoverSheet!$C$9="Annual Return","AR",IF(CoverSheet!$C$9="Interim Return","IR",IF(CoverSheet!$C$9="Audited Annual Return","AAR","")))</f>
        <v/>
      </c>
      <c r="B168" t="str">
        <f>CoverSheet!$G$7</f>
        <v>v:25-01-a</v>
      </c>
      <c r="C168">
        <f>IF(CoverSheet!$C$31=3,"Q1",IF(CoverSheet!$C$31=6,"Q2",IF(CoverSheet!$C$31=9,"Q3",IF(AND(CoverSheet!$C$31=12,A168="AR"),"Q4",YEAR(CoverSheet!$D$29)))))</f>
        <v>1900</v>
      </c>
      <c r="D168" t="str">
        <f>CoverSheet!$C$15</f>
        <v/>
      </c>
      <c r="E168" t="s">
        <v>1931</v>
      </c>
      <c r="F168" t="s">
        <v>2082</v>
      </c>
      <c r="G168" t="s">
        <v>5354</v>
      </c>
      <c r="H168">
        <f>Passporting!I31</f>
        <v>0</v>
      </c>
    </row>
    <row r="169" spans="1:8" x14ac:dyDescent="0.35">
      <c r="A169" t="str">
        <f>IF(CoverSheet!$C$9="Annual Return","AR",IF(CoverSheet!$C$9="Interim Return","IR",IF(CoverSheet!$C$9="Audited Annual Return","AAR","")))</f>
        <v/>
      </c>
      <c r="B169" t="str">
        <f>CoverSheet!$G$7</f>
        <v>v:25-01-a</v>
      </c>
      <c r="C169">
        <f>IF(CoverSheet!$C$31=3,"Q1",IF(CoverSheet!$C$31=6,"Q2",IF(CoverSheet!$C$31=9,"Q3",IF(AND(CoverSheet!$C$31=12,A169="AR"),"Q4",YEAR(CoverSheet!$D$29)))))</f>
        <v>1900</v>
      </c>
      <c r="D169" t="str">
        <f>CoverSheet!$C$15</f>
        <v/>
      </c>
      <c r="E169" t="s">
        <v>1931</v>
      </c>
      <c r="F169" t="s">
        <v>2083</v>
      </c>
      <c r="G169" t="s">
        <v>5355</v>
      </c>
      <c r="H169">
        <f>Passporting!I32</f>
        <v>0</v>
      </c>
    </row>
    <row r="170" spans="1:8" x14ac:dyDescent="0.35">
      <c r="A170" t="str">
        <f>IF(CoverSheet!$C$9="Annual Return","AR",IF(CoverSheet!$C$9="Interim Return","IR",IF(CoverSheet!$C$9="Audited Annual Return","AAR","")))</f>
        <v/>
      </c>
      <c r="B170" t="str">
        <f>CoverSheet!$G$7</f>
        <v>v:25-01-a</v>
      </c>
      <c r="C170">
        <f>IF(CoverSheet!$C$31=3,"Q1",IF(CoverSheet!$C$31=6,"Q2",IF(CoverSheet!$C$31=9,"Q3",IF(AND(CoverSheet!$C$31=12,A170="AR"),"Q4",YEAR(CoverSheet!$D$29)))))</f>
        <v>1900</v>
      </c>
      <c r="D170" t="str">
        <f>CoverSheet!$C$15</f>
        <v/>
      </c>
      <c r="E170" t="s">
        <v>1931</v>
      </c>
      <c r="F170" t="s">
        <v>2084</v>
      </c>
      <c r="G170" t="s">
        <v>6104</v>
      </c>
      <c r="H170">
        <f>Passporting!I33</f>
        <v>0</v>
      </c>
    </row>
    <row r="171" spans="1:8" x14ac:dyDescent="0.35">
      <c r="A171" t="str">
        <f>IF(CoverSheet!$C$9="Annual Return","AR",IF(CoverSheet!$C$9="Interim Return","IR",IF(CoverSheet!$C$9="Audited Annual Return","AAR","")))</f>
        <v/>
      </c>
      <c r="B171" t="str">
        <f>CoverSheet!$G$7</f>
        <v>v:25-01-a</v>
      </c>
      <c r="C171">
        <f>IF(CoverSheet!$C$31=3,"Q1",IF(CoverSheet!$C$31=6,"Q2",IF(CoverSheet!$C$31=9,"Q3",IF(AND(CoverSheet!$C$31=12,A171="AR"),"Q4",YEAR(CoverSheet!$D$29)))))</f>
        <v>1900</v>
      </c>
      <c r="D171" t="str">
        <f>CoverSheet!$C$15</f>
        <v/>
      </c>
      <c r="E171" t="s">
        <v>1931</v>
      </c>
      <c r="F171" t="s">
        <v>2085</v>
      </c>
      <c r="G171" t="s">
        <v>5356</v>
      </c>
      <c r="H171">
        <f>Passporting!I34</f>
        <v>0</v>
      </c>
    </row>
    <row r="172" spans="1:8" x14ac:dyDescent="0.35">
      <c r="A172" t="str">
        <f>IF(CoverSheet!$C$9="Annual Return","AR",IF(CoverSheet!$C$9="Interim Return","IR",IF(CoverSheet!$C$9="Audited Annual Return","AAR","")))</f>
        <v/>
      </c>
      <c r="B172" t="str">
        <f>CoverSheet!$G$7</f>
        <v>v:25-01-a</v>
      </c>
      <c r="C172">
        <f>IF(CoverSheet!$C$31=3,"Q1",IF(CoverSheet!$C$31=6,"Q2",IF(CoverSheet!$C$31=9,"Q3",IF(AND(CoverSheet!$C$31=12,A172="AR"),"Q4",YEAR(CoverSheet!$D$29)))))</f>
        <v>1900</v>
      </c>
      <c r="D172" t="str">
        <f>CoverSheet!$C$15</f>
        <v/>
      </c>
      <c r="E172" t="s">
        <v>1931</v>
      </c>
      <c r="F172" t="s">
        <v>2086</v>
      </c>
      <c r="G172" t="s">
        <v>5357</v>
      </c>
      <c r="H172">
        <f>Passporting!I35</f>
        <v>0</v>
      </c>
    </row>
    <row r="173" spans="1:8" x14ac:dyDescent="0.35">
      <c r="A173" t="str">
        <f>IF(CoverSheet!$C$9="Annual Return","AR",IF(CoverSheet!$C$9="Interim Return","IR",IF(CoverSheet!$C$9="Audited Annual Return","AAR","")))</f>
        <v/>
      </c>
      <c r="B173" t="str">
        <f>CoverSheet!$G$7</f>
        <v>v:25-01-a</v>
      </c>
      <c r="C173">
        <f>IF(CoverSheet!$C$31=3,"Q1",IF(CoverSheet!$C$31=6,"Q2",IF(CoverSheet!$C$31=9,"Q3",IF(AND(CoverSheet!$C$31=12,A173="AR"),"Q4",YEAR(CoverSheet!$D$29)))))</f>
        <v>1900</v>
      </c>
      <c r="D173" t="str">
        <f>CoverSheet!$C$15</f>
        <v/>
      </c>
      <c r="E173" t="s">
        <v>1931</v>
      </c>
      <c r="F173" t="s">
        <v>2087</v>
      </c>
      <c r="G173" t="s">
        <v>5358</v>
      </c>
      <c r="H173">
        <f>Passporting!I36</f>
        <v>0</v>
      </c>
    </row>
    <row r="174" spans="1:8" x14ac:dyDescent="0.35">
      <c r="A174" t="str">
        <f>IF(CoverSheet!$C$9="Annual Return","AR",IF(CoverSheet!$C$9="Interim Return","IR",IF(CoverSheet!$C$9="Audited Annual Return","AAR","")))</f>
        <v/>
      </c>
      <c r="B174" t="str">
        <f>CoverSheet!$G$7</f>
        <v>v:25-01-a</v>
      </c>
      <c r="C174">
        <f>IF(CoverSheet!$C$31=3,"Q1",IF(CoverSheet!$C$31=6,"Q2",IF(CoverSheet!$C$31=9,"Q3",IF(AND(CoverSheet!$C$31=12,A174="AR"),"Q4",YEAR(CoverSheet!$D$29)))))</f>
        <v>1900</v>
      </c>
      <c r="D174" t="str">
        <f>CoverSheet!$C$15</f>
        <v/>
      </c>
      <c r="E174" t="s">
        <v>1931</v>
      </c>
      <c r="F174" t="s">
        <v>2088</v>
      </c>
      <c r="G174" t="s">
        <v>5359</v>
      </c>
      <c r="H174">
        <f>Passporting!I37</f>
        <v>0</v>
      </c>
    </row>
    <row r="175" spans="1:8" x14ac:dyDescent="0.35">
      <c r="A175" t="str">
        <f>IF(CoverSheet!$C$9="Annual Return","AR",IF(CoverSheet!$C$9="Interim Return","IR",IF(CoverSheet!$C$9="Audited Annual Return","AAR","")))</f>
        <v/>
      </c>
      <c r="B175" t="str">
        <f>CoverSheet!$G$7</f>
        <v>v:25-01-a</v>
      </c>
      <c r="C175">
        <f>IF(CoverSheet!$C$31=3,"Q1",IF(CoverSheet!$C$31=6,"Q2",IF(CoverSheet!$C$31=9,"Q3",IF(AND(CoverSheet!$C$31=12,A175="AR"),"Q4",YEAR(CoverSheet!$D$29)))))</f>
        <v>1900</v>
      </c>
      <c r="D175" t="str">
        <f>CoverSheet!$C$15</f>
        <v/>
      </c>
      <c r="E175" t="s">
        <v>1931</v>
      </c>
      <c r="F175" t="s">
        <v>2089</v>
      </c>
      <c r="G175" t="s">
        <v>5360</v>
      </c>
      <c r="H175">
        <f>Passporting!I38</f>
        <v>0</v>
      </c>
    </row>
    <row r="176" spans="1:8" x14ac:dyDescent="0.35">
      <c r="A176" t="str">
        <f>IF(CoverSheet!$C$9="Annual Return","AR",IF(CoverSheet!$C$9="Interim Return","IR",IF(CoverSheet!$C$9="Audited Annual Return","AAR","")))</f>
        <v/>
      </c>
      <c r="B176" t="str">
        <f>CoverSheet!$G$7</f>
        <v>v:25-01-a</v>
      </c>
      <c r="C176">
        <f>IF(CoverSheet!$C$31=3,"Q1",IF(CoverSheet!$C$31=6,"Q2",IF(CoverSheet!$C$31=9,"Q3",IF(AND(CoverSheet!$C$31=12,A176="AR"),"Q4",YEAR(CoverSheet!$D$29)))))</f>
        <v>1900</v>
      </c>
      <c r="D176" t="str">
        <f>CoverSheet!$C$15</f>
        <v/>
      </c>
      <c r="E176" t="s">
        <v>1931</v>
      </c>
      <c r="F176" t="s">
        <v>2090</v>
      </c>
      <c r="G176" t="s">
        <v>5361</v>
      </c>
      <c r="H176">
        <f>Passporting!I39</f>
        <v>0</v>
      </c>
    </row>
    <row r="177" spans="1:8" x14ac:dyDescent="0.35">
      <c r="A177" t="str">
        <f>IF(CoverSheet!$C$9="Annual Return","AR",IF(CoverSheet!$C$9="Interim Return","IR",IF(CoverSheet!$C$9="Audited Annual Return","AAR","")))</f>
        <v/>
      </c>
      <c r="B177" t="str">
        <f>CoverSheet!$G$7</f>
        <v>v:25-01-a</v>
      </c>
      <c r="C177">
        <f>IF(CoverSheet!$C$31=3,"Q1",IF(CoverSheet!$C$31=6,"Q2",IF(CoverSheet!$C$31=9,"Q3",IF(AND(CoverSheet!$C$31=12,A177="AR"),"Q4",YEAR(CoverSheet!$D$29)))))</f>
        <v>1900</v>
      </c>
      <c r="D177" t="str">
        <f>CoverSheet!$C$15</f>
        <v/>
      </c>
      <c r="E177" t="s">
        <v>1931</v>
      </c>
      <c r="F177" t="s">
        <v>2091</v>
      </c>
      <c r="G177" t="s">
        <v>5362</v>
      </c>
      <c r="H177">
        <f>Passporting!I40</f>
        <v>0</v>
      </c>
    </row>
    <row r="178" spans="1:8" x14ac:dyDescent="0.35">
      <c r="A178" t="str">
        <f>IF(CoverSheet!$C$9="Annual Return","AR",IF(CoverSheet!$C$9="Interim Return","IR",IF(CoverSheet!$C$9="Audited Annual Return","AAR","")))</f>
        <v/>
      </c>
      <c r="B178" t="str">
        <f>CoverSheet!$G$7</f>
        <v>v:25-01-a</v>
      </c>
      <c r="C178">
        <f>IF(CoverSheet!$C$31=3,"Q1",IF(CoverSheet!$C$31=6,"Q2",IF(CoverSheet!$C$31=9,"Q3",IF(AND(CoverSheet!$C$31=12,A178="AR"),"Q4",YEAR(CoverSheet!$D$29)))))</f>
        <v>1900</v>
      </c>
      <c r="D178" t="str">
        <f>CoverSheet!$C$15</f>
        <v/>
      </c>
      <c r="E178" t="s">
        <v>1931</v>
      </c>
      <c r="F178" t="s">
        <v>2092</v>
      </c>
      <c r="G178" t="s">
        <v>5363</v>
      </c>
      <c r="H178">
        <f>Passporting!I41</f>
        <v>0</v>
      </c>
    </row>
    <row r="179" spans="1:8" x14ac:dyDescent="0.35">
      <c r="A179" t="str">
        <f>IF(CoverSheet!$C$9="Annual Return","AR",IF(CoverSheet!$C$9="Interim Return","IR",IF(CoverSheet!$C$9="Audited Annual Return","AAR","")))</f>
        <v/>
      </c>
      <c r="B179" t="str">
        <f>CoverSheet!$G$7</f>
        <v>v:25-01-a</v>
      </c>
      <c r="C179">
        <f>IF(CoverSheet!$C$31=3,"Q1",IF(CoverSheet!$C$31=6,"Q2",IF(CoverSheet!$C$31=9,"Q3",IF(AND(CoverSheet!$C$31=12,A179="AR"),"Q4",YEAR(CoverSheet!$D$29)))))</f>
        <v>1900</v>
      </c>
      <c r="D179" t="str">
        <f>CoverSheet!$C$15</f>
        <v/>
      </c>
      <c r="E179" t="s">
        <v>1931</v>
      </c>
      <c r="F179" t="s">
        <v>2093</v>
      </c>
      <c r="G179" t="s">
        <v>5364</v>
      </c>
      <c r="H179">
        <f>Passporting!I42</f>
        <v>0</v>
      </c>
    </row>
    <row r="180" spans="1:8" x14ac:dyDescent="0.35">
      <c r="A180" t="str">
        <f>IF(CoverSheet!$C$9="Annual Return","AR",IF(CoverSheet!$C$9="Interim Return","IR",IF(CoverSheet!$C$9="Audited Annual Return","AAR","")))</f>
        <v/>
      </c>
      <c r="B180" t="str">
        <f>CoverSheet!$G$7</f>
        <v>v:25-01-a</v>
      </c>
      <c r="C180">
        <f>IF(CoverSheet!$C$31=3,"Q1",IF(CoverSheet!$C$31=6,"Q2",IF(CoverSheet!$C$31=9,"Q3",IF(AND(CoverSheet!$C$31=12,A180="AR"),"Q4",YEAR(CoverSheet!$D$29)))))</f>
        <v>1900</v>
      </c>
      <c r="D180" t="str">
        <f>CoverSheet!$C$15</f>
        <v/>
      </c>
      <c r="E180" t="s">
        <v>1931</v>
      </c>
      <c r="F180" t="s">
        <v>5516</v>
      </c>
      <c r="G180" t="s">
        <v>5365</v>
      </c>
      <c r="H180">
        <f>Passporting!I43</f>
        <v>0</v>
      </c>
    </row>
    <row r="181" spans="1:8" x14ac:dyDescent="0.35">
      <c r="A181" t="str">
        <f>IF(CoverSheet!$C$9="Annual Return","AR",IF(CoverSheet!$C$9="Interim Return","IR",IF(CoverSheet!$C$9="Audited Annual Return","AAR","")))</f>
        <v/>
      </c>
      <c r="B181" t="str">
        <f>CoverSheet!$G$7</f>
        <v>v:25-01-a</v>
      </c>
      <c r="C181">
        <f>IF(CoverSheet!$C$31=3,"Q1",IF(CoverSheet!$C$31=6,"Q2",IF(CoverSheet!$C$31=9,"Q3",IF(AND(CoverSheet!$C$31=12,A181="AR"),"Q4",YEAR(CoverSheet!$D$29)))))</f>
        <v>1900</v>
      </c>
      <c r="D181" t="str">
        <f>CoverSheet!$C$15</f>
        <v/>
      </c>
      <c r="E181" t="s">
        <v>1931</v>
      </c>
      <c r="F181" t="s">
        <v>5517</v>
      </c>
      <c r="G181" t="s">
        <v>5366</v>
      </c>
      <c r="H181">
        <f>Passporting!I44</f>
        <v>0</v>
      </c>
    </row>
    <row r="182" spans="1:8" x14ac:dyDescent="0.35">
      <c r="A182" t="str">
        <f>IF(CoverSheet!$C$9="Annual Return","AR",IF(CoverSheet!$C$9="Interim Return","IR",IF(CoverSheet!$C$9="Audited Annual Return","AAR","")))</f>
        <v/>
      </c>
      <c r="B182" t="str">
        <f>CoverSheet!$G$7</f>
        <v>v:25-01-a</v>
      </c>
      <c r="C182">
        <f>IF(CoverSheet!$C$31=3,"Q1",IF(CoverSheet!$C$31=6,"Q2",IF(CoverSheet!$C$31=9,"Q3",IF(AND(CoverSheet!$C$31=12,A182="AR"),"Q4",YEAR(CoverSheet!$D$29)))))</f>
        <v>1900</v>
      </c>
      <c r="D182" t="str">
        <f>CoverSheet!$C$15</f>
        <v/>
      </c>
      <c r="E182" t="s">
        <v>1931</v>
      </c>
      <c r="F182" t="s">
        <v>5518</v>
      </c>
      <c r="G182" t="s">
        <v>5367</v>
      </c>
      <c r="H182">
        <f>Passporting!I45</f>
        <v>0</v>
      </c>
    </row>
    <row r="183" spans="1:8" x14ac:dyDescent="0.35">
      <c r="A183" t="str">
        <f>IF(CoverSheet!$C$9="Annual Return","AR",IF(CoverSheet!$C$9="Interim Return","IR",IF(CoverSheet!$C$9="Audited Annual Return","AAR","")))</f>
        <v/>
      </c>
      <c r="B183" t="str">
        <f>CoverSheet!$G$7</f>
        <v>v:25-01-a</v>
      </c>
      <c r="C183">
        <f>IF(CoverSheet!$C$31=3,"Q1",IF(CoverSheet!$C$31=6,"Q2",IF(CoverSheet!$C$31=9,"Q3",IF(AND(CoverSheet!$C$31=12,A183="AR"),"Q4",YEAR(CoverSheet!$D$29)))))</f>
        <v>1900</v>
      </c>
      <c r="D183" t="str">
        <f>CoverSheet!$C$15</f>
        <v/>
      </c>
      <c r="E183" t="s">
        <v>1931</v>
      </c>
      <c r="F183" t="s">
        <v>2094</v>
      </c>
      <c r="G183" t="s">
        <v>5368</v>
      </c>
      <c r="H183">
        <f>Passporting!J16</f>
        <v>0</v>
      </c>
    </row>
    <row r="184" spans="1:8" x14ac:dyDescent="0.35">
      <c r="A184" t="str">
        <f>IF(CoverSheet!$C$9="Annual Return","AR",IF(CoverSheet!$C$9="Interim Return","IR",IF(CoverSheet!$C$9="Audited Annual Return","AAR","")))</f>
        <v/>
      </c>
      <c r="B184" t="str">
        <f>CoverSheet!$G$7</f>
        <v>v:25-01-a</v>
      </c>
      <c r="C184">
        <f>IF(CoverSheet!$C$31=3,"Q1",IF(CoverSheet!$C$31=6,"Q2",IF(CoverSheet!$C$31=9,"Q3",IF(AND(CoverSheet!$C$31=12,A184="AR"),"Q4",YEAR(CoverSheet!$D$29)))))</f>
        <v>1900</v>
      </c>
      <c r="D184" t="str">
        <f>CoverSheet!$C$15</f>
        <v/>
      </c>
      <c r="E184" t="s">
        <v>1931</v>
      </c>
      <c r="F184" t="s">
        <v>2095</v>
      </c>
      <c r="G184" t="s">
        <v>5369</v>
      </c>
      <c r="H184">
        <f>Passporting!J17</f>
        <v>0</v>
      </c>
    </row>
    <row r="185" spans="1:8" x14ac:dyDescent="0.35">
      <c r="A185" t="str">
        <f>IF(CoverSheet!$C$9="Annual Return","AR",IF(CoverSheet!$C$9="Interim Return","IR",IF(CoverSheet!$C$9="Audited Annual Return","AAR","")))</f>
        <v/>
      </c>
      <c r="B185" t="str">
        <f>CoverSheet!$G$7</f>
        <v>v:25-01-a</v>
      </c>
      <c r="C185">
        <f>IF(CoverSheet!$C$31=3,"Q1",IF(CoverSheet!$C$31=6,"Q2",IF(CoverSheet!$C$31=9,"Q3",IF(AND(CoverSheet!$C$31=12,A185="AR"),"Q4",YEAR(CoverSheet!$D$29)))))</f>
        <v>1900</v>
      </c>
      <c r="D185" t="str">
        <f>CoverSheet!$C$15</f>
        <v/>
      </c>
      <c r="E185" t="s">
        <v>1931</v>
      </c>
      <c r="F185" t="s">
        <v>2096</v>
      </c>
      <c r="G185" t="s">
        <v>5370</v>
      </c>
      <c r="H185">
        <f>Passporting!J18</f>
        <v>0</v>
      </c>
    </row>
    <row r="186" spans="1:8" x14ac:dyDescent="0.35">
      <c r="A186" t="str">
        <f>IF(CoverSheet!$C$9="Annual Return","AR",IF(CoverSheet!$C$9="Interim Return","IR",IF(CoverSheet!$C$9="Audited Annual Return","AAR","")))</f>
        <v/>
      </c>
      <c r="B186" t="str">
        <f>CoverSheet!$G$7</f>
        <v>v:25-01-a</v>
      </c>
      <c r="C186">
        <f>IF(CoverSheet!$C$31=3,"Q1",IF(CoverSheet!$C$31=6,"Q2",IF(CoverSheet!$C$31=9,"Q3",IF(AND(CoverSheet!$C$31=12,A186="AR"),"Q4",YEAR(CoverSheet!$D$29)))))</f>
        <v>1900</v>
      </c>
      <c r="D186" t="str">
        <f>CoverSheet!$C$15</f>
        <v/>
      </c>
      <c r="E186" t="s">
        <v>1931</v>
      </c>
      <c r="F186" t="s">
        <v>2097</v>
      </c>
      <c r="G186" t="s">
        <v>5371</v>
      </c>
      <c r="H186">
        <f>Passporting!J19</f>
        <v>0</v>
      </c>
    </row>
    <row r="187" spans="1:8" x14ac:dyDescent="0.35">
      <c r="A187" t="str">
        <f>IF(CoverSheet!$C$9="Annual Return","AR",IF(CoverSheet!$C$9="Interim Return","IR",IF(CoverSheet!$C$9="Audited Annual Return","AAR","")))</f>
        <v/>
      </c>
      <c r="B187" t="str">
        <f>CoverSheet!$G$7</f>
        <v>v:25-01-a</v>
      </c>
      <c r="C187">
        <f>IF(CoverSheet!$C$31=3,"Q1",IF(CoverSheet!$C$31=6,"Q2",IF(CoverSheet!$C$31=9,"Q3",IF(AND(CoverSheet!$C$31=12,A187="AR"),"Q4",YEAR(CoverSheet!$D$29)))))</f>
        <v>1900</v>
      </c>
      <c r="D187" t="str">
        <f>CoverSheet!$C$15</f>
        <v/>
      </c>
      <c r="E187" t="s">
        <v>1931</v>
      </c>
      <c r="F187" t="s">
        <v>2098</v>
      </c>
      <c r="G187" t="s">
        <v>5372</v>
      </c>
      <c r="H187">
        <f>Passporting!J20</f>
        <v>0</v>
      </c>
    </row>
    <row r="188" spans="1:8" x14ac:dyDescent="0.35">
      <c r="A188" t="str">
        <f>IF(CoverSheet!$C$9="Annual Return","AR",IF(CoverSheet!$C$9="Interim Return","IR",IF(CoverSheet!$C$9="Audited Annual Return","AAR","")))</f>
        <v/>
      </c>
      <c r="B188" t="str">
        <f>CoverSheet!$G$7</f>
        <v>v:25-01-a</v>
      </c>
      <c r="C188">
        <f>IF(CoverSheet!$C$31=3,"Q1",IF(CoverSheet!$C$31=6,"Q2",IF(CoverSheet!$C$31=9,"Q3",IF(AND(CoverSheet!$C$31=12,A188="AR"),"Q4",YEAR(CoverSheet!$D$29)))))</f>
        <v>1900</v>
      </c>
      <c r="D188" t="str">
        <f>CoverSheet!$C$15</f>
        <v/>
      </c>
      <c r="E188" t="s">
        <v>1931</v>
      </c>
      <c r="F188" t="s">
        <v>2099</v>
      </c>
      <c r="G188" t="s">
        <v>5373</v>
      </c>
      <c r="H188">
        <f>Passporting!J21</f>
        <v>0</v>
      </c>
    </row>
    <row r="189" spans="1:8" x14ac:dyDescent="0.35">
      <c r="A189" t="str">
        <f>IF(CoverSheet!$C$9="Annual Return","AR",IF(CoverSheet!$C$9="Interim Return","IR",IF(CoverSheet!$C$9="Audited Annual Return","AAR","")))</f>
        <v/>
      </c>
      <c r="B189" t="str">
        <f>CoverSheet!$G$7</f>
        <v>v:25-01-a</v>
      </c>
      <c r="C189">
        <f>IF(CoverSheet!$C$31=3,"Q1",IF(CoverSheet!$C$31=6,"Q2",IF(CoverSheet!$C$31=9,"Q3",IF(AND(CoverSheet!$C$31=12,A189="AR"),"Q4",YEAR(CoverSheet!$D$29)))))</f>
        <v>1900</v>
      </c>
      <c r="D189" t="str">
        <f>CoverSheet!$C$15</f>
        <v/>
      </c>
      <c r="E189" t="s">
        <v>1931</v>
      </c>
      <c r="F189" t="s">
        <v>2100</v>
      </c>
      <c r="G189" t="s">
        <v>5374</v>
      </c>
      <c r="H189">
        <f>Passporting!J22</f>
        <v>0</v>
      </c>
    </row>
    <row r="190" spans="1:8" x14ac:dyDescent="0.35">
      <c r="A190" t="str">
        <f>IF(CoverSheet!$C$9="Annual Return","AR",IF(CoverSheet!$C$9="Interim Return","IR",IF(CoverSheet!$C$9="Audited Annual Return","AAR","")))</f>
        <v/>
      </c>
      <c r="B190" t="str">
        <f>CoverSheet!$G$7</f>
        <v>v:25-01-a</v>
      </c>
      <c r="C190">
        <f>IF(CoverSheet!$C$31=3,"Q1",IF(CoverSheet!$C$31=6,"Q2",IF(CoverSheet!$C$31=9,"Q3",IF(AND(CoverSheet!$C$31=12,A190="AR"),"Q4",YEAR(CoverSheet!$D$29)))))</f>
        <v>1900</v>
      </c>
      <c r="D190" t="str">
        <f>CoverSheet!$C$15</f>
        <v/>
      </c>
      <c r="E190" t="s">
        <v>1931</v>
      </c>
      <c r="F190" t="s">
        <v>2101</v>
      </c>
      <c r="G190" t="s">
        <v>5375</v>
      </c>
      <c r="H190">
        <f>Passporting!J23</f>
        <v>0</v>
      </c>
    </row>
    <row r="191" spans="1:8" x14ac:dyDescent="0.35">
      <c r="A191" t="str">
        <f>IF(CoverSheet!$C$9="Annual Return","AR",IF(CoverSheet!$C$9="Interim Return","IR",IF(CoverSheet!$C$9="Audited Annual Return","AAR","")))</f>
        <v/>
      </c>
      <c r="B191" t="str">
        <f>CoverSheet!$G$7</f>
        <v>v:25-01-a</v>
      </c>
      <c r="C191">
        <f>IF(CoverSheet!$C$31=3,"Q1",IF(CoverSheet!$C$31=6,"Q2",IF(CoverSheet!$C$31=9,"Q3",IF(AND(CoverSheet!$C$31=12,A191="AR"),"Q4",YEAR(CoverSheet!$D$29)))))</f>
        <v>1900</v>
      </c>
      <c r="D191" t="str">
        <f>CoverSheet!$C$15</f>
        <v/>
      </c>
      <c r="E191" t="s">
        <v>1931</v>
      </c>
      <c r="F191" t="s">
        <v>2102</v>
      </c>
      <c r="G191" t="s">
        <v>5376</v>
      </c>
      <c r="H191">
        <f>Passporting!J24</f>
        <v>0</v>
      </c>
    </row>
    <row r="192" spans="1:8" x14ac:dyDescent="0.35">
      <c r="A192" t="str">
        <f>IF(CoverSheet!$C$9="Annual Return","AR",IF(CoverSheet!$C$9="Interim Return","IR",IF(CoverSheet!$C$9="Audited Annual Return","AAR","")))</f>
        <v/>
      </c>
      <c r="B192" t="str">
        <f>CoverSheet!$G$7</f>
        <v>v:25-01-a</v>
      </c>
      <c r="C192">
        <f>IF(CoverSheet!$C$31=3,"Q1",IF(CoverSheet!$C$31=6,"Q2",IF(CoverSheet!$C$31=9,"Q3",IF(AND(CoverSheet!$C$31=12,A192="AR"),"Q4",YEAR(CoverSheet!$D$29)))))</f>
        <v>1900</v>
      </c>
      <c r="D192" t="str">
        <f>CoverSheet!$C$15</f>
        <v/>
      </c>
      <c r="E192" t="s">
        <v>1931</v>
      </c>
      <c r="F192" t="s">
        <v>2103</v>
      </c>
      <c r="G192" t="s">
        <v>5377</v>
      </c>
      <c r="H192">
        <f>Passporting!J25</f>
        <v>0</v>
      </c>
    </row>
    <row r="193" spans="1:8" x14ac:dyDescent="0.35">
      <c r="A193" t="str">
        <f>IF(CoverSheet!$C$9="Annual Return","AR",IF(CoverSheet!$C$9="Interim Return","IR",IF(CoverSheet!$C$9="Audited Annual Return","AAR","")))</f>
        <v/>
      </c>
      <c r="B193" t="str">
        <f>CoverSheet!$G$7</f>
        <v>v:25-01-a</v>
      </c>
      <c r="C193">
        <f>IF(CoverSheet!$C$31=3,"Q1",IF(CoverSheet!$C$31=6,"Q2",IF(CoverSheet!$C$31=9,"Q3",IF(AND(CoverSheet!$C$31=12,A193="AR"),"Q4",YEAR(CoverSheet!$D$29)))))</f>
        <v>1900</v>
      </c>
      <c r="D193" t="str">
        <f>CoverSheet!$C$15</f>
        <v/>
      </c>
      <c r="E193" t="s">
        <v>1931</v>
      </c>
      <c r="F193" t="s">
        <v>2104</v>
      </c>
      <c r="G193" t="s">
        <v>5378</v>
      </c>
      <c r="H193">
        <f>Passporting!J26</f>
        <v>0</v>
      </c>
    </row>
    <row r="194" spans="1:8" x14ac:dyDescent="0.35">
      <c r="A194" t="str">
        <f>IF(CoverSheet!$C$9="Annual Return","AR",IF(CoverSheet!$C$9="Interim Return","IR",IF(CoverSheet!$C$9="Audited Annual Return","AAR","")))</f>
        <v/>
      </c>
      <c r="B194" t="str">
        <f>CoverSheet!$G$7</f>
        <v>v:25-01-a</v>
      </c>
      <c r="C194">
        <f>IF(CoverSheet!$C$31=3,"Q1",IF(CoverSheet!$C$31=6,"Q2",IF(CoverSheet!$C$31=9,"Q3",IF(AND(CoverSheet!$C$31=12,A194="AR"),"Q4",YEAR(CoverSheet!$D$29)))))</f>
        <v>1900</v>
      </c>
      <c r="D194" t="str">
        <f>CoverSheet!$C$15</f>
        <v/>
      </c>
      <c r="E194" t="s">
        <v>1931</v>
      </c>
      <c r="F194" t="s">
        <v>2105</v>
      </c>
      <c r="G194" t="s">
        <v>5379</v>
      </c>
      <c r="H194">
        <f>Passporting!J27</f>
        <v>0</v>
      </c>
    </row>
    <row r="195" spans="1:8" x14ac:dyDescent="0.35">
      <c r="A195" t="str">
        <f>IF(CoverSheet!$C$9="Annual Return","AR",IF(CoverSheet!$C$9="Interim Return","IR",IF(CoverSheet!$C$9="Audited Annual Return","AAR","")))</f>
        <v/>
      </c>
      <c r="B195" t="str">
        <f>CoverSheet!$G$7</f>
        <v>v:25-01-a</v>
      </c>
      <c r="C195">
        <f>IF(CoverSheet!$C$31=3,"Q1",IF(CoverSheet!$C$31=6,"Q2",IF(CoverSheet!$C$31=9,"Q3",IF(AND(CoverSheet!$C$31=12,A195="AR"),"Q4",YEAR(CoverSheet!$D$29)))))</f>
        <v>1900</v>
      </c>
      <c r="D195" t="str">
        <f>CoverSheet!$C$15</f>
        <v/>
      </c>
      <c r="E195" t="s">
        <v>1931</v>
      </c>
      <c r="F195" t="s">
        <v>2106</v>
      </c>
      <c r="G195" t="s">
        <v>5380</v>
      </c>
      <c r="H195">
        <f>Passporting!J28</f>
        <v>0</v>
      </c>
    </row>
    <row r="196" spans="1:8" x14ac:dyDescent="0.35">
      <c r="A196" t="str">
        <f>IF(CoverSheet!$C$9="Annual Return","AR",IF(CoverSheet!$C$9="Interim Return","IR",IF(CoverSheet!$C$9="Audited Annual Return","AAR","")))</f>
        <v/>
      </c>
      <c r="B196" t="str">
        <f>CoverSheet!$G$7</f>
        <v>v:25-01-a</v>
      </c>
      <c r="C196">
        <f>IF(CoverSheet!$C$31=3,"Q1",IF(CoverSheet!$C$31=6,"Q2",IF(CoverSheet!$C$31=9,"Q3",IF(AND(CoverSheet!$C$31=12,A196="AR"),"Q4",YEAR(CoverSheet!$D$29)))))</f>
        <v>1900</v>
      </c>
      <c r="D196" t="str">
        <f>CoverSheet!$C$15</f>
        <v/>
      </c>
      <c r="E196" t="s">
        <v>1931</v>
      </c>
      <c r="F196" t="s">
        <v>2107</v>
      </c>
      <c r="G196" t="s">
        <v>5381</v>
      </c>
      <c r="H196">
        <f>Passporting!J29</f>
        <v>0</v>
      </c>
    </row>
    <row r="197" spans="1:8" x14ac:dyDescent="0.35">
      <c r="A197" t="str">
        <f>IF(CoverSheet!$C$9="Annual Return","AR",IF(CoverSheet!$C$9="Interim Return","IR",IF(CoverSheet!$C$9="Audited Annual Return","AAR","")))</f>
        <v/>
      </c>
      <c r="B197" t="str">
        <f>CoverSheet!$G$7</f>
        <v>v:25-01-a</v>
      </c>
      <c r="C197">
        <f>IF(CoverSheet!$C$31=3,"Q1",IF(CoverSheet!$C$31=6,"Q2",IF(CoverSheet!$C$31=9,"Q3",IF(AND(CoverSheet!$C$31=12,A197="AR"),"Q4",YEAR(CoverSheet!$D$29)))))</f>
        <v>1900</v>
      </c>
      <c r="D197" t="str">
        <f>CoverSheet!$C$15</f>
        <v/>
      </c>
      <c r="E197" t="s">
        <v>1931</v>
      </c>
      <c r="F197" t="s">
        <v>2108</v>
      </c>
      <c r="G197" t="s">
        <v>5382</v>
      </c>
      <c r="H197">
        <f>Passporting!J30</f>
        <v>0</v>
      </c>
    </row>
    <row r="198" spans="1:8" x14ac:dyDescent="0.35">
      <c r="A198" t="str">
        <f>IF(CoverSheet!$C$9="Annual Return","AR",IF(CoverSheet!$C$9="Interim Return","IR",IF(CoverSheet!$C$9="Audited Annual Return","AAR","")))</f>
        <v/>
      </c>
      <c r="B198" t="str">
        <f>CoverSheet!$G$7</f>
        <v>v:25-01-a</v>
      </c>
      <c r="C198">
        <f>IF(CoverSheet!$C$31=3,"Q1",IF(CoverSheet!$C$31=6,"Q2",IF(CoverSheet!$C$31=9,"Q3",IF(AND(CoverSheet!$C$31=12,A198="AR"),"Q4",YEAR(CoverSheet!$D$29)))))</f>
        <v>1900</v>
      </c>
      <c r="D198" t="str">
        <f>CoverSheet!$C$15</f>
        <v/>
      </c>
      <c r="E198" t="s">
        <v>1931</v>
      </c>
      <c r="F198" t="s">
        <v>2109</v>
      </c>
      <c r="G198" t="s">
        <v>5383</v>
      </c>
      <c r="H198">
        <f>Passporting!J31</f>
        <v>0</v>
      </c>
    </row>
    <row r="199" spans="1:8" x14ac:dyDescent="0.35">
      <c r="A199" t="str">
        <f>IF(CoverSheet!$C$9="Annual Return","AR",IF(CoverSheet!$C$9="Interim Return","IR",IF(CoverSheet!$C$9="Audited Annual Return","AAR","")))</f>
        <v/>
      </c>
      <c r="B199" t="str">
        <f>CoverSheet!$G$7</f>
        <v>v:25-01-a</v>
      </c>
      <c r="C199">
        <f>IF(CoverSheet!$C$31=3,"Q1",IF(CoverSheet!$C$31=6,"Q2",IF(CoverSheet!$C$31=9,"Q3",IF(AND(CoverSheet!$C$31=12,A199="AR"),"Q4",YEAR(CoverSheet!$D$29)))))</f>
        <v>1900</v>
      </c>
      <c r="D199" t="str">
        <f>CoverSheet!$C$15</f>
        <v/>
      </c>
      <c r="E199" t="s">
        <v>1931</v>
      </c>
      <c r="F199" t="s">
        <v>2110</v>
      </c>
      <c r="G199" t="s">
        <v>5384</v>
      </c>
      <c r="H199">
        <f>Passporting!J32</f>
        <v>0</v>
      </c>
    </row>
    <row r="200" spans="1:8" x14ac:dyDescent="0.35">
      <c r="A200" t="str">
        <f>IF(CoverSheet!$C$9="Annual Return","AR",IF(CoverSheet!$C$9="Interim Return","IR",IF(CoverSheet!$C$9="Audited Annual Return","AAR","")))</f>
        <v/>
      </c>
      <c r="B200" t="str">
        <f>CoverSheet!$G$7</f>
        <v>v:25-01-a</v>
      </c>
      <c r="C200">
        <f>IF(CoverSheet!$C$31=3,"Q1",IF(CoverSheet!$C$31=6,"Q2",IF(CoverSheet!$C$31=9,"Q3",IF(AND(CoverSheet!$C$31=12,A200="AR"),"Q4",YEAR(CoverSheet!$D$29)))))</f>
        <v>1900</v>
      </c>
      <c r="D200" t="str">
        <f>CoverSheet!$C$15</f>
        <v/>
      </c>
      <c r="E200" t="s">
        <v>1931</v>
      </c>
      <c r="F200" t="s">
        <v>2111</v>
      </c>
      <c r="G200" t="s">
        <v>6105</v>
      </c>
      <c r="H200">
        <f>Passporting!J33</f>
        <v>0</v>
      </c>
    </row>
    <row r="201" spans="1:8" x14ac:dyDescent="0.35">
      <c r="A201" t="str">
        <f>IF(CoverSheet!$C$9="Annual Return","AR",IF(CoverSheet!$C$9="Interim Return","IR",IF(CoverSheet!$C$9="Audited Annual Return","AAR","")))</f>
        <v/>
      </c>
      <c r="B201" t="str">
        <f>CoverSheet!$G$7</f>
        <v>v:25-01-a</v>
      </c>
      <c r="C201">
        <f>IF(CoverSheet!$C$31=3,"Q1",IF(CoverSheet!$C$31=6,"Q2",IF(CoverSheet!$C$31=9,"Q3",IF(AND(CoverSheet!$C$31=12,A201="AR"),"Q4",YEAR(CoverSheet!$D$29)))))</f>
        <v>1900</v>
      </c>
      <c r="D201" t="str">
        <f>CoverSheet!$C$15</f>
        <v/>
      </c>
      <c r="E201" t="s">
        <v>1931</v>
      </c>
      <c r="F201" t="s">
        <v>2112</v>
      </c>
      <c r="G201" t="s">
        <v>5385</v>
      </c>
      <c r="H201">
        <f>Passporting!J34</f>
        <v>0</v>
      </c>
    </row>
    <row r="202" spans="1:8" x14ac:dyDescent="0.35">
      <c r="A202" t="str">
        <f>IF(CoverSheet!$C$9="Annual Return","AR",IF(CoverSheet!$C$9="Interim Return","IR",IF(CoverSheet!$C$9="Audited Annual Return","AAR","")))</f>
        <v/>
      </c>
      <c r="B202" t="str">
        <f>CoverSheet!$G$7</f>
        <v>v:25-01-a</v>
      </c>
      <c r="C202">
        <f>IF(CoverSheet!$C$31=3,"Q1",IF(CoverSheet!$C$31=6,"Q2",IF(CoverSheet!$C$31=9,"Q3",IF(AND(CoverSheet!$C$31=12,A202="AR"),"Q4",YEAR(CoverSheet!$D$29)))))</f>
        <v>1900</v>
      </c>
      <c r="D202" t="str">
        <f>CoverSheet!$C$15</f>
        <v/>
      </c>
      <c r="E202" t="s">
        <v>1931</v>
      </c>
      <c r="F202" t="s">
        <v>2113</v>
      </c>
      <c r="G202" t="s">
        <v>5386</v>
      </c>
      <c r="H202">
        <f>Passporting!J35</f>
        <v>0</v>
      </c>
    </row>
    <row r="203" spans="1:8" x14ac:dyDescent="0.35">
      <c r="A203" t="str">
        <f>IF(CoverSheet!$C$9="Annual Return","AR",IF(CoverSheet!$C$9="Interim Return","IR",IF(CoverSheet!$C$9="Audited Annual Return","AAR","")))</f>
        <v/>
      </c>
      <c r="B203" t="str">
        <f>CoverSheet!$G$7</f>
        <v>v:25-01-a</v>
      </c>
      <c r="C203">
        <f>IF(CoverSheet!$C$31=3,"Q1",IF(CoverSheet!$C$31=6,"Q2",IF(CoverSheet!$C$31=9,"Q3",IF(AND(CoverSheet!$C$31=12,A203="AR"),"Q4",YEAR(CoverSheet!$D$29)))))</f>
        <v>1900</v>
      </c>
      <c r="D203" t="str">
        <f>CoverSheet!$C$15</f>
        <v/>
      </c>
      <c r="E203" t="s">
        <v>1931</v>
      </c>
      <c r="F203" t="s">
        <v>2114</v>
      </c>
      <c r="G203" t="s">
        <v>5387</v>
      </c>
      <c r="H203">
        <f>Passporting!J36</f>
        <v>0</v>
      </c>
    </row>
    <row r="204" spans="1:8" x14ac:dyDescent="0.35">
      <c r="A204" t="str">
        <f>IF(CoverSheet!$C$9="Annual Return","AR",IF(CoverSheet!$C$9="Interim Return","IR",IF(CoverSheet!$C$9="Audited Annual Return","AAR","")))</f>
        <v/>
      </c>
      <c r="B204" t="str">
        <f>CoverSheet!$G$7</f>
        <v>v:25-01-a</v>
      </c>
      <c r="C204">
        <f>IF(CoverSheet!$C$31=3,"Q1",IF(CoverSheet!$C$31=6,"Q2",IF(CoverSheet!$C$31=9,"Q3",IF(AND(CoverSheet!$C$31=12,A204="AR"),"Q4",YEAR(CoverSheet!$D$29)))))</f>
        <v>1900</v>
      </c>
      <c r="D204" t="str">
        <f>CoverSheet!$C$15</f>
        <v/>
      </c>
      <c r="E204" t="s">
        <v>1931</v>
      </c>
      <c r="F204" t="s">
        <v>2115</v>
      </c>
      <c r="G204" t="s">
        <v>5388</v>
      </c>
      <c r="H204">
        <f>Passporting!J37</f>
        <v>0</v>
      </c>
    </row>
    <row r="205" spans="1:8" x14ac:dyDescent="0.35">
      <c r="A205" t="str">
        <f>IF(CoverSheet!$C$9="Annual Return","AR",IF(CoverSheet!$C$9="Interim Return","IR",IF(CoverSheet!$C$9="Audited Annual Return","AAR","")))</f>
        <v/>
      </c>
      <c r="B205" t="str">
        <f>CoverSheet!$G$7</f>
        <v>v:25-01-a</v>
      </c>
      <c r="C205">
        <f>IF(CoverSheet!$C$31=3,"Q1",IF(CoverSheet!$C$31=6,"Q2",IF(CoverSheet!$C$31=9,"Q3",IF(AND(CoverSheet!$C$31=12,A205="AR"),"Q4",YEAR(CoverSheet!$D$29)))))</f>
        <v>1900</v>
      </c>
      <c r="D205" t="str">
        <f>CoverSheet!$C$15</f>
        <v/>
      </c>
      <c r="E205" t="s">
        <v>1931</v>
      </c>
      <c r="F205" t="s">
        <v>2116</v>
      </c>
      <c r="G205" t="s">
        <v>5389</v>
      </c>
      <c r="H205">
        <f>Passporting!J38</f>
        <v>0</v>
      </c>
    </row>
    <row r="206" spans="1:8" x14ac:dyDescent="0.35">
      <c r="A206" t="str">
        <f>IF(CoverSheet!$C$9="Annual Return","AR",IF(CoverSheet!$C$9="Interim Return","IR",IF(CoverSheet!$C$9="Audited Annual Return","AAR","")))</f>
        <v/>
      </c>
      <c r="B206" t="str">
        <f>CoverSheet!$G$7</f>
        <v>v:25-01-a</v>
      </c>
      <c r="C206">
        <f>IF(CoverSheet!$C$31=3,"Q1",IF(CoverSheet!$C$31=6,"Q2",IF(CoverSheet!$C$31=9,"Q3",IF(AND(CoverSheet!$C$31=12,A206="AR"),"Q4",YEAR(CoverSheet!$D$29)))))</f>
        <v>1900</v>
      </c>
      <c r="D206" t="str">
        <f>CoverSheet!$C$15</f>
        <v/>
      </c>
      <c r="E206" t="s">
        <v>1931</v>
      </c>
      <c r="F206" t="s">
        <v>2117</v>
      </c>
      <c r="G206" t="s">
        <v>5390</v>
      </c>
      <c r="H206">
        <f>Passporting!J39</f>
        <v>0</v>
      </c>
    </row>
    <row r="207" spans="1:8" x14ac:dyDescent="0.35">
      <c r="A207" t="str">
        <f>IF(CoverSheet!$C$9="Annual Return","AR",IF(CoverSheet!$C$9="Interim Return","IR",IF(CoverSheet!$C$9="Audited Annual Return","AAR","")))</f>
        <v/>
      </c>
      <c r="B207" t="str">
        <f>CoverSheet!$G$7</f>
        <v>v:25-01-a</v>
      </c>
      <c r="C207">
        <f>IF(CoverSheet!$C$31=3,"Q1",IF(CoverSheet!$C$31=6,"Q2",IF(CoverSheet!$C$31=9,"Q3",IF(AND(CoverSheet!$C$31=12,A207="AR"),"Q4",YEAR(CoverSheet!$D$29)))))</f>
        <v>1900</v>
      </c>
      <c r="D207" t="str">
        <f>CoverSheet!$C$15</f>
        <v/>
      </c>
      <c r="E207" t="s">
        <v>1931</v>
      </c>
      <c r="F207" t="s">
        <v>2118</v>
      </c>
      <c r="G207" t="s">
        <v>5391</v>
      </c>
      <c r="H207">
        <f>Passporting!J40</f>
        <v>0</v>
      </c>
    </row>
    <row r="208" spans="1:8" x14ac:dyDescent="0.35">
      <c r="A208" t="str">
        <f>IF(CoverSheet!$C$9="Annual Return","AR",IF(CoverSheet!$C$9="Interim Return","IR",IF(CoverSheet!$C$9="Audited Annual Return","AAR","")))</f>
        <v/>
      </c>
      <c r="B208" t="str">
        <f>CoverSheet!$G$7</f>
        <v>v:25-01-a</v>
      </c>
      <c r="C208">
        <f>IF(CoverSheet!$C$31=3,"Q1",IF(CoverSheet!$C$31=6,"Q2",IF(CoverSheet!$C$31=9,"Q3",IF(AND(CoverSheet!$C$31=12,A208="AR"),"Q4",YEAR(CoverSheet!$D$29)))))</f>
        <v>1900</v>
      </c>
      <c r="D208" t="str">
        <f>CoverSheet!$C$15</f>
        <v/>
      </c>
      <c r="E208" t="s">
        <v>1931</v>
      </c>
      <c r="F208" t="s">
        <v>2119</v>
      </c>
      <c r="G208" t="s">
        <v>5392</v>
      </c>
      <c r="H208">
        <f>Passporting!J41</f>
        <v>0</v>
      </c>
    </row>
    <row r="209" spans="1:8" x14ac:dyDescent="0.35">
      <c r="A209" t="str">
        <f>IF(CoverSheet!$C$9="Annual Return","AR",IF(CoverSheet!$C$9="Interim Return","IR",IF(CoverSheet!$C$9="Audited Annual Return","AAR","")))</f>
        <v/>
      </c>
      <c r="B209" t="str">
        <f>CoverSheet!$G$7</f>
        <v>v:25-01-a</v>
      </c>
      <c r="C209">
        <f>IF(CoverSheet!$C$31=3,"Q1",IF(CoverSheet!$C$31=6,"Q2",IF(CoverSheet!$C$31=9,"Q3",IF(AND(CoverSheet!$C$31=12,A209="AR"),"Q4",YEAR(CoverSheet!$D$29)))))</f>
        <v>1900</v>
      </c>
      <c r="D209" t="str">
        <f>CoverSheet!$C$15</f>
        <v/>
      </c>
      <c r="E209" t="s">
        <v>1931</v>
      </c>
      <c r="F209" t="s">
        <v>2120</v>
      </c>
      <c r="G209" t="s">
        <v>5393</v>
      </c>
      <c r="H209">
        <f>Passporting!J42</f>
        <v>0</v>
      </c>
    </row>
    <row r="210" spans="1:8" x14ac:dyDescent="0.35">
      <c r="A210" t="str">
        <f>IF(CoverSheet!$C$9="Annual Return","AR",IF(CoverSheet!$C$9="Interim Return","IR",IF(CoverSheet!$C$9="Audited Annual Return","AAR","")))</f>
        <v/>
      </c>
      <c r="B210" t="str">
        <f>CoverSheet!$G$7</f>
        <v>v:25-01-a</v>
      </c>
      <c r="C210">
        <f>IF(CoverSheet!$C$31=3,"Q1",IF(CoverSheet!$C$31=6,"Q2",IF(CoverSheet!$C$31=9,"Q3",IF(AND(CoverSheet!$C$31=12,A210="AR"),"Q4",YEAR(CoverSheet!$D$29)))))</f>
        <v>1900</v>
      </c>
      <c r="D210" t="str">
        <f>CoverSheet!$C$15</f>
        <v/>
      </c>
      <c r="E210" t="s">
        <v>1931</v>
      </c>
      <c r="F210" t="s">
        <v>5519</v>
      </c>
      <c r="G210" t="s">
        <v>5394</v>
      </c>
      <c r="H210">
        <f>Passporting!J43</f>
        <v>0</v>
      </c>
    </row>
    <row r="211" spans="1:8" x14ac:dyDescent="0.35">
      <c r="A211" t="str">
        <f>IF(CoverSheet!$C$9="Annual Return","AR",IF(CoverSheet!$C$9="Interim Return","IR",IF(CoverSheet!$C$9="Audited Annual Return","AAR","")))</f>
        <v/>
      </c>
      <c r="B211" t="str">
        <f>CoverSheet!$G$7</f>
        <v>v:25-01-a</v>
      </c>
      <c r="C211">
        <f>IF(CoverSheet!$C$31=3,"Q1",IF(CoverSheet!$C$31=6,"Q2",IF(CoverSheet!$C$31=9,"Q3",IF(AND(CoverSheet!$C$31=12,A211="AR"),"Q4",YEAR(CoverSheet!$D$29)))))</f>
        <v>1900</v>
      </c>
      <c r="D211" t="str">
        <f>CoverSheet!$C$15</f>
        <v/>
      </c>
      <c r="E211" t="s">
        <v>1931</v>
      </c>
      <c r="F211" t="s">
        <v>5520</v>
      </c>
      <c r="G211" t="s">
        <v>5395</v>
      </c>
      <c r="H211">
        <f>Passporting!J44</f>
        <v>0</v>
      </c>
    </row>
    <row r="212" spans="1:8" x14ac:dyDescent="0.35">
      <c r="A212" t="str">
        <f>IF(CoverSheet!$C$9="Annual Return","AR",IF(CoverSheet!$C$9="Interim Return","IR",IF(CoverSheet!$C$9="Audited Annual Return","AAR","")))</f>
        <v/>
      </c>
      <c r="B212" t="str">
        <f>CoverSheet!$G$7</f>
        <v>v:25-01-a</v>
      </c>
      <c r="C212">
        <f>IF(CoverSheet!$C$31=3,"Q1",IF(CoverSheet!$C$31=6,"Q2",IF(CoverSheet!$C$31=9,"Q3",IF(AND(CoverSheet!$C$31=12,A212="AR"),"Q4",YEAR(CoverSheet!$D$29)))))</f>
        <v>1900</v>
      </c>
      <c r="D212" t="str">
        <f>CoverSheet!$C$15</f>
        <v/>
      </c>
      <c r="E212" t="s">
        <v>1931</v>
      </c>
      <c r="F212" t="s">
        <v>5521</v>
      </c>
      <c r="G212" t="s">
        <v>5396</v>
      </c>
      <c r="H212">
        <f>Passporting!J45</f>
        <v>0</v>
      </c>
    </row>
    <row r="213" spans="1:8" x14ac:dyDescent="0.35">
      <c r="A213" t="str">
        <f>IF(CoverSheet!$C$9="Annual Return","AR",IF(CoverSheet!$C$9="Interim Return","IR",IF(CoverSheet!$C$9="Audited Annual Return","AAR","")))</f>
        <v/>
      </c>
      <c r="B213" t="str">
        <f>CoverSheet!$G$7</f>
        <v>v:25-01-a</v>
      </c>
      <c r="C213">
        <f>IF(CoverSheet!$C$31=3,"Q1",IF(CoverSheet!$C$31=6,"Q2",IF(CoverSheet!$C$31=9,"Q3",IF(AND(CoverSheet!$C$31=12,A213="AR"),"Q4",YEAR(CoverSheet!$D$29)))))</f>
        <v>1900</v>
      </c>
      <c r="D213" t="str">
        <f>CoverSheet!$C$15</f>
        <v/>
      </c>
      <c r="E213" t="s">
        <v>1931</v>
      </c>
      <c r="F213" t="s">
        <v>2121</v>
      </c>
      <c r="G213" t="s">
        <v>5397</v>
      </c>
      <c r="H213">
        <f>Passporting!L16</f>
        <v>0</v>
      </c>
    </row>
    <row r="214" spans="1:8" x14ac:dyDescent="0.35">
      <c r="A214" t="str">
        <f>IF(CoverSheet!$C$9="Annual Return","AR",IF(CoverSheet!$C$9="Interim Return","IR",IF(CoverSheet!$C$9="Audited Annual Return","AAR","")))</f>
        <v/>
      </c>
      <c r="B214" t="str">
        <f>CoverSheet!$G$7</f>
        <v>v:25-01-a</v>
      </c>
      <c r="C214">
        <f>IF(CoverSheet!$C$31=3,"Q1",IF(CoverSheet!$C$31=6,"Q2",IF(CoverSheet!$C$31=9,"Q3",IF(AND(CoverSheet!$C$31=12,A214="AR"),"Q4",YEAR(CoverSheet!$D$29)))))</f>
        <v>1900</v>
      </c>
      <c r="D214" t="str">
        <f>CoverSheet!$C$15</f>
        <v/>
      </c>
      <c r="E214" t="s">
        <v>1931</v>
      </c>
      <c r="F214" t="s">
        <v>2122</v>
      </c>
      <c r="G214" t="s">
        <v>5398</v>
      </c>
      <c r="H214">
        <f>Passporting!L17</f>
        <v>0</v>
      </c>
    </row>
    <row r="215" spans="1:8" x14ac:dyDescent="0.35">
      <c r="A215" t="str">
        <f>IF(CoverSheet!$C$9="Annual Return","AR",IF(CoverSheet!$C$9="Interim Return","IR",IF(CoverSheet!$C$9="Audited Annual Return","AAR","")))</f>
        <v/>
      </c>
      <c r="B215" t="str">
        <f>CoverSheet!$G$7</f>
        <v>v:25-01-a</v>
      </c>
      <c r="C215">
        <f>IF(CoverSheet!$C$31=3,"Q1",IF(CoverSheet!$C$31=6,"Q2",IF(CoverSheet!$C$31=9,"Q3",IF(AND(CoverSheet!$C$31=12,A215="AR"),"Q4",YEAR(CoverSheet!$D$29)))))</f>
        <v>1900</v>
      </c>
      <c r="D215" t="str">
        <f>CoverSheet!$C$15</f>
        <v/>
      </c>
      <c r="E215" t="s">
        <v>1931</v>
      </c>
      <c r="F215" t="s">
        <v>2123</v>
      </c>
      <c r="G215" t="s">
        <v>5399</v>
      </c>
      <c r="H215">
        <f>Passporting!L18</f>
        <v>0</v>
      </c>
    </row>
    <row r="216" spans="1:8" x14ac:dyDescent="0.35">
      <c r="A216" t="str">
        <f>IF(CoverSheet!$C$9="Annual Return","AR",IF(CoverSheet!$C$9="Interim Return","IR",IF(CoverSheet!$C$9="Audited Annual Return","AAR","")))</f>
        <v/>
      </c>
      <c r="B216" t="str">
        <f>CoverSheet!$G$7</f>
        <v>v:25-01-a</v>
      </c>
      <c r="C216">
        <f>IF(CoverSheet!$C$31=3,"Q1",IF(CoverSheet!$C$31=6,"Q2",IF(CoverSheet!$C$31=9,"Q3",IF(AND(CoverSheet!$C$31=12,A216="AR"),"Q4",YEAR(CoverSheet!$D$29)))))</f>
        <v>1900</v>
      </c>
      <c r="D216" t="str">
        <f>CoverSheet!$C$15</f>
        <v/>
      </c>
      <c r="E216" t="s">
        <v>1931</v>
      </c>
      <c r="F216" t="s">
        <v>2124</v>
      </c>
      <c r="G216" t="s">
        <v>5400</v>
      </c>
      <c r="H216">
        <f>Passporting!L19</f>
        <v>0</v>
      </c>
    </row>
    <row r="217" spans="1:8" x14ac:dyDescent="0.35">
      <c r="A217" t="str">
        <f>IF(CoverSheet!$C$9="Annual Return","AR",IF(CoverSheet!$C$9="Interim Return","IR",IF(CoverSheet!$C$9="Audited Annual Return","AAR","")))</f>
        <v/>
      </c>
      <c r="B217" t="str">
        <f>CoverSheet!$G$7</f>
        <v>v:25-01-a</v>
      </c>
      <c r="C217">
        <f>IF(CoverSheet!$C$31=3,"Q1",IF(CoverSheet!$C$31=6,"Q2",IF(CoverSheet!$C$31=9,"Q3",IF(AND(CoverSheet!$C$31=12,A217="AR"),"Q4",YEAR(CoverSheet!$D$29)))))</f>
        <v>1900</v>
      </c>
      <c r="D217" t="str">
        <f>CoverSheet!$C$15</f>
        <v/>
      </c>
      <c r="E217" t="s">
        <v>1931</v>
      </c>
      <c r="F217" t="s">
        <v>2125</v>
      </c>
      <c r="G217" t="s">
        <v>5401</v>
      </c>
      <c r="H217">
        <f>Passporting!L20</f>
        <v>0</v>
      </c>
    </row>
    <row r="218" spans="1:8" x14ac:dyDescent="0.35">
      <c r="A218" t="str">
        <f>IF(CoverSheet!$C$9="Annual Return","AR",IF(CoverSheet!$C$9="Interim Return","IR",IF(CoverSheet!$C$9="Audited Annual Return","AAR","")))</f>
        <v/>
      </c>
      <c r="B218" t="str">
        <f>CoverSheet!$G$7</f>
        <v>v:25-01-a</v>
      </c>
      <c r="C218">
        <f>IF(CoverSheet!$C$31=3,"Q1",IF(CoverSheet!$C$31=6,"Q2",IF(CoverSheet!$C$31=9,"Q3",IF(AND(CoverSheet!$C$31=12,A218="AR"),"Q4",YEAR(CoverSheet!$D$29)))))</f>
        <v>1900</v>
      </c>
      <c r="D218" t="str">
        <f>CoverSheet!$C$15</f>
        <v/>
      </c>
      <c r="E218" t="s">
        <v>1931</v>
      </c>
      <c r="F218" t="s">
        <v>2126</v>
      </c>
      <c r="G218" t="s">
        <v>5402</v>
      </c>
      <c r="H218">
        <f>Passporting!L21</f>
        <v>0</v>
      </c>
    </row>
    <row r="219" spans="1:8" x14ac:dyDescent="0.35">
      <c r="A219" t="str">
        <f>IF(CoverSheet!$C$9="Annual Return","AR",IF(CoverSheet!$C$9="Interim Return","IR",IF(CoverSheet!$C$9="Audited Annual Return","AAR","")))</f>
        <v/>
      </c>
      <c r="B219" t="str">
        <f>CoverSheet!$G$7</f>
        <v>v:25-01-a</v>
      </c>
      <c r="C219">
        <f>IF(CoverSheet!$C$31=3,"Q1",IF(CoverSheet!$C$31=6,"Q2",IF(CoverSheet!$C$31=9,"Q3",IF(AND(CoverSheet!$C$31=12,A219="AR"),"Q4",YEAR(CoverSheet!$D$29)))))</f>
        <v>1900</v>
      </c>
      <c r="D219" t="str">
        <f>CoverSheet!$C$15</f>
        <v/>
      </c>
      <c r="E219" t="s">
        <v>1931</v>
      </c>
      <c r="F219" t="s">
        <v>2127</v>
      </c>
      <c r="G219" t="s">
        <v>5403</v>
      </c>
      <c r="H219">
        <f>Passporting!L22</f>
        <v>0</v>
      </c>
    </row>
    <row r="220" spans="1:8" x14ac:dyDescent="0.35">
      <c r="A220" t="str">
        <f>IF(CoverSheet!$C$9="Annual Return","AR",IF(CoverSheet!$C$9="Interim Return","IR",IF(CoverSheet!$C$9="Audited Annual Return","AAR","")))</f>
        <v/>
      </c>
      <c r="B220" t="str">
        <f>CoverSheet!$G$7</f>
        <v>v:25-01-a</v>
      </c>
      <c r="C220">
        <f>IF(CoverSheet!$C$31=3,"Q1",IF(CoverSheet!$C$31=6,"Q2",IF(CoverSheet!$C$31=9,"Q3",IF(AND(CoverSheet!$C$31=12,A220="AR"),"Q4",YEAR(CoverSheet!$D$29)))))</f>
        <v>1900</v>
      </c>
      <c r="D220" t="str">
        <f>CoverSheet!$C$15</f>
        <v/>
      </c>
      <c r="E220" t="s">
        <v>1931</v>
      </c>
      <c r="F220" t="s">
        <v>2128</v>
      </c>
      <c r="G220" t="s">
        <v>5404</v>
      </c>
      <c r="H220">
        <f>Passporting!L23</f>
        <v>0</v>
      </c>
    </row>
    <row r="221" spans="1:8" x14ac:dyDescent="0.35">
      <c r="A221" t="str">
        <f>IF(CoverSheet!$C$9="Annual Return","AR",IF(CoverSheet!$C$9="Interim Return","IR",IF(CoverSheet!$C$9="Audited Annual Return","AAR","")))</f>
        <v/>
      </c>
      <c r="B221" t="str">
        <f>CoverSheet!$G$7</f>
        <v>v:25-01-a</v>
      </c>
      <c r="C221">
        <f>IF(CoverSheet!$C$31=3,"Q1",IF(CoverSheet!$C$31=6,"Q2",IF(CoverSheet!$C$31=9,"Q3",IF(AND(CoverSheet!$C$31=12,A221="AR"),"Q4",YEAR(CoverSheet!$D$29)))))</f>
        <v>1900</v>
      </c>
      <c r="D221" t="str">
        <f>CoverSheet!$C$15</f>
        <v/>
      </c>
      <c r="E221" t="s">
        <v>1931</v>
      </c>
      <c r="F221" t="s">
        <v>2129</v>
      </c>
      <c r="G221" t="s">
        <v>5405</v>
      </c>
      <c r="H221">
        <f>Passporting!L24</f>
        <v>0</v>
      </c>
    </row>
    <row r="222" spans="1:8" x14ac:dyDescent="0.35">
      <c r="A222" t="str">
        <f>IF(CoverSheet!$C$9="Annual Return","AR",IF(CoverSheet!$C$9="Interim Return","IR",IF(CoverSheet!$C$9="Audited Annual Return","AAR","")))</f>
        <v/>
      </c>
      <c r="B222" t="str">
        <f>CoverSheet!$G$7</f>
        <v>v:25-01-a</v>
      </c>
      <c r="C222">
        <f>IF(CoverSheet!$C$31=3,"Q1",IF(CoverSheet!$C$31=6,"Q2",IF(CoverSheet!$C$31=9,"Q3",IF(AND(CoverSheet!$C$31=12,A222="AR"),"Q4",YEAR(CoverSheet!$D$29)))))</f>
        <v>1900</v>
      </c>
      <c r="D222" t="str">
        <f>CoverSheet!$C$15</f>
        <v/>
      </c>
      <c r="E222" t="s">
        <v>1931</v>
      </c>
      <c r="F222" t="s">
        <v>2130</v>
      </c>
      <c r="G222" t="s">
        <v>5406</v>
      </c>
      <c r="H222">
        <f>Passporting!L25</f>
        <v>0</v>
      </c>
    </row>
    <row r="223" spans="1:8" x14ac:dyDescent="0.35">
      <c r="A223" t="str">
        <f>IF(CoverSheet!$C$9="Annual Return","AR",IF(CoverSheet!$C$9="Interim Return","IR",IF(CoverSheet!$C$9="Audited Annual Return","AAR","")))</f>
        <v/>
      </c>
      <c r="B223" t="str">
        <f>CoverSheet!$G$7</f>
        <v>v:25-01-a</v>
      </c>
      <c r="C223">
        <f>IF(CoverSheet!$C$31=3,"Q1",IF(CoverSheet!$C$31=6,"Q2",IF(CoverSheet!$C$31=9,"Q3",IF(AND(CoverSheet!$C$31=12,A223="AR"),"Q4",YEAR(CoverSheet!$D$29)))))</f>
        <v>1900</v>
      </c>
      <c r="D223" t="str">
        <f>CoverSheet!$C$15</f>
        <v/>
      </c>
      <c r="E223" t="s">
        <v>1931</v>
      </c>
      <c r="F223" t="s">
        <v>2131</v>
      </c>
      <c r="G223" t="s">
        <v>5407</v>
      </c>
      <c r="H223">
        <f>Passporting!L26</f>
        <v>0</v>
      </c>
    </row>
    <row r="224" spans="1:8" x14ac:dyDescent="0.35">
      <c r="A224" t="str">
        <f>IF(CoverSheet!$C$9="Annual Return","AR",IF(CoverSheet!$C$9="Interim Return","IR",IF(CoverSheet!$C$9="Audited Annual Return","AAR","")))</f>
        <v/>
      </c>
      <c r="B224" t="str">
        <f>CoverSheet!$G$7</f>
        <v>v:25-01-a</v>
      </c>
      <c r="C224">
        <f>IF(CoverSheet!$C$31=3,"Q1",IF(CoverSheet!$C$31=6,"Q2",IF(CoverSheet!$C$31=9,"Q3",IF(AND(CoverSheet!$C$31=12,A224="AR"),"Q4",YEAR(CoverSheet!$D$29)))))</f>
        <v>1900</v>
      </c>
      <c r="D224" t="str">
        <f>CoverSheet!$C$15</f>
        <v/>
      </c>
      <c r="E224" t="s">
        <v>1931</v>
      </c>
      <c r="F224" t="s">
        <v>2132</v>
      </c>
      <c r="G224" t="s">
        <v>5408</v>
      </c>
      <c r="H224">
        <f>Passporting!L27</f>
        <v>0</v>
      </c>
    </row>
    <row r="225" spans="1:8" x14ac:dyDescent="0.35">
      <c r="A225" t="str">
        <f>IF(CoverSheet!$C$9="Annual Return","AR",IF(CoverSheet!$C$9="Interim Return","IR",IF(CoverSheet!$C$9="Audited Annual Return","AAR","")))</f>
        <v/>
      </c>
      <c r="B225" t="str">
        <f>CoverSheet!$G$7</f>
        <v>v:25-01-a</v>
      </c>
      <c r="C225">
        <f>IF(CoverSheet!$C$31=3,"Q1",IF(CoverSheet!$C$31=6,"Q2",IF(CoverSheet!$C$31=9,"Q3",IF(AND(CoverSheet!$C$31=12,A225="AR"),"Q4",YEAR(CoverSheet!$D$29)))))</f>
        <v>1900</v>
      </c>
      <c r="D225" t="str">
        <f>CoverSheet!$C$15</f>
        <v/>
      </c>
      <c r="E225" t="s">
        <v>1931</v>
      </c>
      <c r="F225" t="s">
        <v>2133</v>
      </c>
      <c r="G225" t="s">
        <v>5409</v>
      </c>
      <c r="H225">
        <f>Passporting!L28</f>
        <v>0</v>
      </c>
    </row>
    <row r="226" spans="1:8" x14ac:dyDescent="0.35">
      <c r="A226" t="str">
        <f>IF(CoverSheet!$C$9="Annual Return","AR",IF(CoverSheet!$C$9="Interim Return","IR",IF(CoverSheet!$C$9="Audited Annual Return","AAR","")))</f>
        <v/>
      </c>
      <c r="B226" t="str">
        <f>CoverSheet!$G$7</f>
        <v>v:25-01-a</v>
      </c>
      <c r="C226">
        <f>IF(CoverSheet!$C$31=3,"Q1",IF(CoverSheet!$C$31=6,"Q2",IF(CoverSheet!$C$31=9,"Q3",IF(AND(CoverSheet!$C$31=12,A226="AR"),"Q4",YEAR(CoverSheet!$D$29)))))</f>
        <v>1900</v>
      </c>
      <c r="D226" t="str">
        <f>CoverSheet!$C$15</f>
        <v/>
      </c>
      <c r="E226" t="s">
        <v>1931</v>
      </c>
      <c r="F226" t="s">
        <v>2134</v>
      </c>
      <c r="G226" t="s">
        <v>5410</v>
      </c>
      <c r="H226">
        <f>Passporting!L29</f>
        <v>0</v>
      </c>
    </row>
    <row r="227" spans="1:8" x14ac:dyDescent="0.35">
      <c r="A227" t="str">
        <f>IF(CoverSheet!$C$9="Annual Return","AR",IF(CoverSheet!$C$9="Interim Return","IR",IF(CoverSheet!$C$9="Audited Annual Return","AAR","")))</f>
        <v/>
      </c>
      <c r="B227" t="str">
        <f>CoverSheet!$G$7</f>
        <v>v:25-01-a</v>
      </c>
      <c r="C227">
        <f>IF(CoverSheet!$C$31=3,"Q1",IF(CoverSheet!$C$31=6,"Q2",IF(CoverSheet!$C$31=9,"Q3",IF(AND(CoverSheet!$C$31=12,A227="AR"),"Q4",YEAR(CoverSheet!$D$29)))))</f>
        <v>1900</v>
      </c>
      <c r="D227" t="str">
        <f>CoverSheet!$C$15</f>
        <v/>
      </c>
      <c r="E227" t="s">
        <v>1931</v>
      </c>
      <c r="F227" t="s">
        <v>2135</v>
      </c>
      <c r="G227" t="s">
        <v>5411</v>
      </c>
      <c r="H227">
        <f>Passporting!L30</f>
        <v>0</v>
      </c>
    </row>
    <row r="228" spans="1:8" x14ac:dyDescent="0.35">
      <c r="A228" t="str">
        <f>IF(CoverSheet!$C$9="Annual Return","AR",IF(CoverSheet!$C$9="Interim Return","IR",IF(CoverSheet!$C$9="Audited Annual Return","AAR","")))</f>
        <v/>
      </c>
      <c r="B228" t="str">
        <f>CoverSheet!$G$7</f>
        <v>v:25-01-a</v>
      </c>
      <c r="C228">
        <f>IF(CoverSheet!$C$31=3,"Q1",IF(CoverSheet!$C$31=6,"Q2",IF(CoverSheet!$C$31=9,"Q3",IF(AND(CoverSheet!$C$31=12,A228="AR"),"Q4",YEAR(CoverSheet!$D$29)))))</f>
        <v>1900</v>
      </c>
      <c r="D228" t="str">
        <f>CoverSheet!$C$15</f>
        <v/>
      </c>
      <c r="E228" t="s">
        <v>1931</v>
      </c>
      <c r="F228" t="s">
        <v>2136</v>
      </c>
      <c r="G228" t="s">
        <v>5412</v>
      </c>
      <c r="H228">
        <f>Passporting!L31</f>
        <v>0</v>
      </c>
    </row>
    <row r="229" spans="1:8" x14ac:dyDescent="0.35">
      <c r="A229" t="str">
        <f>IF(CoverSheet!$C$9="Annual Return","AR",IF(CoverSheet!$C$9="Interim Return","IR",IF(CoverSheet!$C$9="Audited Annual Return","AAR","")))</f>
        <v/>
      </c>
      <c r="B229" t="str">
        <f>CoverSheet!$G$7</f>
        <v>v:25-01-a</v>
      </c>
      <c r="C229">
        <f>IF(CoverSheet!$C$31=3,"Q1",IF(CoverSheet!$C$31=6,"Q2",IF(CoverSheet!$C$31=9,"Q3",IF(AND(CoverSheet!$C$31=12,A229="AR"),"Q4",YEAR(CoverSheet!$D$29)))))</f>
        <v>1900</v>
      </c>
      <c r="D229" t="str">
        <f>CoverSheet!$C$15</f>
        <v/>
      </c>
      <c r="E229" t="s">
        <v>1931</v>
      </c>
      <c r="F229" t="s">
        <v>2137</v>
      </c>
      <c r="G229" t="s">
        <v>5413</v>
      </c>
      <c r="H229">
        <f>Passporting!L32</f>
        <v>0</v>
      </c>
    </row>
    <row r="230" spans="1:8" x14ac:dyDescent="0.35">
      <c r="A230" t="str">
        <f>IF(CoverSheet!$C$9="Annual Return","AR",IF(CoverSheet!$C$9="Interim Return","IR",IF(CoverSheet!$C$9="Audited Annual Return","AAR","")))</f>
        <v/>
      </c>
      <c r="B230" t="str">
        <f>CoverSheet!$G$7</f>
        <v>v:25-01-a</v>
      </c>
      <c r="C230">
        <f>IF(CoverSheet!$C$31=3,"Q1",IF(CoverSheet!$C$31=6,"Q2",IF(CoverSheet!$C$31=9,"Q3",IF(AND(CoverSheet!$C$31=12,A230="AR"),"Q4",YEAR(CoverSheet!$D$29)))))</f>
        <v>1900</v>
      </c>
      <c r="D230" t="str">
        <f>CoverSheet!$C$15</f>
        <v/>
      </c>
      <c r="E230" t="s">
        <v>1931</v>
      </c>
      <c r="F230" t="s">
        <v>2138</v>
      </c>
      <c r="G230" t="s">
        <v>6106</v>
      </c>
      <c r="H230">
        <f>Passporting!L33</f>
        <v>0</v>
      </c>
    </row>
    <row r="231" spans="1:8" x14ac:dyDescent="0.35">
      <c r="A231" t="str">
        <f>IF(CoverSheet!$C$9="Annual Return","AR",IF(CoverSheet!$C$9="Interim Return","IR",IF(CoverSheet!$C$9="Audited Annual Return","AAR","")))</f>
        <v/>
      </c>
      <c r="B231" t="str">
        <f>CoverSheet!$G$7</f>
        <v>v:25-01-a</v>
      </c>
      <c r="C231">
        <f>IF(CoverSheet!$C$31=3,"Q1",IF(CoverSheet!$C$31=6,"Q2",IF(CoverSheet!$C$31=9,"Q3",IF(AND(CoverSheet!$C$31=12,A231="AR"),"Q4",YEAR(CoverSheet!$D$29)))))</f>
        <v>1900</v>
      </c>
      <c r="D231" t="str">
        <f>CoverSheet!$C$15</f>
        <v/>
      </c>
      <c r="E231" t="s">
        <v>1931</v>
      </c>
      <c r="F231" t="s">
        <v>2139</v>
      </c>
      <c r="G231" t="s">
        <v>5414</v>
      </c>
      <c r="H231">
        <f>Passporting!L34</f>
        <v>0</v>
      </c>
    </row>
    <row r="232" spans="1:8" x14ac:dyDescent="0.35">
      <c r="A232" t="str">
        <f>IF(CoverSheet!$C$9="Annual Return","AR",IF(CoverSheet!$C$9="Interim Return","IR",IF(CoverSheet!$C$9="Audited Annual Return","AAR","")))</f>
        <v/>
      </c>
      <c r="B232" t="str">
        <f>CoverSheet!$G$7</f>
        <v>v:25-01-a</v>
      </c>
      <c r="C232">
        <f>IF(CoverSheet!$C$31=3,"Q1",IF(CoverSheet!$C$31=6,"Q2",IF(CoverSheet!$C$31=9,"Q3",IF(AND(CoverSheet!$C$31=12,A232="AR"),"Q4",YEAR(CoverSheet!$D$29)))))</f>
        <v>1900</v>
      </c>
      <c r="D232" t="str">
        <f>CoverSheet!$C$15</f>
        <v/>
      </c>
      <c r="E232" t="s">
        <v>1931</v>
      </c>
      <c r="F232" t="s">
        <v>2140</v>
      </c>
      <c r="G232" t="s">
        <v>5415</v>
      </c>
      <c r="H232">
        <f>Passporting!L35</f>
        <v>0</v>
      </c>
    </row>
    <row r="233" spans="1:8" x14ac:dyDescent="0.35">
      <c r="A233" t="str">
        <f>IF(CoverSheet!$C$9="Annual Return","AR",IF(CoverSheet!$C$9="Interim Return","IR",IF(CoverSheet!$C$9="Audited Annual Return","AAR","")))</f>
        <v/>
      </c>
      <c r="B233" t="str">
        <f>CoverSheet!$G$7</f>
        <v>v:25-01-a</v>
      </c>
      <c r="C233">
        <f>IF(CoverSheet!$C$31=3,"Q1",IF(CoverSheet!$C$31=6,"Q2",IF(CoverSheet!$C$31=9,"Q3",IF(AND(CoverSheet!$C$31=12,A233="AR"),"Q4",YEAR(CoverSheet!$D$29)))))</f>
        <v>1900</v>
      </c>
      <c r="D233" t="str">
        <f>CoverSheet!$C$15</f>
        <v/>
      </c>
      <c r="E233" t="s">
        <v>1931</v>
      </c>
      <c r="F233" t="s">
        <v>2141</v>
      </c>
      <c r="G233" t="s">
        <v>5416</v>
      </c>
      <c r="H233">
        <f>Passporting!L36</f>
        <v>0</v>
      </c>
    </row>
    <row r="234" spans="1:8" x14ac:dyDescent="0.35">
      <c r="A234" t="str">
        <f>IF(CoverSheet!$C$9="Annual Return","AR",IF(CoverSheet!$C$9="Interim Return","IR",IF(CoverSheet!$C$9="Audited Annual Return","AAR","")))</f>
        <v/>
      </c>
      <c r="B234" t="str">
        <f>CoverSheet!$G$7</f>
        <v>v:25-01-a</v>
      </c>
      <c r="C234">
        <f>IF(CoverSheet!$C$31=3,"Q1",IF(CoverSheet!$C$31=6,"Q2",IF(CoverSheet!$C$31=9,"Q3",IF(AND(CoverSheet!$C$31=12,A234="AR"),"Q4",YEAR(CoverSheet!$D$29)))))</f>
        <v>1900</v>
      </c>
      <c r="D234" t="str">
        <f>CoverSheet!$C$15</f>
        <v/>
      </c>
      <c r="E234" t="s">
        <v>1931</v>
      </c>
      <c r="F234" t="s">
        <v>2142</v>
      </c>
      <c r="G234" t="s">
        <v>5417</v>
      </c>
      <c r="H234">
        <f>Passporting!L37</f>
        <v>0</v>
      </c>
    </row>
    <row r="235" spans="1:8" x14ac:dyDescent="0.35">
      <c r="A235" t="str">
        <f>IF(CoverSheet!$C$9="Annual Return","AR",IF(CoverSheet!$C$9="Interim Return","IR",IF(CoverSheet!$C$9="Audited Annual Return","AAR","")))</f>
        <v/>
      </c>
      <c r="B235" t="str">
        <f>CoverSheet!$G$7</f>
        <v>v:25-01-a</v>
      </c>
      <c r="C235">
        <f>IF(CoverSheet!$C$31=3,"Q1",IF(CoverSheet!$C$31=6,"Q2",IF(CoverSheet!$C$31=9,"Q3",IF(AND(CoverSheet!$C$31=12,A235="AR"),"Q4",YEAR(CoverSheet!$D$29)))))</f>
        <v>1900</v>
      </c>
      <c r="D235" t="str">
        <f>CoverSheet!$C$15</f>
        <v/>
      </c>
      <c r="E235" t="s">
        <v>1931</v>
      </c>
      <c r="F235" t="s">
        <v>2143</v>
      </c>
      <c r="G235" t="s">
        <v>5418</v>
      </c>
      <c r="H235">
        <f>Passporting!L38</f>
        <v>0</v>
      </c>
    </row>
    <row r="236" spans="1:8" x14ac:dyDescent="0.35">
      <c r="A236" t="str">
        <f>IF(CoverSheet!$C$9="Annual Return","AR",IF(CoverSheet!$C$9="Interim Return","IR",IF(CoverSheet!$C$9="Audited Annual Return","AAR","")))</f>
        <v/>
      </c>
      <c r="B236" t="str">
        <f>CoverSheet!$G$7</f>
        <v>v:25-01-a</v>
      </c>
      <c r="C236">
        <f>IF(CoverSheet!$C$31=3,"Q1",IF(CoverSheet!$C$31=6,"Q2",IF(CoverSheet!$C$31=9,"Q3",IF(AND(CoverSheet!$C$31=12,A236="AR"),"Q4",YEAR(CoverSheet!$D$29)))))</f>
        <v>1900</v>
      </c>
      <c r="D236" t="str">
        <f>CoverSheet!$C$15</f>
        <v/>
      </c>
      <c r="E236" t="s">
        <v>1931</v>
      </c>
      <c r="F236" t="s">
        <v>2144</v>
      </c>
      <c r="G236" t="s">
        <v>5419</v>
      </c>
      <c r="H236">
        <f>Passporting!L39</f>
        <v>0</v>
      </c>
    </row>
    <row r="237" spans="1:8" x14ac:dyDescent="0.35">
      <c r="A237" t="str">
        <f>IF(CoverSheet!$C$9="Annual Return","AR",IF(CoverSheet!$C$9="Interim Return","IR",IF(CoverSheet!$C$9="Audited Annual Return","AAR","")))</f>
        <v/>
      </c>
      <c r="B237" t="str">
        <f>CoverSheet!$G$7</f>
        <v>v:25-01-a</v>
      </c>
      <c r="C237">
        <f>IF(CoverSheet!$C$31=3,"Q1",IF(CoverSheet!$C$31=6,"Q2",IF(CoverSheet!$C$31=9,"Q3",IF(AND(CoverSheet!$C$31=12,A237="AR"),"Q4",YEAR(CoverSheet!$D$29)))))</f>
        <v>1900</v>
      </c>
      <c r="D237" t="str">
        <f>CoverSheet!$C$15</f>
        <v/>
      </c>
      <c r="E237" t="s">
        <v>1931</v>
      </c>
      <c r="F237" t="s">
        <v>2145</v>
      </c>
      <c r="G237" t="s">
        <v>5420</v>
      </c>
      <c r="H237">
        <f>Passporting!L40</f>
        <v>0</v>
      </c>
    </row>
    <row r="238" spans="1:8" x14ac:dyDescent="0.35">
      <c r="A238" t="str">
        <f>IF(CoverSheet!$C$9="Annual Return","AR",IF(CoverSheet!$C$9="Interim Return","IR",IF(CoverSheet!$C$9="Audited Annual Return","AAR","")))</f>
        <v/>
      </c>
      <c r="B238" t="str">
        <f>CoverSheet!$G$7</f>
        <v>v:25-01-a</v>
      </c>
      <c r="C238">
        <f>IF(CoverSheet!$C$31=3,"Q1",IF(CoverSheet!$C$31=6,"Q2",IF(CoverSheet!$C$31=9,"Q3",IF(AND(CoverSheet!$C$31=12,A238="AR"),"Q4",YEAR(CoverSheet!$D$29)))))</f>
        <v>1900</v>
      </c>
      <c r="D238" t="str">
        <f>CoverSheet!$C$15</f>
        <v/>
      </c>
      <c r="E238" t="s">
        <v>1931</v>
      </c>
      <c r="F238" t="s">
        <v>2146</v>
      </c>
      <c r="G238" t="s">
        <v>5421</v>
      </c>
      <c r="H238">
        <f>Passporting!L41</f>
        <v>0</v>
      </c>
    </row>
    <row r="239" spans="1:8" x14ac:dyDescent="0.35">
      <c r="A239" t="str">
        <f>IF(CoverSheet!$C$9="Annual Return","AR",IF(CoverSheet!$C$9="Interim Return","IR",IF(CoverSheet!$C$9="Audited Annual Return","AAR","")))</f>
        <v/>
      </c>
      <c r="B239" t="str">
        <f>CoverSheet!$G$7</f>
        <v>v:25-01-a</v>
      </c>
      <c r="C239">
        <f>IF(CoverSheet!$C$31=3,"Q1",IF(CoverSheet!$C$31=6,"Q2",IF(CoverSheet!$C$31=9,"Q3",IF(AND(CoverSheet!$C$31=12,A239="AR"),"Q4",YEAR(CoverSheet!$D$29)))))</f>
        <v>1900</v>
      </c>
      <c r="D239" t="str">
        <f>CoverSheet!$C$15</f>
        <v/>
      </c>
      <c r="E239" t="s">
        <v>1931</v>
      </c>
      <c r="F239" t="s">
        <v>2147</v>
      </c>
      <c r="G239" t="s">
        <v>5422</v>
      </c>
      <c r="H239">
        <f>Passporting!L42</f>
        <v>0</v>
      </c>
    </row>
    <row r="240" spans="1:8" x14ac:dyDescent="0.35">
      <c r="A240" t="str">
        <f>IF(CoverSheet!$C$9="Annual Return","AR",IF(CoverSheet!$C$9="Interim Return","IR",IF(CoverSheet!$C$9="Audited Annual Return","AAR","")))</f>
        <v/>
      </c>
      <c r="B240" t="str">
        <f>CoverSheet!$G$7</f>
        <v>v:25-01-a</v>
      </c>
      <c r="C240">
        <f>IF(CoverSheet!$C$31=3,"Q1",IF(CoverSheet!$C$31=6,"Q2",IF(CoverSheet!$C$31=9,"Q3",IF(AND(CoverSheet!$C$31=12,A240="AR"),"Q4",YEAR(CoverSheet!$D$29)))))</f>
        <v>1900</v>
      </c>
      <c r="D240" t="str">
        <f>CoverSheet!$C$15</f>
        <v/>
      </c>
      <c r="E240" t="s">
        <v>1931</v>
      </c>
      <c r="F240" t="s">
        <v>5522</v>
      </c>
      <c r="G240" t="s">
        <v>5423</v>
      </c>
      <c r="H240">
        <f>Passporting!L43</f>
        <v>0</v>
      </c>
    </row>
    <row r="241" spans="1:8" x14ac:dyDescent="0.35">
      <c r="A241" t="str">
        <f>IF(CoverSheet!$C$9="Annual Return","AR",IF(CoverSheet!$C$9="Interim Return","IR",IF(CoverSheet!$C$9="Audited Annual Return","AAR","")))</f>
        <v/>
      </c>
      <c r="B241" t="str">
        <f>CoverSheet!$G$7</f>
        <v>v:25-01-a</v>
      </c>
      <c r="C241">
        <f>IF(CoverSheet!$C$31=3,"Q1",IF(CoverSheet!$C$31=6,"Q2",IF(CoverSheet!$C$31=9,"Q3",IF(AND(CoverSheet!$C$31=12,A241="AR"),"Q4",YEAR(CoverSheet!$D$29)))))</f>
        <v>1900</v>
      </c>
      <c r="D241" t="str">
        <f>CoverSheet!$C$15</f>
        <v/>
      </c>
      <c r="E241" t="s">
        <v>1931</v>
      </c>
      <c r="F241" t="s">
        <v>5523</v>
      </c>
      <c r="G241" t="s">
        <v>5424</v>
      </c>
      <c r="H241">
        <f>Passporting!L44</f>
        <v>0</v>
      </c>
    </row>
    <row r="242" spans="1:8" x14ac:dyDescent="0.35">
      <c r="A242" t="str">
        <f>IF(CoverSheet!$C$9="Annual Return","AR",IF(CoverSheet!$C$9="Interim Return","IR",IF(CoverSheet!$C$9="Audited Annual Return","AAR","")))</f>
        <v/>
      </c>
      <c r="B242" t="str">
        <f>CoverSheet!$G$7</f>
        <v>v:25-01-a</v>
      </c>
      <c r="C242">
        <f>IF(CoverSheet!$C$31=3,"Q1",IF(CoverSheet!$C$31=6,"Q2",IF(CoverSheet!$C$31=9,"Q3",IF(AND(CoverSheet!$C$31=12,A242="AR"),"Q4",YEAR(CoverSheet!$D$29)))))</f>
        <v>1900</v>
      </c>
      <c r="D242" t="str">
        <f>CoverSheet!$C$15</f>
        <v/>
      </c>
      <c r="E242" t="s">
        <v>1931</v>
      </c>
      <c r="F242" t="s">
        <v>5524</v>
      </c>
      <c r="G242" t="s">
        <v>5425</v>
      </c>
      <c r="H242">
        <f>Passporting!L45</f>
        <v>0</v>
      </c>
    </row>
    <row r="243" spans="1:8" x14ac:dyDescent="0.35">
      <c r="A243" t="str">
        <f>IF(CoverSheet!$C$9="Annual Return","AR",IF(CoverSheet!$C$9="Interim Return","IR",IF(CoverSheet!$C$9="Audited Annual Return","AAR","")))</f>
        <v/>
      </c>
      <c r="B243" t="str">
        <f>CoverSheet!$G$7</f>
        <v>v:25-01-a</v>
      </c>
      <c r="C243">
        <f>IF(CoverSheet!$C$31=3,"Q1",IF(CoverSheet!$C$31=6,"Q2",IF(CoverSheet!$C$31=9,"Q3",IF(AND(CoverSheet!$C$31=12,A243="AR"),"Q4",YEAR(CoverSheet!$D$29)))))</f>
        <v>1900</v>
      </c>
      <c r="D243" t="str">
        <f>CoverSheet!$C$15</f>
        <v/>
      </c>
      <c r="E243" t="s">
        <v>1931</v>
      </c>
      <c r="F243" t="s">
        <v>2148</v>
      </c>
      <c r="G243" t="s">
        <v>5426</v>
      </c>
      <c r="H243">
        <f>Passporting!M16</f>
        <v>0</v>
      </c>
    </row>
    <row r="244" spans="1:8" x14ac:dyDescent="0.35">
      <c r="A244" t="str">
        <f>IF(CoverSheet!$C$9="Annual Return","AR",IF(CoverSheet!$C$9="Interim Return","IR",IF(CoverSheet!$C$9="Audited Annual Return","AAR","")))</f>
        <v/>
      </c>
      <c r="B244" t="str">
        <f>CoverSheet!$G$7</f>
        <v>v:25-01-a</v>
      </c>
      <c r="C244">
        <f>IF(CoverSheet!$C$31=3,"Q1",IF(CoverSheet!$C$31=6,"Q2",IF(CoverSheet!$C$31=9,"Q3",IF(AND(CoverSheet!$C$31=12,A244="AR"),"Q4",YEAR(CoverSheet!$D$29)))))</f>
        <v>1900</v>
      </c>
      <c r="D244" t="str">
        <f>CoverSheet!$C$15</f>
        <v/>
      </c>
      <c r="E244" t="s">
        <v>1931</v>
      </c>
      <c r="F244" t="s">
        <v>2149</v>
      </c>
      <c r="G244" t="s">
        <v>5427</v>
      </c>
      <c r="H244">
        <f>Passporting!M17</f>
        <v>0</v>
      </c>
    </row>
    <row r="245" spans="1:8" x14ac:dyDescent="0.35">
      <c r="A245" t="str">
        <f>IF(CoverSheet!$C$9="Annual Return","AR",IF(CoverSheet!$C$9="Interim Return","IR",IF(CoverSheet!$C$9="Audited Annual Return","AAR","")))</f>
        <v/>
      </c>
      <c r="B245" t="str">
        <f>CoverSheet!$G$7</f>
        <v>v:25-01-a</v>
      </c>
      <c r="C245">
        <f>IF(CoverSheet!$C$31=3,"Q1",IF(CoverSheet!$C$31=6,"Q2",IF(CoverSheet!$C$31=9,"Q3",IF(AND(CoverSheet!$C$31=12,A245="AR"),"Q4",YEAR(CoverSheet!$D$29)))))</f>
        <v>1900</v>
      </c>
      <c r="D245" t="str">
        <f>CoverSheet!$C$15</f>
        <v/>
      </c>
      <c r="E245" t="s">
        <v>1931</v>
      </c>
      <c r="F245" t="s">
        <v>2150</v>
      </c>
      <c r="G245" t="s">
        <v>5428</v>
      </c>
      <c r="H245">
        <f>Passporting!M18</f>
        <v>0</v>
      </c>
    </row>
    <row r="246" spans="1:8" x14ac:dyDescent="0.35">
      <c r="A246" t="str">
        <f>IF(CoverSheet!$C$9="Annual Return","AR",IF(CoverSheet!$C$9="Interim Return","IR",IF(CoverSheet!$C$9="Audited Annual Return","AAR","")))</f>
        <v/>
      </c>
      <c r="B246" t="str">
        <f>CoverSheet!$G$7</f>
        <v>v:25-01-a</v>
      </c>
      <c r="C246">
        <f>IF(CoverSheet!$C$31=3,"Q1",IF(CoverSheet!$C$31=6,"Q2",IF(CoverSheet!$C$31=9,"Q3",IF(AND(CoverSheet!$C$31=12,A246="AR"),"Q4",YEAR(CoverSheet!$D$29)))))</f>
        <v>1900</v>
      </c>
      <c r="D246" t="str">
        <f>CoverSheet!$C$15</f>
        <v/>
      </c>
      <c r="E246" t="s">
        <v>1931</v>
      </c>
      <c r="F246" t="s">
        <v>2151</v>
      </c>
      <c r="G246" t="s">
        <v>5429</v>
      </c>
      <c r="H246">
        <f>Passporting!M19</f>
        <v>0</v>
      </c>
    </row>
    <row r="247" spans="1:8" x14ac:dyDescent="0.35">
      <c r="A247" t="str">
        <f>IF(CoverSheet!$C$9="Annual Return","AR",IF(CoverSheet!$C$9="Interim Return","IR",IF(CoverSheet!$C$9="Audited Annual Return","AAR","")))</f>
        <v/>
      </c>
      <c r="B247" t="str">
        <f>CoverSheet!$G$7</f>
        <v>v:25-01-a</v>
      </c>
      <c r="C247">
        <f>IF(CoverSheet!$C$31=3,"Q1",IF(CoverSheet!$C$31=6,"Q2",IF(CoverSheet!$C$31=9,"Q3",IF(AND(CoverSheet!$C$31=12,A247="AR"),"Q4",YEAR(CoverSheet!$D$29)))))</f>
        <v>1900</v>
      </c>
      <c r="D247" t="str">
        <f>CoverSheet!$C$15</f>
        <v/>
      </c>
      <c r="E247" t="s">
        <v>1931</v>
      </c>
      <c r="F247" t="s">
        <v>2152</v>
      </c>
      <c r="G247" t="s">
        <v>5430</v>
      </c>
      <c r="H247">
        <f>Passporting!M20</f>
        <v>0</v>
      </c>
    </row>
    <row r="248" spans="1:8" x14ac:dyDescent="0.35">
      <c r="A248" t="str">
        <f>IF(CoverSheet!$C$9="Annual Return","AR",IF(CoverSheet!$C$9="Interim Return","IR",IF(CoverSheet!$C$9="Audited Annual Return","AAR","")))</f>
        <v/>
      </c>
      <c r="B248" t="str">
        <f>CoverSheet!$G$7</f>
        <v>v:25-01-a</v>
      </c>
      <c r="C248">
        <f>IF(CoverSheet!$C$31=3,"Q1",IF(CoverSheet!$C$31=6,"Q2",IF(CoverSheet!$C$31=9,"Q3",IF(AND(CoverSheet!$C$31=12,A248="AR"),"Q4",YEAR(CoverSheet!$D$29)))))</f>
        <v>1900</v>
      </c>
      <c r="D248" t="str">
        <f>CoverSheet!$C$15</f>
        <v/>
      </c>
      <c r="E248" t="s">
        <v>1931</v>
      </c>
      <c r="F248" t="s">
        <v>2153</v>
      </c>
      <c r="G248" t="s">
        <v>5431</v>
      </c>
      <c r="H248">
        <f>Passporting!M21</f>
        <v>0</v>
      </c>
    </row>
    <row r="249" spans="1:8" x14ac:dyDescent="0.35">
      <c r="A249" t="str">
        <f>IF(CoverSheet!$C$9="Annual Return","AR",IF(CoverSheet!$C$9="Interim Return","IR",IF(CoverSheet!$C$9="Audited Annual Return","AAR","")))</f>
        <v/>
      </c>
      <c r="B249" t="str">
        <f>CoverSheet!$G$7</f>
        <v>v:25-01-a</v>
      </c>
      <c r="C249">
        <f>IF(CoverSheet!$C$31=3,"Q1",IF(CoverSheet!$C$31=6,"Q2",IF(CoverSheet!$C$31=9,"Q3",IF(AND(CoverSheet!$C$31=12,A249="AR"),"Q4",YEAR(CoverSheet!$D$29)))))</f>
        <v>1900</v>
      </c>
      <c r="D249" t="str">
        <f>CoverSheet!$C$15</f>
        <v/>
      </c>
      <c r="E249" t="s">
        <v>1931</v>
      </c>
      <c r="F249" t="s">
        <v>2154</v>
      </c>
      <c r="G249" t="s">
        <v>5432</v>
      </c>
      <c r="H249">
        <f>Passporting!M22</f>
        <v>0</v>
      </c>
    </row>
    <row r="250" spans="1:8" x14ac:dyDescent="0.35">
      <c r="A250" t="str">
        <f>IF(CoverSheet!$C$9="Annual Return","AR",IF(CoverSheet!$C$9="Interim Return","IR",IF(CoverSheet!$C$9="Audited Annual Return","AAR","")))</f>
        <v/>
      </c>
      <c r="B250" t="str">
        <f>CoverSheet!$G$7</f>
        <v>v:25-01-a</v>
      </c>
      <c r="C250">
        <f>IF(CoverSheet!$C$31=3,"Q1",IF(CoverSheet!$C$31=6,"Q2",IF(CoverSheet!$C$31=9,"Q3",IF(AND(CoverSheet!$C$31=12,A250="AR"),"Q4",YEAR(CoverSheet!$D$29)))))</f>
        <v>1900</v>
      </c>
      <c r="D250" t="str">
        <f>CoverSheet!$C$15</f>
        <v/>
      </c>
      <c r="E250" t="s">
        <v>1931</v>
      </c>
      <c r="F250" t="s">
        <v>2155</v>
      </c>
      <c r="G250" t="s">
        <v>5433</v>
      </c>
      <c r="H250">
        <f>Passporting!M23</f>
        <v>0</v>
      </c>
    </row>
    <row r="251" spans="1:8" x14ac:dyDescent="0.35">
      <c r="A251" t="str">
        <f>IF(CoverSheet!$C$9="Annual Return","AR",IF(CoverSheet!$C$9="Interim Return","IR",IF(CoverSheet!$C$9="Audited Annual Return","AAR","")))</f>
        <v/>
      </c>
      <c r="B251" t="str">
        <f>CoverSheet!$G$7</f>
        <v>v:25-01-a</v>
      </c>
      <c r="C251">
        <f>IF(CoverSheet!$C$31=3,"Q1",IF(CoverSheet!$C$31=6,"Q2",IF(CoverSheet!$C$31=9,"Q3",IF(AND(CoverSheet!$C$31=12,A251="AR"),"Q4",YEAR(CoverSheet!$D$29)))))</f>
        <v>1900</v>
      </c>
      <c r="D251" t="str">
        <f>CoverSheet!$C$15</f>
        <v/>
      </c>
      <c r="E251" t="s">
        <v>1931</v>
      </c>
      <c r="F251" t="s">
        <v>2156</v>
      </c>
      <c r="G251" t="s">
        <v>5434</v>
      </c>
      <c r="H251">
        <f>Passporting!M24</f>
        <v>0</v>
      </c>
    </row>
    <row r="252" spans="1:8" x14ac:dyDescent="0.35">
      <c r="A252" t="str">
        <f>IF(CoverSheet!$C$9="Annual Return","AR",IF(CoverSheet!$C$9="Interim Return","IR",IF(CoverSheet!$C$9="Audited Annual Return","AAR","")))</f>
        <v/>
      </c>
      <c r="B252" t="str">
        <f>CoverSheet!$G$7</f>
        <v>v:25-01-a</v>
      </c>
      <c r="C252">
        <f>IF(CoverSheet!$C$31=3,"Q1",IF(CoverSheet!$C$31=6,"Q2",IF(CoverSheet!$C$31=9,"Q3",IF(AND(CoverSheet!$C$31=12,A252="AR"),"Q4",YEAR(CoverSheet!$D$29)))))</f>
        <v>1900</v>
      </c>
      <c r="D252" t="str">
        <f>CoverSheet!$C$15</f>
        <v/>
      </c>
      <c r="E252" t="s">
        <v>1931</v>
      </c>
      <c r="F252" t="s">
        <v>2157</v>
      </c>
      <c r="G252" t="s">
        <v>5435</v>
      </c>
      <c r="H252">
        <f>Passporting!M25</f>
        <v>0</v>
      </c>
    </row>
    <row r="253" spans="1:8" x14ac:dyDescent="0.35">
      <c r="A253" t="str">
        <f>IF(CoverSheet!$C$9="Annual Return","AR",IF(CoverSheet!$C$9="Interim Return","IR",IF(CoverSheet!$C$9="Audited Annual Return","AAR","")))</f>
        <v/>
      </c>
      <c r="B253" t="str">
        <f>CoverSheet!$G$7</f>
        <v>v:25-01-a</v>
      </c>
      <c r="C253">
        <f>IF(CoverSheet!$C$31=3,"Q1",IF(CoverSheet!$C$31=6,"Q2",IF(CoverSheet!$C$31=9,"Q3",IF(AND(CoverSheet!$C$31=12,A253="AR"),"Q4",YEAR(CoverSheet!$D$29)))))</f>
        <v>1900</v>
      </c>
      <c r="D253" t="str">
        <f>CoverSheet!$C$15</f>
        <v/>
      </c>
      <c r="E253" t="s">
        <v>1931</v>
      </c>
      <c r="F253" t="s">
        <v>2158</v>
      </c>
      <c r="G253" t="s">
        <v>5436</v>
      </c>
      <c r="H253">
        <f>Passporting!M26</f>
        <v>0</v>
      </c>
    </row>
    <row r="254" spans="1:8" x14ac:dyDescent="0.35">
      <c r="A254" t="str">
        <f>IF(CoverSheet!$C$9="Annual Return","AR",IF(CoverSheet!$C$9="Interim Return","IR",IF(CoverSheet!$C$9="Audited Annual Return","AAR","")))</f>
        <v/>
      </c>
      <c r="B254" t="str">
        <f>CoverSheet!$G$7</f>
        <v>v:25-01-a</v>
      </c>
      <c r="C254">
        <f>IF(CoverSheet!$C$31=3,"Q1",IF(CoverSheet!$C$31=6,"Q2",IF(CoverSheet!$C$31=9,"Q3",IF(AND(CoverSheet!$C$31=12,A254="AR"),"Q4",YEAR(CoverSheet!$D$29)))))</f>
        <v>1900</v>
      </c>
      <c r="D254" t="str">
        <f>CoverSheet!$C$15</f>
        <v/>
      </c>
      <c r="E254" t="s">
        <v>1931</v>
      </c>
      <c r="F254" t="s">
        <v>2159</v>
      </c>
      <c r="G254" t="s">
        <v>5437</v>
      </c>
      <c r="H254">
        <f>Passporting!M27</f>
        <v>0</v>
      </c>
    </row>
    <row r="255" spans="1:8" x14ac:dyDescent="0.35">
      <c r="A255" t="str">
        <f>IF(CoverSheet!$C$9="Annual Return","AR",IF(CoverSheet!$C$9="Interim Return","IR",IF(CoverSheet!$C$9="Audited Annual Return","AAR","")))</f>
        <v/>
      </c>
      <c r="B255" t="str">
        <f>CoverSheet!$G$7</f>
        <v>v:25-01-a</v>
      </c>
      <c r="C255">
        <f>IF(CoverSheet!$C$31=3,"Q1",IF(CoverSheet!$C$31=6,"Q2",IF(CoverSheet!$C$31=9,"Q3",IF(AND(CoverSheet!$C$31=12,A255="AR"),"Q4",YEAR(CoverSheet!$D$29)))))</f>
        <v>1900</v>
      </c>
      <c r="D255" t="str">
        <f>CoverSheet!$C$15</f>
        <v/>
      </c>
      <c r="E255" t="s">
        <v>1931</v>
      </c>
      <c r="F255" t="s">
        <v>2160</v>
      </c>
      <c r="G255" t="s">
        <v>5438</v>
      </c>
      <c r="H255">
        <f>Passporting!M28</f>
        <v>0</v>
      </c>
    </row>
    <row r="256" spans="1:8" x14ac:dyDescent="0.35">
      <c r="A256" t="str">
        <f>IF(CoverSheet!$C$9="Annual Return","AR",IF(CoverSheet!$C$9="Interim Return","IR",IF(CoverSheet!$C$9="Audited Annual Return","AAR","")))</f>
        <v/>
      </c>
      <c r="B256" t="str">
        <f>CoverSheet!$G$7</f>
        <v>v:25-01-a</v>
      </c>
      <c r="C256">
        <f>IF(CoverSheet!$C$31=3,"Q1",IF(CoverSheet!$C$31=6,"Q2",IF(CoverSheet!$C$31=9,"Q3",IF(AND(CoverSheet!$C$31=12,A256="AR"),"Q4",YEAR(CoverSheet!$D$29)))))</f>
        <v>1900</v>
      </c>
      <c r="D256" t="str">
        <f>CoverSheet!$C$15</f>
        <v/>
      </c>
      <c r="E256" t="s">
        <v>1931</v>
      </c>
      <c r="F256" t="s">
        <v>2161</v>
      </c>
      <c r="G256" t="s">
        <v>5439</v>
      </c>
      <c r="H256">
        <f>Passporting!M29</f>
        <v>0</v>
      </c>
    </row>
    <row r="257" spans="1:8" x14ac:dyDescent="0.35">
      <c r="A257" t="str">
        <f>IF(CoverSheet!$C$9="Annual Return","AR",IF(CoverSheet!$C$9="Interim Return","IR",IF(CoverSheet!$C$9="Audited Annual Return","AAR","")))</f>
        <v/>
      </c>
      <c r="B257" t="str">
        <f>CoverSheet!$G$7</f>
        <v>v:25-01-a</v>
      </c>
      <c r="C257">
        <f>IF(CoverSheet!$C$31=3,"Q1",IF(CoverSheet!$C$31=6,"Q2",IF(CoverSheet!$C$31=9,"Q3",IF(AND(CoverSheet!$C$31=12,A257="AR"),"Q4",YEAR(CoverSheet!$D$29)))))</f>
        <v>1900</v>
      </c>
      <c r="D257" t="str">
        <f>CoverSheet!$C$15</f>
        <v/>
      </c>
      <c r="E257" t="s">
        <v>1931</v>
      </c>
      <c r="F257" t="s">
        <v>2162</v>
      </c>
      <c r="G257" t="s">
        <v>5440</v>
      </c>
      <c r="H257">
        <f>Passporting!M30</f>
        <v>0</v>
      </c>
    </row>
    <row r="258" spans="1:8" x14ac:dyDescent="0.35">
      <c r="A258" t="str">
        <f>IF(CoverSheet!$C$9="Annual Return","AR",IF(CoverSheet!$C$9="Interim Return","IR",IF(CoverSheet!$C$9="Audited Annual Return","AAR","")))</f>
        <v/>
      </c>
      <c r="B258" t="str">
        <f>CoverSheet!$G$7</f>
        <v>v:25-01-a</v>
      </c>
      <c r="C258">
        <f>IF(CoverSheet!$C$31=3,"Q1",IF(CoverSheet!$C$31=6,"Q2",IF(CoverSheet!$C$31=9,"Q3",IF(AND(CoverSheet!$C$31=12,A258="AR"),"Q4",YEAR(CoverSheet!$D$29)))))</f>
        <v>1900</v>
      </c>
      <c r="D258" t="str">
        <f>CoverSheet!$C$15</f>
        <v/>
      </c>
      <c r="E258" t="s">
        <v>1931</v>
      </c>
      <c r="F258" t="s">
        <v>2163</v>
      </c>
      <c r="G258" t="s">
        <v>5441</v>
      </c>
      <c r="H258">
        <f>Passporting!M31</f>
        <v>0</v>
      </c>
    </row>
    <row r="259" spans="1:8" x14ac:dyDescent="0.35">
      <c r="A259" t="str">
        <f>IF(CoverSheet!$C$9="Annual Return","AR",IF(CoverSheet!$C$9="Interim Return","IR",IF(CoverSheet!$C$9="Audited Annual Return","AAR","")))</f>
        <v/>
      </c>
      <c r="B259" t="str">
        <f>CoverSheet!$G$7</f>
        <v>v:25-01-a</v>
      </c>
      <c r="C259">
        <f>IF(CoverSheet!$C$31=3,"Q1",IF(CoverSheet!$C$31=6,"Q2",IF(CoverSheet!$C$31=9,"Q3",IF(AND(CoverSheet!$C$31=12,A259="AR"),"Q4",YEAR(CoverSheet!$D$29)))))</f>
        <v>1900</v>
      </c>
      <c r="D259" t="str">
        <f>CoverSheet!$C$15</f>
        <v/>
      </c>
      <c r="E259" t="s">
        <v>1931</v>
      </c>
      <c r="F259" t="s">
        <v>2164</v>
      </c>
      <c r="G259" t="s">
        <v>5442</v>
      </c>
      <c r="H259">
        <f>Passporting!M32</f>
        <v>0</v>
      </c>
    </row>
    <row r="260" spans="1:8" x14ac:dyDescent="0.35">
      <c r="A260" t="str">
        <f>IF(CoverSheet!$C$9="Annual Return","AR",IF(CoverSheet!$C$9="Interim Return","IR",IF(CoverSheet!$C$9="Audited Annual Return","AAR","")))</f>
        <v/>
      </c>
      <c r="B260" t="str">
        <f>CoverSheet!$G$7</f>
        <v>v:25-01-a</v>
      </c>
      <c r="C260">
        <f>IF(CoverSheet!$C$31=3,"Q1",IF(CoverSheet!$C$31=6,"Q2",IF(CoverSheet!$C$31=9,"Q3",IF(AND(CoverSheet!$C$31=12,A260="AR"),"Q4",YEAR(CoverSheet!$D$29)))))</f>
        <v>1900</v>
      </c>
      <c r="D260" t="str">
        <f>CoverSheet!$C$15</f>
        <v/>
      </c>
      <c r="E260" t="s">
        <v>1931</v>
      </c>
      <c r="F260" t="s">
        <v>2165</v>
      </c>
      <c r="G260" t="s">
        <v>6107</v>
      </c>
      <c r="H260">
        <f>Passporting!M33</f>
        <v>0</v>
      </c>
    </row>
    <row r="261" spans="1:8" x14ac:dyDescent="0.35">
      <c r="A261" t="str">
        <f>IF(CoverSheet!$C$9="Annual Return","AR",IF(CoverSheet!$C$9="Interim Return","IR",IF(CoverSheet!$C$9="Audited Annual Return","AAR","")))</f>
        <v/>
      </c>
      <c r="B261" t="str">
        <f>CoverSheet!$G$7</f>
        <v>v:25-01-a</v>
      </c>
      <c r="C261">
        <f>IF(CoverSheet!$C$31=3,"Q1",IF(CoverSheet!$C$31=6,"Q2",IF(CoverSheet!$C$31=9,"Q3",IF(AND(CoverSheet!$C$31=12,A261="AR"),"Q4",YEAR(CoverSheet!$D$29)))))</f>
        <v>1900</v>
      </c>
      <c r="D261" t="str">
        <f>CoverSheet!$C$15</f>
        <v/>
      </c>
      <c r="E261" t="s">
        <v>1931</v>
      </c>
      <c r="F261" t="s">
        <v>2166</v>
      </c>
      <c r="G261" t="s">
        <v>5443</v>
      </c>
      <c r="H261">
        <f>Passporting!M34</f>
        <v>0</v>
      </c>
    </row>
    <row r="262" spans="1:8" x14ac:dyDescent="0.35">
      <c r="A262" t="str">
        <f>IF(CoverSheet!$C$9="Annual Return","AR",IF(CoverSheet!$C$9="Interim Return","IR",IF(CoverSheet!$C$9="Audited Annual Return","AAR","")))</f>
        <v/>
      </c>
      <c r="B262" t="str">
        <f>CoverSheet!$G$7</f>
        <v>v:25-01-a</v>
      </c>
      <c r="C262">
        <f>IF(CoverSheet!$C$31=3,"Q1",IF(CoverSheet!$C$31=6,"Q2",IF(CoverSheet!$C$31=9,"Q3",IF(AND(CoverSheet!$C$31=12,A262="AR"),"Q4",YEAR(CoverSheet!$D$29)))))</f>
        <v>1900</v>
      </c>
      <c r="D262" t="str">
        <f>CoverSheet!$C$15</f>
        <v/>
      </c>
      <c r="E262" t="s">
        <v>1931</v>
      </c>
      <c r="F262" t="s">
        <v>2167</v>
      </c>
      <c r="G262" t="s">
        <v>5444</v>
      </c>
      <c r="H262">
        <f>Passporting!M35</f>
        <v>0</v>
      </c>
    </row>
    <row r="263" spans="1:8" x14ac:dyDescent="0.35">
      <c r="A263" t="str">
        <f>IF(CoverSheet!$C$9="Annual Return","AR",IF(CoverSheet!$C$9="Interim Return","IR",IF(CoverSheet!$C$9="Audited Annual Return","AAR","")))</f>
        <v/>
      </c>
      <c r="B263" t="str">
        <f>CoverSheet!$G$7</f>
        <v>v:25-01-a</v>
      </c>
      <c r="C263">
        <f>IF(CoverSheet!$C$31=3,"Q1",IF(CoverSheet!$C$31=6,"Q2",IF(CoverSheet!$C$31=9,"Q3",IF(AND(CoverSheet!$C$31=12,A263="AR"),"Q4",YEAR(CoverSheet!$D$29)))))</f>
        <v>1900</v>
      </c>
      <c r="D263" t="str">
        <f>CoverSheet!$C$15</f>
        <v/>
      </c>
      <c r="E263" t="s">
        <v>1931</v>
      </c>
      <c r="F263" t="s">
        <v>2168</v>
      </c>
      <c r="G263" t="s">
        <v>5445</v>
      </c>
      <c r="H263">
        <f>Passporting!M36</f>
        <v>0</v>
      </c>
    </row>
    <row r="264" spans="1:8" x14ac:dyDescent="0.35">
      <c r="A264" t="str">
        <f>IF(CoverSheet!$C$9="Annual Return","AR",IF(CoverSheet!$C$9="Interim Return","IR",IF(CoverSheet!$C$9="Audited Annual Return","AAR","")))</f>
        <v/>
      </c>
      <c r="B264" t="str">
        <f>CoverSheet!$G$7</f>
        <v>v:25-01-a</v>
      </c>
      <c r="C264">
        <f>IF(CoverSheet!$C$31=3,"Q1",IF(CoverSheet!$C$31=6,"Q2",IF(CoverSheet!$C$31=9,"Q3",IF(AND(CoverSheet!$C$31=12,A264="AR"),"Q4",YEAR(CoverSheet!$D$29)))))</f>
        <v>1900</v>
      </c>
      <c r="D264" t="str">
        <f>CoverSheet!$C$15</f>
        <v/>
      </c>
      <c r="E264" t="s">
        <v>1931</v>
      </c>
      <c r="F264" t="s">
        <v>2169</v>
      </c>
      <c r="G264" t="s">
        <v>5446</v>
      </c>
      <c r="H264">
        <f>Passporting!M37</f>
        <v>0</v>
      </c>
    </row>
    <row r="265" spans="1:8" x14ac:dyDescent="0.35">
      <c r="A265" t="str">
        <f>IF(CoverSheet!$C$9="Annual Return","AR",IF(CoverSheet!$C$9="Interim Return","IR",IF(CoverSheet!$C$9="Audited Annual Return","AAR","")))</f>
        <v/>
      </c>
      <c r="B265" t="str">
        <f>CoverSheet!$G$7</f>
        <v>v:25-01-a</v>
      </c>
      <c r="C265">
        <f>IF(CoverSheet!$C$31=3,"Q1",IF(CoverSheet!$C$31=6,"Q2",IF(CoverSheet!$C$31=9,"Q3",IF(AND(CoverSheet!$C$31=12,A265="AR"),"Q4",YEAR(CoverSheet!$D$29)))))</f>
        <v>1900</v>
      </c>
      <c r="D265" t="str">
        <f>CoverSheet!$C$15</f>
        <v/>
      </c>
      <c r="E265" t="s">
        <v>1931</v>
      </c>
      <c r="F265" t="s">
        <v>2170</v>
      </c>
      <c r="G265" t="s">
        <v>5447</v>
      </c>
      <c r="H265">
        <f>Passporting!M38</f>
        <v>0</v>
      </c>
    </row>
    <row r="266" spans="1:8" x14ac:dyDescent="0.35">
      <c r="A266" t="str">
        <f>IF(CoverSheet!$C$9="Annual Return","AR",IF(CoverSheet!$C$9="Interim Return","IR",IF(CoverSheet!$C$9="Audited Annual Return","AAR","")))</f>
        <v/>
      </c>
      <c r="B266" t="str">
        <f>CoverSheet!$G$7</f>
        <v>v:25-01-a</v>
      </c>
      <c r="C266">
        <f>IF(CoverSheet!$C$31=3,"Q1",IF(CoverSheet!$C$31=6,"Q2",IF(CoverSheet!$C$31=9,"Q3",IF(AND(CoverSheet!$C$31=12,A266="AR"),"Q4",YEAR(CoverSheet!$D$29)))))</f>
        <v>1900</v>
      </c>
      <c r="D266" t="str">
        <f>CoverSheet!$C$15</f>
        <v/>
      </c>
      <c r="E266" t="s">
        <v>1931</v>
      </c>
      <c r="F266" t="s">
        <v>2171</v>
      </c>
      <c r="G266" t="s">
        <v>5448</v>
      </c>
      <c r="H266">
        <f>Passporting!M39</f>
        <v>0</v>
      </c>
    </row>
    <row r="267" spans="1:8" x14ac:dyDescent="0.35">
      <c r="A267" t="str">
        <f>IF(CoverSheet!$C$9="Annual Return","AR",IF(CoverSheet!$C$9="Interim Return","IR",IF(CoverSheet!$C$9="Audited Annual Return","AAR","")))</f>
        <v/>
      </c>
      <c r="B267" t="str">
        <f>CoverSheet!$G$7</f>
        <v>v:25-01-a</v>
      </c>
      <c r="C267">
        <f>IF(CoverSheet!$C$31=3,"Q1",IF(CoverSheet!$C$31=6,"Q2",IF(CoverSheet!$C$31=9,"Q3",IF(AND(CoverSheet!$C$31=12,A267="AR"),"Q4",YEAR(CoverSheet!$D$29)))))</f>
        <v>1900</v>
      </c>
      <c r="D267" t="str">
        <f>CoverSheet!$C$15</f>
        <v/>
      </c>
      <c r="E267" t="s">
        <v>1931</v>
      </c>
      <c r="F267" t="s">
        <v>2172</v>
      </c>
      <c r="G267" t="s">
        <v>5449</v>
      </c>
      <c r="H267">
        <f>Passporting!M40</f>
        <v>0</v>
      </c>
    </row>
    <row r="268" spans="1:8" x14ac:dyDescent="0.35">
      <c r="A268" t="str">
        <f>IF(CoverSheet!$C$9="Annual Return","AR",IF(CoverSheet!$C$9="Interim Return","IR",IF(CoverSheet!$C$9="Audited Annual Return","AAR","")))</f>
        <v/>
      </c>
      <c r="B268" t="str">
        <f>CoverSheet!$G$7</f>
        <v>v:25-01-a</v>
      </c>
      <c r="C268">
        <f>IF(CoverSheet!$C$31=3,"Q1",IF(CoverSheet!$C$31=6,"Q2",IF(CoverSheet!$C$31=9,"Q3",IF(AND(CoverSheet!$C$31=12,A268="AR"),"Q4",YEAR(CoverSheet!$D$29)))))</f>
        <v>1900</v>
      </c>
      <c r="D268" t="str">
        <f>CoverSheet!$C$15</f>
        <v/>
      </c>
      <c r="E268" t="s">
        <v>1931</v>
      </c>
      <c r="F268" t="s">
        <v>2173</v>
      </c>
      <c r="G268" t="s">
        <v>5450</v>
      </c>
      <c r="H268">
        <f>Passporting!M41</f>
        <v>0</v>
      </c>
    </row>
    <row r="269" spans="1:8" x14ac:dyDescent="0.35">
      <c r="A269" t="str">
        <f>IF(CoverSheet!$C$9="Annual Return","AR",IF(CoverSheet!$C$9="Interim Return","IR",IF(CoverSheet!$C$9="Audited Annual Return","AAR","")))</f>
        <v/>
      </c>
      <c r="B269" t="str">
        <f>CoverSheet!$G$7</f>
        <v>v:25-01-a</v>
      </c>
      <c r="C269">
        <f>IF(CoverSheet!$C$31=3,"Q1",IF(CoverSheet!$C$31=6,"Q2",IF(CoverSheet!$C$31=9,"Q3",IF(AND(CoverSheet!$C$31=12,A269="AR"),"Q4",YEAR(CoverSheet!$D$29)))))</f>
        <v>1900</v>
      </c>
      <c r="D269" t="str">
        <f>CoverSheet!$C$15</f>
        <v/>
      </c>
      <c r="E269" t="s">
        <v>1931</v>
      </c>
      <c r="F269" t="s">
        <v>2174</v>
      </c>
      <c r="G269" t="s">
        <v>5451</v>
      </c>
      <c r="H269">
        <f>Passporting!M42</f>
        <v>0</v>
      </c>
    </row>
    <row r="270" spans="1:8" x14ac:dyDescent="0.35">
      <c r="A270" t="str">
        <f>IF(CoverSheet!$C$9="Annual Return","AR",IF(CoverSheet!$C$9="Interim Return","IR",IF(CoverSheet!$C$9="Audited Annual Return","AAR","")))</f>
        <v/>
      </c>
      <c r="B270" t="str">
        <f>CoverSheet!$G$7</f>
        <v>v:25-01-a</v>
      </c>
      <c r="C270">
        <f>IF(CoverSheet!$C$31=3,"Q1",IF(CoverSheet!$C$31=6,"Q2",IF(CoverSheet!$C$31=9,"Q3",IF(AND(CoverSheet!$C$31=12,A270="AR"),"Q4",YEAR(CoverSheet!$D$29)))))</f>
        <v>1900</v>
      </c>
      <c r="D270" t="str">
        <f>CoverSheet!$C$15</f>
        <v/>
      </c>
      <c r="E270" t="s">
        <v>1931</v>
      </c>
      <c r="F270" t="s">
        <v>5525</v>
      </c>
      <c r="G270" t="s">
        <v>5452</v>
      </c>
      <c r="H270">
        <f>Passporting!M43</f>
        <v>0</v>
      </c>
    </row>
    <row r="271" spans="1:8" x14ac:dyDescent="0.35">
      <c r="A271" t="str">
        <f>IF(CoverSheet!$C$9="Annual Return","AR",IF(CoverSheet!$C$9="Interim Return","IR",IF(CoverSheet!$C$9="Audited Annual Return","AAR","")))</f>
        <v/>
      </c>
      <c r="B271" t="str">
        <f>CoverSheet!$G$7</f>
        <v>v:25-01-a</v>
      </c>
      <c r="C271">
        <f>IF(CoverSheet!$C$31=3,"Q1",IF(CoverSheet!$C$31=6,"Q2",IF(CoverSheet!$C$31=9,"Q3",IF(AND(CoverSheet!$C$31=12,A271="AR"),"Q4",YEAR(CoverSheet!$D$29)))))</f>
        <v>1900</v>
      </c>
      <c r="D271" t="str">
        <f>CoverSheet!$C$15</f>
        <v/>
      </c>
      <c r="E271" t="s">
        <v>1931</v>
      </c>
      <c r="F271" t="s">
        <v>5526</v>
      </c>
      <c r="G271" t="s">
        <v>5453</v>
      </c>
      <c r="H271">
        <f>Passporting!M44</f>
        <v>0</v>
      </c>
    </row>
    <row r="272" spans="1:8" x14ac:dyDescent="0.35">
      <c r="A272" t="str">
        <f>IF(CoverSheet!$C$9="Annual Return","AR",IF(CoverSheet!$C$9="Interim Return","IR",IF(CoverSheet!$C$9="Audited Annual Return","AAR","")))</f>
        <v/>
      </c>
      <c r="B272" t="str">
        <f>CoverSheet!$G$7</f>
        <v>v:25-01-a</v>
      </c>
      <c r="C272">
        <f>IF(CoverSheet!$C$31=3,"Q1",IF(CoverSheet!$C$31=6,"Q2",IF(CoverSheet!$C$31=9,"Q3",IF(AND(CoverSheet!$C$31=12,A272="AR"),"Q4",YEAR(CoverSheet!$D$29)))))</f>
        <v>1900</v>
      </c>
      <c r="D272" t="str">
        <f>CoverSheet!$C$15</f>
        <v/>
      </c>
      <c r="E272" t="s">
        <v>1931</v>
      </c>
      <c r="F272" t="s">
        <v>5527</v>
      </c>
      <c r="G272" t="s">
        <v>5454</v>
      </c>
      <c r="H272">
        <f>Passporting!M45</f>
        <v>0</v>
      </c>
    </row>
    <row r="273" spans="1:8" x14ac:dyDescent="0.35">
      <c r="A273" t="str">
        <f>IF(CoverSheet!$C$9="Annual Return","AR",IF(CoverSheet!$C$9="Interim Return","IR",IF(CoverSheet!$C$9="Audited Annual Return","AAR","")))</f>
        <v/>
      </c>
      <c r="B273" t="str">
        <f>CoverSheet!$G$7</f>
        <v>v:25-01-a</v>
      </c>
      <c r="C273">
        <f>IF(CoverSheet!$C$31=3,"Q1",IF(CoverSheet!$C$31=6,"Q2",IF(CoverSheet!$C$31=9,"Q3",IF(AND(CoverSheet!$C$31=12,A273="AR"),"Q4",YEAR(CoverSheet!$D$29)))))</f>
        <v>1900</v>
      </c>
      <c r="D273" t="str">
        <f>CoverSheet!$C$15</f>
        <v/>
      </c>
      <c r="E273" t="s">
        <v>1931</v>
      </c>
      <c r="F273" t="s">
        <v>2175</v>
      </c>
      <c r="G273" t="s">
        <v>5455</v>
      </c>
      <c r="H273">
        <f>Passporting!N16</f>
        <v>0</v>
      </c>
    </row>
    <row r="274" spans="1:8" x14ac:dyDescent="0.35">
      <c r="A274" t="str">
        <f>IF(CoverSheet!$C$9="Annual Return","AR",IF(CoverSheet!$C$9="Interim Return","IR",IF(CoverSheet!$C$9="Audited Annual Return","AAR","")))</f>
        <v/>
      </c>
      <c r="B274" t="str">
        <f>CoverSheet!$G$7</f>
        <v>v:25-01-a</v>
      </c>
      <c r="C274">
        <f>IF(CoverSheet!$C$31=3,"Q1",IF(CoverSheet!$C$31=6,"Q2",IF(CoverSheet!$C$31=9,"Q3",IF(AND(CoverSheet!$C$31=12,A274="AR"),"Q4",YEAR(CoverSheet!$D$29)))))</f>
        <v>1900</v>
      </c>
      <c r="D274" t="str">
        <f>CoverSheet!$C$15</f>
        <v/>
      </c>
      <c r="E274" t="s">
        <v>1931</v>
      </c>
      <c r="F274" t="s">
        <v>2176</v>
      </c>
      <c r="G274" t="s">
        <v>5456</v>
      </c>
      <c r="H274">
        <f>Passporting!N17</f>
        <v>0</v>
      </c>
    </row>
    <row r="275" spans="1:8" x14ac:dyDescent="0.35">
      <c r="A275" t="str">
        <f>IF(CoverSheet!$C$9="Annual Return","AR",IF(CoverSheet!$C$9="Interim Return","IR",IF(CoverSheet!$C$9="Audited Annual Return","AAR","")))</f>
        <v/>
      </c>
      <c r="B275" t="str">
        <f>CoverSheet!$G$7</f>
        <v>v:25-01-a</v>
      </c>
      <c r="C275">
        <f>IF(CoverSheet!$C$31=3,"Q1",IF(CoverSheet!$C$31=6,"Q2",IF(CoverSheet!$C$31=9,"Q3",IF(AND(CoverSheet!$C$31=12,A275="AR"),"Q4",YEAR(CoverSheet!$D$29)))))</f>
        <v>1900</v>
      </c>
      <c r="D275" t="str">
        <f>CoverSheet!$C$15</f>
        <v/>
      </c>
      <c r="E275" t="s">
        <v>1931</v>
      </c>
      <c r="F275" t="s">
        <v>2177</v>
      </c>
      <c r="G275" t="s">
        <v>5457</v>
      </c>
      <c r="H275">
        <f>Passporting!N18</f>
        <v>0</v>
      </c>
    </row>
    <row r="276" spans="1:8" x14ac:dyDescent="0.35">
      <c r="A276" t="str">
        <f>IF(CoverSheet!$C$9="Annual Return","AR",IF(CoverSheet!$C$9="Interim Return","IR",IF(CoverSheet!$C$9="Audited Annual Return","AAR","")))</f>
        <v/>
      </c>
      <c r="B276" t="str">
        <f>CoverSheet!$G$7</f>
        <v>v:25-01-a</v>
      </c>
      <c r="C276">
        <f>IF(CoverSheet!$C$31=3,"Q1",IF(CoverSheet!$C$31=6,"Q2",IF(CoverSheet!$C$31=9,"Q3",IF(AND(CoverSheet!$C$31=12,A276="AR"),"Q4",YEAR(CoverSheet!$D$29)))))</f>
        <v>1900</v>
      </c>
      <c r="D276" t="str">
        <f>CoverSheet!$C$15</f>
        <v/>
      </c>
      <c r="E276" t="s">
        <v>1931</v>
      </c>
      <c r="F276" t="s">
        <v>2178</v>
      </c>
      <c r="G276" t="s">
        <v>5458</v>
      </c>
      <c r="H276">
        <f>Passporting!N19</f>
        <v>0</v>
      </c>
    </row>
    <row r="277" spans="1:8" x14ac:dyDescent="0.35">
      <c r="A277" t="str">
        <f>IF(CoverSheet!$C$9="Annual Return","AR",IF(CoverSheet!$C$9="Interim Return","IR",IF(CoverSheet!$C$9="Audited Annual Return","AAR","")))</f>
        <v/>
      </c>
      <c r="B277" t="str">
        <f>CoverSheet!$G$7</f>
        <v>v:25-01-a</v>
      </c>
      <c r="C277">
        <f>IF(CoverSheet!$C$31=3,"Q1",IF(CoverSheet!$C$31=6,"Q2",IF(CoverSheet!$C$31=9,"Q3",IF(AND(CoverSheet!$C$31=12,A277="AR"),"Q4",YEAR(CoverSheet!$D$29)))))</f>
        <v>1900</v>
      </c>
      <c r="D277" t="str">
        <f>CoverSheet!$C$15</f>
        <v/>
      </c>
      <c r="E277" t="s">
        <v>1931</v>
      </c>
      <c r="F277" t="s">
        <v>2179</v>
      </c>
      <c r="G277" t="s">
        <v>5459</v>
      </c>
      <c r="H277">
        <f>Passporting!N20</f>
        <v>0</v>
      </c>
    </row>
    <row r="278" spans="1:8" x14ac:dyDescent="0.35">
      <c r="A278" t="str">
        <f>IF(CoverSheet!$C$9="Annual Return","AR",IF(CoverSheet!$C$9="Interim Return","IR",IF(CoverSheet!$C$9="Audited Annual Return","AAR","")))</f>
        <v/>
      </c>
      <c r="B278" t="str">
        <f>CoverSheet!$G$7</f>
        <v>v:25-01-a</v>
      </c>
      <c r="C278">
        <f>IF(CoverSheet!$C$31=3,"Q1",IF(CoverSheet!$C$31=6,"Q2",IF(CoverSheet!$C$31=9,"Q3",IF(AND(CoverSheet!$C$31=12,A278="AR"),"Q4",YEAR(CoverSheet!$D$29)))))</f>
        <v>1900</v>
      </c>
      <c r="D278" t="str">
        <f>CoverSheet!$C$15</f>
        <v/>
      </c>
      <c r="E278" t="s">
        <v>1931</v>
      </c>
      <c r="F278" t="s">
        <v>2180</v>
      </c>
      <c r="G278" t="s">
        <v>5460</v>
      </c>
      <c r="H278">
        <f>Passporting!N21</f>
        <v>0</v>
      </c>
    </row>
    <row r="279" spans="1:8" x14ac:dyDescent="0.35">
      <c r="A279" t="str">
        <f>IF(CoverSheet!$C$9="Annual Return","AR",IF(CoverSheet!$C$9="Interim Return","IR",IF(CoverSheet!$C$9="Audited Annual Return","AAR","")))</f>
        <v/>
      </c>
      <c r="B279" t="str">
        <f>CoverSheet!$G$7</f>
        <v>v:25-01-a</v>
      </c>
      <c r="C279">
        <f>IF(CoverSheet!$C$31=3,"Q1",IF(CoverSheet!$C$31=6,"Q2",IF(CoverSheet!$C$31=9,"Q3",IF(AND(CoverSheet!$C$31=12,A279="AR"),"Q4",YEAR(CoverSheet!$D$29)))))</f>
        <v>1900</v>
      </c>
      <c r="D279" t="str">
        <f>CoverSheet!$C$15</f>
        <v/>
      </c>
      <c r="E279" t="s">
        <v>1931</v>
      </c>
      <c r="F279" t="s">
        <v>2181</v>
      </c>
      <c r="G279" t="s">
        <v>5461</v>
      </c>
      <c r="H279">
        <f>Passporting!N22</f>
        <v>0</v>
      </c>
    </row>
    <row r="280" spans="1:8" x14ac:dyDescent="0.35">
      <c r="A280" t="str">
        <f>IF(CoverSheet!$C$9="Annual Return","AR",IF(CoverSheet!$C$9="Interim Return","IR",IF(CoverSheet!$C$9="Audited Annual Return","AAR","")))</f>
        <v/>
      </c>
      <c r="B280" t="str">
        <f>CoverSheet!$G$7</f>
        <v>v:25-01-a</v>
      </c>
      <c r="C280">
        <f>IF(CoverSheet!$C$31=3,"Q1",IF(CoverSheet!$C$31=6,"Q2",IF(CoverSheet!$C$31=9,"Q3",IF(AND(CoverSheet!$C$31=12,A280="AR"),"Q4",YEAR(CoverSheet!$D$29)))))</f>
        <v>1900</v>
      </c>
      <c r="D280" t="str">
        <f>CoverSheet!$C$15</f>
        <v/>
      </c>
      <c r="E280" t="s">
        <v>1931</v>
      </c>
      <c r="F280" t="s">
        <v>2182</v>
      </c>
      <c r="G280" t="s">
        <v>5462</v>
      </c>
      <c r="H280">
        <f>Passporting!N23</f>
        <v>0</v>
      </c>
    </row>
    <row r="281" spans="1:8" x14ac:dyDescent="0.35">
      <c r="A281" t="str">
        <f>IF(CoverSheet!$C$9="Annual Return","AR",IF(CoverSheet!$C$9="Interim Return","IR",IF(CoverSheet!$C$9="Audited Annual Return","AAR","")))</f>
        <v/>
      </c>
      <c r="B281" t="str">
        <f>CoverSheet!$G$7</f>
        <v>v:25-01-a</v>
      </c>
      <c r="C281">
        <f>IF(CoverSheet!$C$31=3,"Q1",IF(CoverSheet!$C$31=6,"Q2",IF(CoverSheet!$C$31=9,"Q3",IF(AND(CoverSheet!$C$31=12,A281="AR"),"Q4",YEAR(CoverSheet!$D$29)))))</f>
        <v>1900</v>
      </c>
      <c r="D281" t="str">
        <f>CoverSheet!$C$15</f>
        <v/>
      </c>
      <c r="E281" t="s">
        <v>1931</v>
      </c>
      <c r="F281" t="s">
        <v>2183</v>
      </c>
      <c r="G281" t="s">
        <v>5463</v>
      </c>
      <c r="H281">
        <f>Passporting!N24</f>
        <v>0</v>
      </c>
    </row>
    <row r="282" spans="1:8" x14ac:dyDescent="0.35">
      <c r="A282" t="str">
        <f>IF(CoverSheet!$C$9="Annual Return","AR",IF(CoverSheet!$C$9="Interim Return","IR",IF(CoverSheet!$C$9="Audited Annual Return","AAR","")))</f>
        <v/>
      </c>
      <c r="B282" t="str">
        <f>CoverSheet!$G$7</f>
        <v>v:25-01-a</v>
      </c>
      <c r="C282">
        <f>IF(CoverSheet!$C$31=3,"Q1",IF(CoverSheet!$C$31=6,"Q2",IF(CoverSheet!$C$31=9,"Q3",IF(AND(CoverSheet!$C$31=12,A282="AR"),"Q4",YEAR(CoverSheet!$D$29)))))</f>
        <v>1900</v>
      </c>
      <c r="D282" t="str">
        <f>CoverSheet!$C$15</f>
        <v/>
      </c>
      <c r="E282" t="s">
        <v>1931</v>
      </c>
      <c r="F282" t="s">
        <v>2184</v>
      </c>
      <c r="G282" t="s">
        <v>5464</v>
      </c>
      <c r="H282">
        <f>Passporting!N25</f>
        <v>0</v>
      </c>
    </row>
    <row r="283" spans="1:8" x14ac:dyDescent="0.35">
      <c r="A283" t="str">
        <f>IF(CoverSheet!$C$9="Annual Return","AR",IF(CoverSheet!$C$9="Interim Return","IR",IF(CoverSheet!$C$9="Audited Annual Return","AAR","")))</f>
        <v/>
      </c>
      <c r="B283" t="str">
        <f>CoverSheet!$G$7</f>
        <v>v:25-01-a</v>
      </c>
      <c r="C283">
        <f>IF(CoverSheet!$C$31=3,"Q1",IF(CoverSheet!$C$31=6,"Q2",IF(CoverSheet!$C$31=9,"Q3",IF(AND(CoverSheet!$C$31=12,A283="AR"),"Q4",YEAR(CoverSheet!$D$29)))))</f>
        <v>1900</v>
      </c>
      <c r="D283" t="str">
        <f>CoverSheet!$C$15</f>
        <v/>
      </c>
      <c r="E283" t="s">
        <v>1931</v>
      </c>
      <c r="F283" t="s">
        <v>2185</v>
      </c>
      <c r="G283" t="s">
        <v>5465</v>
      </c>
      <c r="H283">
        <f>Passporting!N26</f>
        <v>0</v>
      </c>
    </row>
    <row r="284" spans="1:8" x14ac:dyDescent="0.35">
      <c r="A284" t="str">
        <f>IF(CoverSheet!$C$9="Annual Return","AR",IF(CoverSheet!$C$9="Interim Return","IR",IF(CoverSheet!$C$9="Audited Annual Return","AAR","")))</f>
        <v/>
      </c>
      <c r="B284" t="str">
        <f>CoverSheet!$G$7</f>
        <v>v:25-01-a</v>
      </c>
      <c r="C284">
        <f>IF(CoverSheet!$C$31=3,"Q1",IF(CoverSheet!$C$31=6,"Q2",IF(CoverSheet!$C$31=9,"Q3",IF(AND(CoverSheet!$C$31=12,A284="AR"),"Q4",YEAR(CoverSheet!$D$29)))))</f>
        <v>1900</v>
      </c>
      <c r="D284" t="str">
        <f>CoverSheet!$C$15</f>
        <v/>
      </c>
      <c r="E284" t="s">
        <v>1931</v>
      </c>
      <c r="F284" t="s">
        <v>2186</v>
      </c>
      <c r="G284" t="s">
        <v>5466</v>
      </c>
      <c r="H284">
        <f>Passporting!N27</f>
        <v>0</v>
      </c>
    </row>
    <row r="285" spans="1:8" x14ac:dyDescent="0.35">
      <c r="A285" t="str">
        <f>IF(CoverSheet!$C$9="Annual Return","AR",IF(CoverSheet!$C$9="Interim Return","IR",IF(CoverSheet!$C$9="Audited Annual Return","AAR","")))</f>
        <v/>
      </c>
      <c r="B285" t="str">
        <f>CoverSheet!$G$7</f>
        <v>v:25-01-a</v>
      </c>
      <c r="C285">
        <f>IF(CoverSheet!$C$31=3,"Q1",IF(CoverSheet!$C$31=6,"Q2",IF(CoverSheet!$C$31=9,"Q3",IF(AND(CoverSheet!$C$31=12,A285="AR"),"Q4",YEAR(CoverSheet!$D$29)))))</f>
        <v>1900</v>
      </c>
      <c r="D285" t="str">
        <f>CoverSheet!$C$15</f>
        <v/>
      </c>
      <c r="E285" t="s">
        <v>1931</v>
      </c>
      <c r="F285" t="s">
        <v>2187</v>
      </c>
      <c r="G285" t="s">
        <v>5467</v>
      </c>
      <c r="H285">
        <f>Passporting!N28</f>
        <v>0</v>
      </c>
    </row>
    <row r="286" spans="1:8" x14ac:dyDescent="0.35">
      <c r="A286" t="str">
        <f>IF(CoverSheet!$C$9="Annual Return","AR",IF(CoverSheet!$C$9="Interim Return","IR",IF(CoverSheet!$C$9="Audited Annual Return","AAR","")))</f>
        <v/>
      </c>
      <c r="B286" t="str">
        <f>CoverSheet!$G$7</f>
        <v>v:25-01-a</v>
      </c>
      <c r="C286">
        <f>IF(CoverSheet!$C$31=3,"Q1",IF(CoverSheet!$C$31=6,"Q2",IF(CoverSheet!$C$31=9,"Q3",IF(AND(CoverSheet!$C$31=12,A286="AR"),"Q4",YEAR(CoverSheet!$D$29)))))</f>
        <v>1900</v>
      </c>
      <c r="D286" t="str">
        <f>CoverSheet!$C$15</f>
        <v/>
      </c>
      <c r="E286" t="s">
        <v>1931</v>
      </c>
      <c r="F286" t="s">
        <v>2188</v>
      </c>
      <c r="G286" t="s">
        <v>5468</v>
      </c>
      <c r="H286">
        <f>Passporting!N29</f>
        <v>0</v>
      </c>
    </row>
    <row r="287" spans="1:8" x14ac:dyDescent="0.35">
      <c r="A287" t="str">
        <f>IF(CoverSheet!$C$9="Annual Return","AR",IF(CoverSheet!$C$9="Interim Return","IR",IF(CoverSheet!$C$9="Audited Annual Return","AAR","")))</f>
        <v/>
      </c>
      <c r="B287" t="str">
        <f>CoverSheet!$G$7</f>
        <v>v:25-01-a</v>
      </c>
      <c r="C287">
        <f>IF(CoverSheet!$C$31=3,"Q1",IF(CoverSheet!$C$31=6,"Q2",IF(CoverSheet!$C$31=9,"Q3",IF(AND(CoverSheet!$C$31=12,A287="AR"),"Q4",YEAR(CoverSheet!$D$29)))))</f>
        <v>1900</v>
      </c>
      <c r="D287" t="str">
        <f>CoverSheet!$C$15</f>
        <v/>
      </c>
      <c r="E287" t="s">
        <v>1931</v>
      </c>
      <c r="F287" t="s">
        <v>2189</v>
      </c>
      <c r="G287" t="s">
        <v>5469</v>
      </c>
      <c r="H287">
        <f>Passporting!N30</f>
        <v>0</v>
      </c>
    </row>
    <row r="288" spans="1:8" x14ac:dyDescent="0.35">
      <c r="A288" t="str">
        <f>IF(CoverSheet!$C$9="Annual Return","AR",IF(CoverSheet!$C$9="Interim Return","IR",IF(CoverSheet!$C$9="Audited Annual Return","AAR","")))</f>
        <v/>
      </c>
      <c r="B288" t="str">
        <f>CoverSheet!$G$7</f>
        <v>v:25-01-a</v>
      </c>
      <c r="C288">
        <f>IF(CoverSheet!$C$31=3,"Q1",IF(CoverSheet!$C$31=6,"Q2",IF(CoverSheet!$C$31=9,"Q3",IF(AND(CoverSheet!$C$31=12,A288="AR"),"Q4",YEAR(CoverSheet!$D$29)))))</f>
        <v>1900</v>
      </c>
      <c r="D288" t="str">
        <f>CoverSheet!$C$15</f>
        <v/>
      </c>
      <c r="E288" t="s">
        <v>1931</v>
      </c>
      <c r="F288" t="s">
        <v>2190</v>
      </c>
      <c r="G288" t="s">
        <v>5470</v>
      </c>
      <c r="H288">
        <f>Passporting!N31</f>
        <v>0</v>
      </c>
    </row>
    <row r="289" spans="1:8" x14ac:dyDescent="0.35">
      <c r="A289" t="str">
        <f>IF(CoverSheet!$C$9="Annual Return","AR",IF(CoverSheet!$C$9="Interim Return","IR",IF(CoverSheet!$C$9="Audited Annual Return","AAR","")))</f>
        <v/>
      </c>
      <c r="B289" t="str">
        <f>CoverSheet!$G$7</f>
        <v>v:25-01-a</v>
      </c>
      <c r="C289">
        <f>IF(CoverSheet!$C$31=3,"Q1",IF(CoverSheet!$C$31=6,"Q2",IF(CoverSheet!$C$31=9,"Q3",IF(AND(CoverSheet!$C$31=12,A289="AR"),"Q4",YEAR(CoverSheet!$D$29)))))</f>
        <v>1900</v>
      </c>
      <c r="D289" t="str">
        <f>CoverSheet!$C$15</f>
        <v/>
      </c>
      <c r="E289" t="s">
        <v>1931</v>
      </c>
      <c r="F289" t="s">
        <v>2191</v>
      </c>
      <c r="G289" t="s">
        <v>5471</v>
      </c>
      <c r="H289">
        <f>Passporting!N32</f>
        <v>0</v>
      </c>
    </row>
    <row r="290" spans="1:8" x14ac:dyDescent="0.35">
      <c r="A290" t="str">
        <f>IF(CoverSheet!$C$9="Annual Return","AR",IF(CoverSheet!$C$9="Interim Return","IR",IF(CoverSheet!$C$9="Audited Annual Return","AAR","")))</f>
        <v/>
      </c>
      <c r="B290" t="str">
        <f>CoverSheet!$G$7</f>
        <v>v:25-01-a</v>
      </c>
      <c r="C290">
        <f>IF(CoverSheet!$C$31=3,"Q1",IF(CoverSheet!$C$31=6,"Q2",IF(CoverSheet!$C$31=9,"Q3",IF(AND(CoverSheet!$C$31=12,A290="AR"),"Q4",YEAR(CoverSheet!$D$29)))))</f>
        <v>1900</v>
      </c>
      <c r="D290" t="str">
        <f>CoverSheet!$C$15</f>
        <v/>
      </c>
      <c r="E290" t="s">
        <v>1931</v>
      </c>
      <c r="F290" t="s">
        <v>2192</v>
      </c>
      <c r="G290" t="s">
        <v>6108</v>
      </c>
      <c r="H290">
        <f>Passporting!N33</f>
        <v>0</v>
      </c>
    </row>
    <row r="291" spans="1:8" x14ac:dyDescent="0.35">
      <c r="A291" t="str">
        <f>IF(CoverSheet!$C$9="Annual Return","AR",IF(CoverSheet!$C$9="Interim Return","IR",IF(CoverSheet!$C$9="Audited Annual Return","AAR","")))</f>
        <v/>
      </c>
      <c r="B291" t="str">
        <f>CoverSheet!$G$7</f>
        <v>v:25-01-a</v>
      </c>
      <c r="C291">
        <f>IF(CoverSheet!$C$31=3,"Q1",IF(CoverSheet!$C$31=6,"Q2",IF(CoverSheet!$C$31=9,"Q3",IF(AND(CoverSheet!$C$31=12,A291="AR"),"Q4",YEAR(CoverSheet!$D$29)))))</f>
        <v>1900</v>
      </c>
      <c r="D291" t="str">
        <f>CoverSheet!$C$15</f>
        <v/>
      </c>
      <c r="E291" t="s">
        <v>1931</v>
      </c>
      <c r="F291" t="s">
        <v>2193</v>
      </c>
      <c r="G291" t="s">
        <v>5472</v>
      </c>
      <c r="H291">
        <f>Passporting!N34</f>
        <v>0</v>
      </c>
    </row>
    <row r="292" spans="1:8" x14ac:dyDescent="0.35">
      <c r="A292" t="str">
        <f>IF(CoverSheet!$C$9="Annual Return","AR",IF(CoverSheet!$C$9="Interim Return","IR",IF(CoverSheet!$C$9="Audited Annual Return","AAR","")))</f>
        <v/>
      </c>
      <c r="B292" t="str">
        <f>CoverSheet!$G$7</f>
        <v>v:25-01-a</v>
      </c>
      <c r="C292">
        <f>IF(CoverSheet!$C$31=3,"Q1",IF(CoverSheet!$C$31=6,"Q2",IF(CoverSheet!$C$31=9,"Q3",IF(AND(CoverSheet!$C$31=12,A292="AR"),"Q4",YEAR(CoverSheet!$D$29)))))</f>
        <v>1900</v>
      </c>
      <c r="D292" t="str">
        <f>CoverSheet!$C$15</f>
        <v/>
      </c>
      <c r="E292" t="s">
        <v>1931</v>
      </c>
      <c r="F292" t="s">
        <v>2194</v>
      </c>
      <c r="G292" t="s">
        <v>5473</v>
      </c>
      <c r="H292">
        <f>Passporting!N35</f>
        <v>0</v>
      </c>
    </row>
    <row r="293" spans="1:8" x14ac:dyDescent="0.35">
      <c r="A293" t="str">
        <f>IF(CoverSheet!$C$9="Annual Return","AR",IF(CoverSheet!$C$9="Interim Return","IR",IF(CoverSheet!$C$9="Audited Annual Return","AAR","")))</f>
        <v/>
      </c>
      <c r="B293" t="str">
        <f>CoverSheet!$G$7</f>
        <v>v:25-01-a</v>
      </c>
      <c r="C293">
        <f>IF(CoverSheet!$C$31=3,"Q1",IF(CoverSheet!$C$31=6,"Q2",IF(CoverSheet!$C$31=9,"Q3",IF(AND(CoverSheet!$C$31=12,A293="AR"),"Q4",YEAR(CoverSheet!$D$29)))))</f>
        <v>1900</v>
      </c>
      <c r="D293" t="str">
        <f>CoverSheet!$C$15</f>
        <v/>
      </c>
      <c r="E293" t="s">
        <v>1931</v>
      </c>
      <c r="F293" t="s">
        <v>2195</v>
      </c>
      <c r="G293" t="s">
        <v>5474</v>
      </c>
      <c r="H293">
        <f>Passporting!N36</f>
        <v>0</v>
      </c>
    </row>
    <row r="294" spans="1:8" x14ac:dyDescent="0.35">
      <c r="A294" t="str">
        <f>IF(CoverSheet!$C$9="Annual Return","AR",IF(CoverSheet!$C$9="Interim Return","IR",IF(CoverSheet!$C$9="Audited Annual Return","AAR","")))</f>
        <v/>
      </c>
      <c r="B294" t="str">
        <f>CoverSheet!$G$7</f>
        <v>v:25-01-a</v>
      </c>
      <c r="C294">
        <f>IF(CoverSheet!$C$31=3,"Q1",IF(CoverSheet!$C$31=6,"Q2",IF(CoverSheet!$C$31=9,"Q3",IF(AND(CoverSheet!$C$31=12,A294="AR"),"Q4",YEAR(CoverSheet!$D$29)))))</f>
        <v>1900</v>
      </c>
      <c r="D294" t="str">
        <f>CoverSheet!$C$15</f>
        <v/>
      </c>
      <c r="E294" t="s">
        <v>1931</v>
      </c>
      <c r="F294" t="s">
        <v>2196</v>
      </c>
      <c r="G294" t="s">
        <v>5475</v>
      </c>
      <c r="H294">
        <f>Passporting!N37</f>
        <v>0</v>
      </c>
    </row>
    <row r="295" spans="1:8" x14ac:dyDescent="0.35">
      <c r="A295" t="str">
        <f>IF(CoverSheet!$C$9="Annual Return","AR",IF(CoverSheet!$C$9="Interim Return","IR",IF(CoverSheet!$C$9="Audited Annual Return","AAR","")))</f>
        <v/>
      </c>
      <c r="B295" t="str">
        <f>CoverSheet!$G$7</f>
        <v>v:25-01-a</v>
      </c>
      <c r="C295">
        <f>IF(CoverSheet!$C$31=3,"Q1",IF(CoverSheet!$C$31=6,"Q2",IF(CoverSheet!$C$31=9,"Q3",IF(AND(CoverSheet!$C$31=12,A295="AR"),"Q4",YEAR(CoverSheet!$D$29)))))</f>
        <v>1900</v>
      </c>
      <c r="D295" t="str">
        <f>CoverSheet!$C$15</f>
        <v/>
      </c>
      <c r="E295" t="s">
        <v>1931</v>
      </c>
      <c r="F295" t="s">
        <v>2197</v>
      </c>
      <c r="G295" t="s">
        <v>5476</v>
      </c>
      <c r="H295">
        <f>Passporting!N38</f>
        <v>0</v>
      </c>
    </row>
    <row r="296" spans="1:8" x14ac:dyDescent="0.35">
      <c r="A296" t="str">
        <f>IF(CoverSheet!$C$9="Annual Return","AR",IF(CoverSheet!$C$9="Interim Return","IR",IF(CoverSheet!$C$9="Audited Annual Return","AAR","")))</f>
        <v/>
      </c>
      <c r="B296" t="str">
        <f>CoverSheet!$G$7</f>
        <v>v:25-01-a</v>
      </c>
      <c r="C296">
        <f>IF(CoverSheet!$C$31=3,"Q1",IF(CoverSheet!$C$31=6,"Q2",IF(CoverSheet!$C$31=9,"Q3",IF(AND(CoverSheet!$C$31=12,A296="AR"),"Q4",YEAR(CoverSheet!$D$29)))))</f>
        <v>1900</v>
      </c>
      <c r="D296" t="str">
        <f>CoverSheet!$C$15</f>
        <v/>
      </c>
      <c r="E296" t="s">
        <v>1931</v>
      </c>
      <c r="F296" t="s">
        <v>2198</v>
      </c>
      <c r="G296" t="s">
        <v>5477</v>
      </c>
      <c r="H296">
        <f>Passporting!N39</f>
        <v>0</v>
      </c>
    </row>
    <row r="297" spans="1:8" x14ac:dyDescent="0.35">
      <c r="A297" t="str">
        <f>IF(CoverSheet!$C$9="Annual Return","AR",IF(CoverSheet!$C$9="Interim Return","IR",IF(CoverSheet!$C$9="Audited Annual Return","AAR","")))</f>
        <v/>
      </c>
      <c r="B297" t="str">
        <f>CoverSheet!$G$7</f>
        <v>v:25-01-a</v>
      </c>
      <c r="C297">
        <f>IF(CoverSheet!$C$31=3,"Q1",IF(CoverSheet!$C$31=6,"Q2",IF(CoverSheet!$C$31=9,"Q3",IF(AND(CoverSheet!$C$31=12,A297="AR"),"Q4",YEAR(CoverSheet!$D$29)))))</f>
        <v>1900</v>
      </c>
      <c r="D297" t="str">
        <f>CoverSheet!$C$15</f>
        <v/>
      </c>
      <c r="E297" t="s">
        <v>1931</v>
      </c>
      <c r="F297" t="s">
        <v>2199</v>
      </c>
      <c r="G297" t="s">
        <v>5478</v>
      </c>
      <c r="H297">
        <f>Passporting!N40</f>
        <v>0</v>
      </c>
    </row>
    <row r="298" spans="1:8" x14ac:dyDescent="0.35">
      <c r="A298" t="str">
        <f>IF(CoverSheet!$C$9="Annual Return","AR",IF(CoverSheet!$C$9="Interim Return","IR",IF(CoverSheet!$C$9="Audited Annual Return","AAR","")))</f>
        <v/>
      </c>
      <c r="B298" t="str">
        <f>CoverSheet!$G$7</f>
        <v>v:25-01-a</v>
      </c>
      <c r="C298">
        <f>IF(CoverSheet!$C$31=3,"Q1",IF(CoverSheet!$C$31=6,"Q2",IF(CoverSheet!$C$31=9,"Q3",IF(AND(CoverSheet!$C$31=12,A298="AR"),"Q4",YEAR(CoverSheet!$D$29)))))</f>
        <v>1900</v>
      </c>
      <c r="D298" t="str">
        <f>CoverSheet!$C$15</f>
        <v/>
      </c>
      <c r="E298" t="s">
        <v>1931</v>
      </c>
      <c r="F298" t="s">
        <v>2200</v>
      </c>
      <c r="G298" t="s">
        <v>5479</v>
      </c>
      <c r="H298">
        <f>Passporting!N41</f>
        <v>0</v>
      </c>
    </row>
    <row r="299" spans="1:8" x14ac:dyDescent="0.35">
      <c r="A299" t="str">
        <f>IF(CoverSheet!$C$9="Annual Return","AR",IF(CoverSheet!$C$9="Interim Return","IR",IF(CoverSheet!$C$9="Audited Annual Return","AAR","")))</f>
        <v/>
      </c>
      <c r="B299" t="str">
        <f>CoverSheet!$G$7</f>
        <v>v:25-01-a</v>
      </c>
      <c r="C299">
        <f>IF(CoverSheet!$C$31=3,"Q1",IF(CoverSheet!$C$31=6,"Q2",IF(CoverSheet!$C$31=9,"Q3",IF(AND(CoverSheet!$C$31=12,A299="AR"),"Q4",YEAR(CoverSheet!$D$29)))))</f>
        <v>1900</v>
      </c>
      <c r="D299" t="str">
        <f>CoverSheet!$C$15</f>
        <v/>
      </c>
      <c r="E299" t="s">
        <v>1931</v>
      </c>
      <c r="F299" t="s">
        <v>2201</v>
      </c>
      <c r="G299" t="s">
        <v>5480</v>
      </c>
      <c r="H299">
        <f>Passporting!N42</f>
        <v>0</v>
      </c>
    </row>
    <row r="300" spans="1:8" x14ac:dyDescent="0.35">
      <c r="A300" t="str">
        <f>IF(CoverSheet!$C$9="Annual Return","AR",IF(CoverSheet!$C$9="Interim Return","IR",IF(CoverSheet!$C$9="Audited Annual Return","AAR","")))</f>
        <v/>
      </c>
      <c r="B300" t="str">
        <f>CoverSheet!$G$7</f>
        <v>v:25-01-a</v>
      </c>
      <c r="C300">
        <f>IF(CoverSheet!$C$31=3,"Q1",IF(CoverSheet!$C$31=6,"Q2",IF(CoverSheet!$C$31=9,"Q3",IF(AND(CoverSheet!$C$31=12,A300="AR"),"Q4",YEAR(CoverSheet!$D$29)))))</f>
        <v>1900</v>
      </c>
      <c r="D300" t="str">
        <f>CoverSheet!$C$15</f>
        <v/>
      </c>
      <c r="E300" t="s">
        <v>1931</v>
      </c>
      <c r="F300" t="s">
        <v>5528</v>
      </c>
      <c r="G300" t="s">
        <v>5481</v>
      </c>
      <c r="H300">
        <f>Passporting!N43</f>
        <v>0</v>
      </c>
    </row>
    <row r="301" spans="1:8" x14ac:dyDescent="0.35">
      <c r="A301" t="str">
        <f>IF(CoverSheet!$C$9="Annual Return","AR",IF(CoverSheet!$C$9="Interim Return","IR",IF(CoverSheet!$C$9="Audited Annual Return","AAR","")))</f>
        <v/>
      </c>
      <c r="B301" t="str">
        <f>CoverSheet!$G$7</f>
        <v>v:25-01-a</v>
      </c>
      <c r="C301">
        <f>IF(CoverSheet!$C$31=3,"Q1",IF(CoverSheet!$C$31=6,"Q2",IF(CoverSheet!$C$31=9,"Q3",IF(AND(CoverSheet!$C$31=12,A301="AR"),"Q4",YEAR(CoverSheet!$D$29)))))</f>
        <v>1900</v>
      </c>
      <c r="D301" t="str">
        <f>CoverSheet!$C$15</f>
        <v/>
      </c>
      <c r="E301" t="s">
        <v>1931</v>
      </c>
      <c r="F301" t="s">
        <v>5529</v>
      </c>
      <c r="G301" t="s">
        <v>5482</v>
      </c>
      <c r="H301">
        <f>Passporting!N44</f>
        <v>0</v>
      </c>
    </row>
    <row r="302" spans="1:8" x14ac:dyDescent="0.35">
      <c r="A302" t="str">
        <f>IF(CoverSheet!$C$9="Annual Return","AR",IF(CoverSheet!$C$9="Interim Return","IR",IF(CoverSheet!$C$9="Audited Annual Return","AAR","")))</f>
        <v/>
      </c>
      <c r="B302" t="str">
        <f>CoverSheet!$G$7</f>
        <v>v:25-01-a</v>
      </c>
      <c r="C302">
        <f>IF(CoverSheet!$C$31=3,"Q1",IF(CoverSheet!$C$31=6,"Q2",IF(CoverSheet!$C$31=9,"Q3",IF(AND(CoverSheet!$C$31=12,A302="AR"),"Q4",YEAR(CoverSheet!$D$29)))))</f>
        <v>1900</v>
      </c>
      <c r="D302" t="str">
        <f>CoverSheet!$C$15</f>
        <v/>
      </c>
      <c r="E302" t="s">
        <v>1931</v>
      </c>
      <c r="F302" t="s">
        <v>5530</v>
      </c>
      <c r="G302" t="s">
        <v>5483</v>
      </c>
      <c r="H302">
        <f>Passporting!N45</f>
        <v>0</v>
      </c>
    </row>
    <row r="303" spans="1:8" x14ac:dyDescent="0.35">
      <c r="A303" t="str">
        <f>IF(CoverSheet!$C$9="Annual Return","AR",IF(CoverSheet!$C$9="Interim Return","IR",IF(CoverSheet!$C$9="Audited Annual Return","AAR","")))</f>
        <v/>
      </c>
      <c r="B303" t="str">
        <f>CoverSheet!$G$7</f>
        <v>v:25-01-a</v>
      </c>
      <c r="C303">
        <f>IF(CoverSheet!$C$31=3,"Q1",IF(CoverSheet!$C$31=6,"Q2",IF(CoverSheet!$C$31=9,"Q3",IF(AND(CoverSheet!$C$31=12,A303="AR"),"Q4",YEAR(CoverSheet!$D$29)))))</f>
        <v>1900</v>
      </c>
      <c r="D303" t="str">
        <f>CoverSheet!$C$15</f>
        <v/>
      </c>
      <c r="E303" t="s">
        <v>1931</v>
      </c>
      <c r="F303" t="s">
        <v>2202</v>
      </c>
      <c r="G303" t="s">
        <v>5484</v>
      </c>
      <c r="H303">
        <f>Passporting!O16</f>
        <v>0</v>
      </c>
    </row>
    <row r="304" spans="1:8" x14ac:dyDescent="0.35">
      <c r="A304" t="str">
        <f>IF(CoverSheet!$C$9="Annual Return","AR",IF(CoverSheet!$C$9="Interim Return","IR",IF(CoverSheet!$C$9="Audited Annual Return","AAR","")))</f>
        <v/>
      </c>
      <c r="B304" t="str">
        <f>CoverSheet!$G$7</f>
        <v>v:25-01-a</v>
      </c>
      <c r="C304">
        <f>IF(CoverSheet!$C$31=3,"Q1",IF(CoverSheet!$C$31=6,"Q2",IF(CoverSheet!$C$31=9,"Q3",IF(AND(CoverSheet!$C$31=12,A304="AR"),"Q4",YEAR(CoverSheet!$D$29)))))</f>
        <v>1900</v>
      </c>
      <c r="D304" t="str">
        <f>CoverSheet!$C$15</f>
        <v/>
      </c>
      <c r="E304" t="s">
        <v>1931</v>
      </c>
      <c r="F304" t="s">
        <v>2203</v>
      </c>
      <c r="G304" t="s">
        <v>5485</v>
      </c>
      <c r="H304">
        <f>Passporting!O17</f>
        <v>0</v>
      </c>
    </row>
    <row r="305" spans="1:8" x14ac:dyDescent="0.35">
      <c r="A305" t="str">
        <f>IF(CoverSheet!$C$9="Annual Return","AR",IF(CoverSheet!$C$9="Interim Return","IR",IF(CoverSheet!$C$9="Audited Annual Return","AAR","")))</f>
        <v/>
      </c>
      <c r="B305" t="str">
        <f>CoverSheet!$G$7</f>
        <v>v:25-01-a</v>
      </c>
      <c r="C305">
        <f>IF(CoverSheet!$C$31=3,"Q1",IF(CoverSheet!$C$31=6,"Q2",IF(CoverSheet!$C$31=9,"Q3",IF(AND(CoverSheet!$C$31=12,A305="AR"),"Q4",YEAR(CoverSheet!$D$29)))))</f>
        <v>1900</v>
      </c>
      <c r="D305" t="str">
        <f>CoverSheet!$C$15</f>
        <v/>
      </c>
      <c r="E305" t="s">
        <v>1931</v>
      </c>
      <c r="F305" t="s">
        <v>2204</v>
      </c>
      <c r="G305" t="s">
        <v>5486</v>
      </c>
      <c r="H305">
        <f>Passporting!O18</f>
        <v>0</v>
      </c>
    </row>
    <row r="306" spans="1:8" x14ac:dyDescent="0.35">
      <c r="A306" t="str">
        <f>IF(CoverSheet!$C$9="Annual Return","AR",IF(CoverSheet!$C$9="Interim Return","IR",IF(CoverSheet!$C$9="Audited Annual Return","AAR","")))</f>
        <v/>
      </c>
      <c r="B306" t="str">
        <f>CoverSheet!$G$7</f>
        <v>v:25-01-a</v>
      </c>
      <c r="C306">
        <f>IF(CoverSheet!$C$31=3,"Q1",IF(CoverSheet!$C$31=6,"Q2",IF(CoverSheet!$C$31=9,"Q3",IF(AND(CoverSheet!$C$31=12,A306="AR"),"Q4",YEAR(CoverSheet!$D$29)))))</f>
        <v>1900</v>
      </c>
      <c r="D306" t="str">
        <f>CoverSheet!$C$15</f>
        <v/>
      </c>
      <c r="E306" t="s">
        <v>1931</v>
      </c>
      <c r="F306" t="s">
        <v>2205</v>
      </c>
      <c r="G306" t="s">
        <v>5487</v>
      </c>
      <c r="H306">
        <f>Passporting!O19</f>
        <v>0</v>
      </c>
    </row>
    <row r="307" spans="1:8" x14ac:dyDescent="0.35">
      <c r="A307" t="str">
        <f>IF(CoverSheet!$C$9="Annual Return","AR",IF(CoverSheet!$C$9="Interim Return","IR",IF(CoverSheet!$C$9="Audited Annual Return","AAR","")))</f>
        <v/>
      </c>
      <c r="B307" t="str">
        <f>CoverSheet!$G$7</f>
        <v>v:25-01-a</v>
      </c>
      <c r="C307">
        <f>IF(CoverSheet!$C$31=3,"Q1",IF(CoverSheet!$C$31=6,"Q2",IF(CoverSheet!$C$31=9,"Q3",IF(AND(CoverSheet!$C$31=12,A307="AR"),"Q4",YEAR(CoverSheet!$D$29)))))</f>
        <v>1900</v>
      </c>
      <c r="D307" t="str">
        <f>CoverSheet!$C$15</f>
        <v/>
      </c>
      <c r="E307" t="s">
        <v>1931</v>
      </c>
      <c r="F307" t="s">
        <v>2206</v>
      </c>
      <c r="G307" t="s">
        <v>5488</v>
      </c>
      <c r="H307">
        <f>Passporting!O20</f>
        <v>0</v>
      </c>
    </row>
    <row r="308" spans="1:8" x14ac:dyDescent="0.35">
      <c r="A308" t="str">
        <f>IF(CoverSheet!$C$9="Annual Return","AR",IF(CoverSheet!$C$9="Interim Return","IR",IF(CoverSheet!$C$9="Audited Annual Return","AAR","")))</f>
        <v/>
      </c>
      <c r="B308" t="str">
        <f>CoverSheet!$G$7</f>
        <v>v:25-01-a</v>
      </c>
      <c r="C308">
        <f>IF(CoverSheet!$C$31=3,"Q1",IF(CoverSheet!$C$31=6,"Q2",IF(CoverSheet!$C$31=9,"Q3",IF(AND(CoverSheet!$C$31=12,A308="AR"),"Q4",YEAR(CoverSheet!$D$29)))))</f>
        <v>1900</v>
      </c>
      <c r="D308" t="str">
        <f>CoverSheet!$C$15</f>
        <v/>
      </c>
      <c r="E308" t="s">
        <v>1931</v>
      </c>
      <c r="F308" t="s">
        <v>2207</v>
      </c>
      <c r="G308" t="s">
        <v>5489</v>
      </c>
      <c r="H308">
        <f>Passporting!O21</f>
        <v>0</v>
      </c>
    </row>
    <row r="309" spans="1:8" x14ac:dyDescent="0.35">
      <c r="A309" t="str">
        <f>IF(CoverSheet!$C$9="Annual Return","AR",IF(CoverSheet!$C$9="Interim Return","IR",IF(CoverSheet!$C$9="Audited Annual Return","AAR","")))</f>
        <v/>
      </c>
      <c r="B309" t="str">
        <f>CoverSheet!$G$7</f>
        <v>v:25-01-a</v>
      </c>
      <c r="C309">
        <f>IF(CoverSheet!$C$31=3,"Q1",IF(CoverSheet!$C$31=6,"Q2",IF(CoverSheet!$C$31=9,"Q3",IF(AND(CoverSheet!$C$31=12,A309="AR"),"Q4",YEAR(CoverSheet!$D$29)))))</f>
        <v>1900</v>
      </c>
      <c r="D309" t="str">
        <f>CoverSheet!$C$15</f>
        <v/>
      </c>
      <c r="E309" t="s">
        <v>1931</v>
      </c>
      <c r="F309" t="s">
        <v>2208</v>
      </c>
      <c r="G309" t="s">
        <v>5490</v>
      </c>
      <c r="H309">
        <f>Passporting!O22</f>
        <v>0</v>
      </c>
    </row>
    <row r="310" spans="1:8" x14ac:dyDescent="0.35">
      <c r="A310" t="str">
        <f>IF(CoverSheet!$C$9="Annual Return","AR",IF(CoverSheet!$C$9="Interim Return","IR",IF(CoverSheet!$C$9="Audited Annual Return","AAR","")))</f>
        <v/>
      </c>
      <c r="B310" t="str">
        <f>CoverSheet!$G$7</f>
        <v>v:25-01-a</v>
      </c>
      <c r="C310">
        <f>IF(CoverSheet!$C$31=3,"Q1",IF(CoverSheet!$C$31=6,"Q2",IF(CoverSheet!$C$31=9,"Q3",IF(AND(CoverSheet!$C$31=12,A310="AR"),"Q4",YEAR(CoverSheet!$D$29)))))</f>
        <v>1900</v>
      </c>
      <c r="D310" t="str">
        <f>CoverSheet!$C$15</f>
        <v/>
      </c>
      <c r="E310" t="s">
        <v>1931</v>
      </c>
      <c r="F310" t="s">
        <v>2209</v>
      </c>
      <c r="G310" t="s">
        <v>5491</v>
      </c>
      <c r="H310">
        <f>Passporting!O23</f>
        <v>0</v>
      </c>
    </row>
    <row r="311" spans="1:8" x14ac:dyDescent="0.35">
      <c r="A311" t="str">
        <f>IF(CoverSheet!$C$9="Annual Return","AR",IF(CoverSheet!$C$9="Interim Return","IR",IF(CoverSheet!$C$9="Audited Annual Return","AAR","")))</f>
        <v/>
      </c>
      <c r="B311" t="str">
        <f>CoverSheet!$G$7</f>
        <v>v:25-01-a</v>
      </c>
      <c r="C311">
        <f>IF(CoverSheet!$C$31=3,"Q1",IF(CoverSheet!$C$31=6,"Q2",IF(CoverSheet!$C$31=9,"Q3",IF(AND(CoverSheet!$C$31=12,A311="AR"),"Q4",YEAR(CoverSheet!$D$29)))))</f>
        <v>1900</v>
      </c>
      <c r="D311" t="str">
        <f>CoverSheet!$C$15</f>
        <v/>
      </c>
      <c r="E311" t="s">
        <v>1931</v>
      </c>
      <c r="F311" t="s">
        <v>2210</v>
      </c>
      <c r="G311" t="s">
        <v>5492</v>
      </c>
      <c r="H311">
        <f>Passporting!O24</f>
        <v>0</v>
      </c>
    </row>
    <row r="312" spans="1:8" x14ac:dyDescent="0.35">
      <c r="A312" t="str">
        <f>IF(CoverSheet!$C$9="Annual Return","AR",IF(CoverSheet!$C$9="Interim Return","IR",IF(CoverSheet!$C$9="Audited Annual Return","AAR","")))</f>
        <v/>
      </c>
      <c r="B312" t="str">
        <f>CoverSheet!$G$7</f>
        <v>v:25-01-a</v>
      </c>
      <c r="C312">
        <f>IF(CoverSheet!$C$31=3,"Q1",IF(CoverSheet!$C$31=6,"Q2",IF(CoverSheet!$C$31=9,"Q3",IF(AND(CoverSheet!$C$31=12,A312="AR"),"Q4",YEAR(CoverSheet!$D$29)))))</f>
        <v>1900</v>
      </c>
      <c r="D312" t="str">
        <f>CoverSheet!$C$15</f>
        <v/>
      </c>
      <c r="E312" t="s">
        <v>1931</v>
      </c>
      <c r="F312" t="s">
        <v>2211</v>
      </c>
      <c r="G312" t="s">
        <v>5493</v>
      </c>
      <c r="H312">
        <f>Passporting!O25</f>
        <v>0</v>
      </c>
    </row>
    <row r="313" spans="1:8" x14ac:dyDescent="0.35">
      <c r="A313" t="str">
        <f>IF(CoverSheet!$C$9="Annual Return","AR",IF(CoverSheet!$C$9="Interim Return","IR",IF(CoverSheet!$C$9="Audited Annual Return","AAR","")))</f>
        <v/>
      </c>
      <c r="B313" t="str">
        <f>CoverSheet!$G$7</f>
        <v>v:25-01-a</v>
      </c>
      <c r="C313">
        <f>IF(CoverSheet!$C$31=3,"Q1",IF(CoverSheet!$C$31=6,"Q2",IF(CoverSheet!$C$31=9,"Q3",IF(AND(CoverSheet!$C$31=12,A313="AR"),"Q4",YEAR(CoverSheet!$D$29)))))</f>
        <v>1900</v>
      </c>
      <c r="D313" t="str">
        <f>CoverSheet!$C$15</f>
        <v/>
      </c>
      <c r="E313" t="s">
        <v>1931</v>
      </c>
      <c r="F313" t="s">
        <v>2212</v>
      </c>
      <c r="G313" t="s">
        <v>5494</v>
      </c>
      <c r="H313">
        <f>Passporting!O26</f>
        <v>0</v>
      </c>
    </row>
    <row r="314" spans="1:8" x14ac:dyDescent="0.35">
      <c r="A314" t="str">
        <f>IF(CoverSheet!$C$9="Annual Return","AR",IF(CoverSheet!$C$9="Interim Return","IR",IF(CoverSheet!$C$9="Audited Annual Return","AAR","")))</f>
        <v/>
      </c>
      <c r="B314" t="str">
        <f>CoverSheet!$G$7</f>
        <v>v:25-01-a</v>
      </c>
      <c r="C314">
        <f>IF(CoverSheet!$C$31=3,"Q1",IF(CoverSheet!$C$31=6,"Q2",IF(CoverSheet!$C$31=9,"Q3",IF(AND(CoverSheet!$C$31=12,A314="AR"),"Q4",YEAR(CoverSheet!$D$29)))))</f>
        <v>1900</v>
      </c>
      <c r="D314" t="str">
        <f>CoverSheet!$C$15</f>
        <v/>
      </c>
      <c r="E314" t="s">
        <v>1931</v>
      </c>
      <c r="F314" t="s">
        <v>2213</v>
      </c>
      <c r="G314" t="s">
        <v>5495</v>
      </c>
      <c r="H314">
        <f>Passporting!O27</f>
        <v>0</v>
      </c>
    </row>
    <row r="315" spans="1:8" x14ac:dyDescent="0.35">
      <c r="A315" t="str">
        <f>IF(CoverSheet!$C$9="Annual Return","AR",IF(CoverSheet!$C$9="Interim Return","IR",IF(CoverSheet!$C$9="Audited Annual Return","AAR","")))</f>
        <v/>
      </c>
      <c r="B315" t="str">
        <f>CoverSheet!$G$7</f>
        <v>v:25-01-a</v>
      </c>
      <c r="C315">
        <f>IF(CoverSheet!$C$31=3,"Q1",IF(CoverSheet!$C$31=6,"Q2",IF(CoverSheet!$C$31=9,"Q3",IF(AND(CoverSheet!$C$31=12,A315="AR"),"Q4",YEAR(CoverSheet!$D$29)))))</f>
        <v>1900</v>
      </c>
      <c r="D315" t="str">
        <f>CoverSheet!$C$15</f>
        <v/>
      </c>
      <c r="E315" t="s">
        <v>1931</v>
      </c>
      <c r="F315" t="s">
        <v>2214</v>
      </c>
      <c r="G315" t="s">
        <v>5496</v>
      </c>
      <c r="H315">
        <f>Passporting!O28</f>
        <v>0</v>
      </c>
    </row>
    <row r="316" spans="1:8" x14ac:dyDescent="0.35">
      <c r="A316" t="str">
        <f>IF(CoverSheet!$C$9="Annual Return","AR",IF(CoverSheet!$C$9="Interim Return","IR",IF(CoverSheet!$C$9="Audited Annual Return","AAR","")))</f>
        <v/>
      </c>
      <c r="B316" t="str">
        <f>CoverSheet!$G$7</f>
        <v>v:25-01-a</v>
      </c>
      <c r="C316">
        <f>IF(CoverSheet!$C$31=3,"Q1",IF(CoverSheet!$C$31=6,"Q2",IF(CoverSheet!$C$31=9,"Q3",IF(AND(CoverSheet!$C$31=12,A316="AR"),"Q4",YEAR(CoverSheet!$D$29)))))</f>
        <v>1900</v>
      </c>
      <c r="D316" t="str">
        <f>CoverSheet!$C$15</f>
        <v/>
      </c>
      <c r="E316" t="s">
        <v>1931</v>
      </c>
      <c r="F316" t="s">
        <v>2215</v>
      </c>
      <c r="G316" t="s">
        <v>5497</v>
      </c>
      <c r="H316">
        <f>Passporting!O29</f>
        <v>0</v>
      </c>
    </row>
    <row r="317" spans="1:8" x14ac:dyDescent="0.35">
      <c r="A317" t="str">
        <f>IF(CoverSheet!$C$9="Annual Return","AR",IF(CoverSheet!$C$9="Interim Return","IR",IF(CoverSheet!$C$9="Audited Annual Return","AAR","")))</f>
        <v/>
      </c>
      <c r="B317" t="str">
        <f>CoverSheet!$G$7</f>
        <v>v:25-01-a</v>
      </c>
      <c r="C317">
        <f>IF(CoverSheet!$C$31=3,"Q1",IF(CoverSheet!$C$31=6,"Q2",IF(CoverSheet!$C$31=9,"Q3",IF(AND(CoverSheet!$C$31=12,A317="AR"),"Q4",YEAR(CoverSheet!$D$29)))))</f>
        <v>1900</v>
      </c>
      <c r="D317" t="str">
        <f>CoverSheet!$C$15</f>
        <v/>
      </c>
      <c r="E317" t="s">
        <v>1931</v>
      </c>
      <c r="F317" t="s">
        <v>2216</v>
      </c>
      <c r="G317" t="s">
        <v>5498</v>
      </c>
      <c r="H317">
        <f>Passporting!O30</f>
        <v>0</v>
      </c>
    </row>
    <row r="318" spans="1:8" x14ac:dyDescent="0.35">
      <c r="A318" t="str">
        <f>IF(CoverSheet!$C$9="Annual Return","AR",IF(CoverSheet!$C$9="Interim Return","IR",IF(CoverSheet!$C$9="Audited Annual Return","AAR","")))</f>
        <v/>
      </c>
      <c r="B318" t="str">
        <f>CoverSheet!$G$7</f>
        <v>v:25-01-a</v>
      </c>
      <c r="C318">
        <f>IF(CoverSheet!$C$31=3,"Q1",IF(CoverSheet!$C$31=6,"Q2",IF(CoverSheet!$C$31=9,"Q3",IF(AND(CoverSheet!$C$31=12,A318="AR"),"Q4",YEAR(CoverSheet!$D$29)))))</f>
        <v>1900</v>
      </c>
      <c r="D318" t="str">
        <f>CoverSheet!$C$15</f>
        <v/>
      </c>
      <c r="E318" t="s">
        <v>1931</v>
      </c>
      <c r="F318" t="s">
        <v>2217</v>
      </c>
      <c r="G318" t="s">
        <v>5499</v>
      </c>
      <c r="H318">
        <f>Passporting!O31</f>
        <v>0</v>
      </c>
    </row>
    <row r="319" spans="1:8" x14ac:dyDescent="0.35">
      <c r="A319" t="str">
        <f>IF(CoverSheet!$C$9="Annual Return","AR",IF(CoverSheet!$C$9="Interim Return","IR",IF(CoverSheet!$C$9="Audited Annual Return","AAR","")))</f>
        <v/>
      </c>
      <c r="B319" t="str">
        <f>CoverSheet!$G$7</f>
        <v>v:25-01-a</v>
      </c>
      <c r="C319">
        <f>IF(CoverSheet!$C$31=3,"Q1",IF(CoverSheet!$C$31=6,"Q2",IF(CoverSheet!$C$31=9,"Q3",IF(AND(CoverSheet!$C$31=12,A319="AR"),"Q4",YEAR(CoverSheet!$D$29)))))</f>
        <v>1900</v>
      </c>
      <c r="D319" t="str">
        <f>CoverSheet!$C$15</f>
        <v/>
      </c>
      <c r="E319" t="s">
        <v>1931</v>
      </c>
      <c r="F319" t="s">
        <v>2218</v>
      </c>
      <c r="G319" t="s">
        <v>5500</v>
      </c>
      <c r="H319">
        <f>Passporting!O32</f>
        <v>0</v>
      </c>
    </row>
    <row r="320" spans="1:8" x14ac:dyDescent="0.35">
      <c r="A320" t="str">
        <f>IF(CoverSheet!$C$9="Annual Return","AR",IF(CoverSheet!$C$9="Interim Return","IR",IF(CoverSheet!$C$9="Audited Annual Return","AAR","")))</f>
        <v/>
      </c>
      <c r="B320" t="str">
        <f>CoverSheet!$G$7</f>
        <v>v:25-01-a</v>
      </c>
      <c r="C320">
        <f>IF(CoverSheet!$C$31=3,"Q1",IF(CoverSheet!$C$31=6,"Q2",IF(CoverSheet!$C$31=9,"Q3",IF(AND(CoverSheet!$C$31=12,A320="AR"),"Q4",YEAR(CoverSheet!$D$29)))))</f>
        <v>1900</v>
      </c>
      <c r="D320" t="str">
        <f>CoverSheet!$C$15</f>
        <v/>
      </c>
      <c r="E320" t="s">
        <v>1931</v>
      </c>
      <c r="F320" t="s">
        <v>2219</v>
      </c>
      <c r="G320" t="s">
        <v>6109</v>
      </c>
      <c r="H320">
        <f>Passporting!O33</f>
        <v>0</v>
      </c>
    </row>
    <row r="321" spans="1:8" x14ac:dyDescent="0.35">
      <c r="A321" t="str">
        <f>IF(CoverSheet!$C$9="Annual Return","AR",IF(CoverSheet!$C$9="Interim Return","IR",IF(CoverSheet!$C$9="Audited Annual Return","AAR","")))</f>
        <v/>
      </c>
      <c r="B321" t="str">
        <f>CoverSheet!$G$7</f>
        <v>v:25-01-a</v>
      </c>
      <c r="C321">
        <f>IF(CoverSheet!$C$31=3,"Q1",IF(CoverSheet!$C$31=6,"Q2",IF(CoverSheet!$C$31=9,"Q3",IF(AND(CoverSheet!$C$31=12,A321="AR"),"Q4",YEAR(CoverSheet!$D$29)))))</f>
        <v>1900</v>
      </c>
      <c r="D321" t="str">
        <f>CoverSheet!$C$15</f>
        <v/>
      </c>
      <c r="E321" t="s">
        <v>1931</v>
      </c>
      <c r="F321" t="s">
        <v>2220</v>
      </c>
      <c r="G321" t="s">
        <v>5501</v>
      </c>
      <c r="H321">
        <f>Passporting!O34</f>
        <v>0</v>
      </c>
    </row>
    <row r="322" spans="1:8" x14ac:dyDescent="0.35">
      <c r="A322" t="str">
        <f>IF(CoverSheet!$C$9="Annual Return","AR",IF(CoverSheet!$C$9="Interim Return","IR",IF(CoverSheet!$C$9="Audited Annual Return","AAR","")))</f>
        <v/>
      </c>
      <c r="B322" t="str">
        <f>CoverSheet!$G$7</f>
        <v>v:25-01-a</v>
      </c>
      <c r="C322">
        <f>IF(CoverSheet!$C$31=3,"Q1",IF(CoverSheet!$C$31=6,"Q2",IF(CoverSheet!$C$31=9,"Q3",IF(AND(CoverSheet!$C$31=12,A322="AR"),"Q4",YEAR(CoverSheet!$D$29)))))</f>
        <v>1900</v>
      </c>
      <c r="D322" t="str">
        <f>CoverSheet!$C$15</f>
        <v/>
      </c>
      <c r="E322" t="s">
        <v>1931</v>
      </c>
      <c r="F322" t="s">
        <v>2221</v>
      </c>
      <c r="G322" t="s">
        <v>5502</v>
      </c>
      <c r="H322">
        <f>Passporting!O35</f>
        <v>0</v>
      </c>
    </row>
    <row r="323" spans="1:8" x14ac:dyDescent="0.35">
      <c r="A323" t="str">
        <f>IF(CoverSheet!$C$9="Annual Return","AR",IF(CoverSheet!$C$9="Interim Return","IR",IF(CoverSheet!$C$9="Audited Annual Return","AAR","")))</f>
        <v/>
      </c>
      <c r="B323" t="str">
        <f>CoverSheet!$G$7</f>
        <v>v:25-01-a</v>
      </c>
      <c r="C323">
        <f>IF(CoverSheet!$C$31=3,"Q1",IF(CoverSheet!$C$31=6,"Q2",IF(CoverSheet!$C$31=9,"Q3",IF(AND(CoverSheet!$C$31=12,A323="AR"),"Q4",YEAR(CoverSheet!$D$29)))))</f>
        <v>1900</v>
      </c>
      <c r="D323" t="str">
        <f>CoverSheet!$C$15</f>
        <v/>
      </c>
      <c r="E323" t="s">
        <v>1931</v>
      </c>
      <c r="F323" t="s">
        <v>2222</v>
      </c>
      <c r="G323" t="s">
        <v>5503</v>
      </c>
      <c r="H323">
        <f>Passporting!O36</f>
        <v>0</v>
      </c>
    </row>
    <row r="324" spans="1:8" x14ac:dyDescent="0.35">
      <c r="A324" t="str">
        <f>IF(CoverSheet!$C$9="Annual Return","AR",IF(CoverSheet!$C$9="Interim Return","IR",IF(CoverSheet!$C$9="Audited Annual Return","AAR","")))</f>
        <v/>
      </c>
      <c r="B324" t="str">
        <f>CoverSheet!$G$7</f>
        <v>v:25-01-a</v>
      </c>
      <c r="C324">
        <f>IF(CoverSheet!$C$31=3,"Q1",IF(CoverSheet!$C$31=6,"Q2",IF(CoverSheet!$C$31=9,"Q3",IF(AND(CoverSheet!$C$31=12,A324="AR"),"Q4",YEAR(CoverSheet!$D$29)))))</f>
        <v>1900</v>
      </c>
      <c r="D324" t="str">
        <f>CoverSheet!$C$15</f>
        <v/>
      </c>
      <c r="E324" t="s">
        <v>1931</v>
      </c>
      <c r="F324" t="s">
        <v>2223</v>
      </c>
      <c r="G324" t="s">
        <v>5504</v>
      </c>
      <c r="H324">
        <f>Passporting!O37</f>
        <v>0</v>
      </c>
    </row>
    <row r="325" spans="1:8" x14ac:dyDescent="0.35">
      <c r="A325" t="str">
        <f>IF(CoverSheet!$C$9="Annual Return","AR",IF(CoverSheet!$C$9="Interim Return","IR",IF(CoverSheet!$C$9="Audited Annual Return","AAR","")))</f>
        <v/>
      </c>
      <c r="B325" t="str">
        <f>CoverSheet!$G$7</f>
        <v>v:25-01-a</v>
      </c>
      <c r="C325">
        <f>IF(CoverSheet!$C$31=3,"Q1",IF(CoverSheet!$C$31=6,"Q2",IF(CoverSheet!$C$31=9,"Q3",IF(AND(CoverSheet!$C$31=12,A325="AR"),"Q4",YEAR(CoverSheet!$D$29)))))</f>
        <v>1900</v>
      </c>
      <c r="D325" t="str">
        <f>CoverSheet!$C$15</f>
        <v/>
      </c>
      <c r="E325" t="s">
        <v>1931</v>
      </c>
      <c r="F325" t="s">
        <v>2224</v>
      </c>
      <c r="G325" t="s">
        <v>5505</v>
      </c>
      <c r="H325">
        <f>Passporting!O38</f>
        <v>0</v>
      </c>
    </row>
    <row r="326" spans="1:8" x14ac:dyDescent="0.35">
      <c r="A326" t="str">
        <f>IF(CoverSheet!$C$9="Annual Return","AR",IF(CoverSheet!$C$9="Interim Return","IR",IF(CoverSheet!$C$9="Audited Annual Return","AAR","")))</f>
        <v/>
      </c>
      <c r="B326" t="str">
        <f>CoverSheet!$G$7</f>
        <v>v:25-01-a</v>
      </c>
      <c r="C326">
        <f>IF(CoverSheet!$C$31=3,"Q1",IF(CoverSheet!$C$31=6,"Q2",IF(CoverSheet!$C$31=9,"Q3",IF(AND(CoverSheet!$C$31=12,A326="AR"),"Q4",YEAR(CoverSheet!$D$29)))))</f>
        <v>1900</v>
      </c>
      <c r="D326" t="str">
        <f>CoverSheet!$C$15</f>
        <v/>
      </c>
      <c r="E326" t="s">
        <v>1931</v>
      </c>
      <c r="F326" t="s">
        <v>2225</v>
      </c>
      <c r="G326" t="s">
        <v>5506</v>
      </c>
      <c r="H326">
        <f>Passporting!O39</f>
        <v>0</v>
      </c>
    </row>
    <row r="327" spans="1:8" x14ac:dyDescent="0.35">
      <c r="A327" t="str">
        <f>IF(CoverSheet!$C$9="Annual Return","AR",IF(CoverSheet!$C$9="Interim Return","IR",IF(CoverSheet!$C$9="Audited Annual Return","AAR","")))</f>
        <v/>
      </c>
      <c r="B327" t="str">
        <f>CoverSheet!$G$7</f>
        <v>v:25-01-a</v>
      </c>
      <c r="C327">
        <f>IF(CoverSheet!$C$31=3,"Q1",IF(CoverSheet!$C$31=6,"Q2",IF(CoverSheet!$C$31=9,"Q3",IF(AND(CoverSheet!$C$31=12,A327="AR"),"Q4",YEAR(CoverSheet!$D$29)))))</f>
        <v>1900</v>
      </c>
      <c r="D327" t="str">
        <f>CoverSheet!$C$15</f>
        <v/>
      </c>
      <c r="E327" t="s">
        <v>1931</v>
      </c>
      <c r="F327" t="s">
        <v>2226</v>
      </c>
      <c r="G327" t="s">
        <v>5507</v>
      </c>
      <c r="H327">
        <f>Passporting!O40</f>
        <v>0</v>
      </c>
    </row>
    <row r="328" spans="1:8" x14ac:dyDescent="0.35">
      <c r="A328" t="str">
        <f>IF(CoverSheet!$C$9="Annual Return","AR",IF(CoverSheet!$C$9="Interim Return","IR",IF(CoverSheet!$C$9="Audited Annual Return","AAR","")))</f>
        <v/>
      </c>
      <c r="B328" t="str">
        <f>CoverSheet!$G$7</f>
        <v>v:25-01-a</v>
      </c>
      <c r="C328">
        <f>IF(CoverSheet!$C$31=3,"Q1",IF(CoverSheet!$C$31=6,"Q2",IF(CoverSheet!$C$31=9,"Q3",IF(AND(CoverSheet!$C$31=12,A328="AR"),"Q4",YEAR(CoverSheet!$D$29)))))</f>
        <v>1900</v>
      </c>
      <c r="D328" t="str">
        <f>CoverSheet!$C$15</f>
        <v/>
      </c>
      <c r="E328" t="s">
        <v>1931</v>
      </c>
      <c r="F328" t="s">
        <v>2227</v>
      </c>
      <c r="G328" t="s">
        <v>5508</v>
      </c>
      <c r="H328">
        <f>Passporting!O41</f>
        <v>0</v>
      </c>
    </row>
    <row r="329" spans="1:8" x14ac:dyDescent="0.35">
      <c r="A329" t="str">
        <f>IF(CoverSheet!$C$9="Annual Return","AR",IF(CoverSheet!$C$9="Interim Return","IR",IF(CoverSheet!$C$9="Audited Annual Return","AAR","")))</f>
        <v/>
      </c>
      <c r="B329" t="str">
        <f>CoverSheet!$G$7</f>
        <v>v:25-01-a</v>
      </c>
      <c r="C329">
        <f>IF(CoverSheet!$C$31=3,"Q1",IF(CoverSheet!$C$31=6,"Q2",IF(CoverSheet!$C$31=9,"Q3",IF(AND(CoverSheet!$C$31=12,A329="AR"),"Q4",YEAR(CoverSheet!$D$29)))))</f>
        <v>1900</v>
      </c>
      <c r="D329" t="str">
        <f>CoverSheet!$C$15</f>
        <v/>
      </c>
      <c r="E329" t="s">
        <v>1931</v>
      </c>
      <c r="F329" t="s">
        <v>2228</v>
      </c>
      <c r="G329" t="s">
        <v>5509</v>
      </c>
      <c r="H329">
        <f>Passporting!O42</f>
        <v>0</v>
      </c>
    </row>
    <row r="330" spans="1:8" x14ac:dyDescent="0.35">
      <c r="A330" t="str">
        <f>IF(CoverSheet!$C$9="Annual Return","AR",IF(CoverSheet!$C$9="Interim Return","IR",IF(CoverSheet!$C$9="Audited Annual Return","AAR","")))</f>
        <v/>
      </c>
      <c r="B330" t="str">
        <f>CoverSheet!$G$7</f>
        <v>v:25-01-a</v>
      </c>
      <c r="C330">
        <f>IF(CoverSheet!$C$31=3,"Q1",IF(CoverSheet!$C$31=6,"Q2",IF(CoverSheet!$C$31=9,"Q3",IF(AND(CoverSheet!$C$31=12,A330="AR"),"Q4",YEAR(CoverSheet!$D$29)))))</f>
        <v>1900</v>
      </c>
      <c r="D330" t="str">
        <f>CoverSheet!$C$15</f>
        <v/>
      </c>
      <c r="E330" t="s">
        <v>1931</v>
      </c>
      <c r="F330" t="s">
        <v>5531</v>
      </c>
      <c r="G330" t="s">
        <v>5510</v>
      </c>
      <c r="H330">
        <f>Passporting!O43</f>
        <v>0</v>
      </c>
    </row>
    <row r="331" spans="1:8" x14ac:dyDescent="0.35">
      <c r="A331" t="str">
        <f>IF(CoverSheet!$C$9="Annual Return","AR",IF(CoverSheet!$C$9="Interim Return","IR",IF(CoverSheet!$C$9="Audited Annual Return","AAR","")))</f>
        <v/>
      </c>
      <c r="B331" t="str">
        <f>CoverSheet!$G$7</f>
        <v>v:25-01-a</v>
      </c>
      <c r="C331">
        <f>IF(CoverSheet!$C$31=3,"Q1",IF(CoverSheet!$C$31=6,"Q2",IF(CoverSheet!$C$31=9,"Q3",IF(AND(CoverSheet!$C$31=12,A331="AR"),"Q4",YEAR(CoverSheet!$D$29)))))</f>
        <v>1900</v>
      </c>
      <c r="D331" t="str">
        <f>CoverSheet!$C$15</f>
        <v/>
      </c>
      <c r="E331" t="s">
        <v>1931</v>
      </c>
      <c r="F331" t="s">
        <v>5532</v>
      </c>
      <c r="G331" t="s">
        <v>5511</v>
      </c>
      <c r="H331">
        <f>Passporting!O44</f>
        <v>0</v>
      </c>
    </row>
    <row r="332" spans="1:8" x14ac:dyDescent="0.35">
      <c r="A332" t="str">
        <f>IF(CoverSheet!$C$9="Annual Return","AR",IF(CoverSheet!$C$9="Interim Return","IR",IF(CoverSheet!$C$9="Audited Annual Return","AAR","")))</f>
        <v/>
      </c>
      <c r="B332" t="str">
        <f>CoverSheet!$G$7</f>
        <v>v:25-01-a</v>
      </c>
      <c r="C332">
        <f>IF(CoverSheet!$C$31=3,"Q1",IF(CoverSheet!$C$31=6,"Q2",IF(CoverSheet!$C$31=9,"Q3",IF(AND(CoverSheet!$C$31=12,A332="AR"),"Q4",YEAR(CoverSheet!$D$29)))))</f>
        <v>1900</v>
      </c>
      <c r="D332" t="str">
        <f>CoverSheet!$C$15</f>
        <v/>
      </c>
      <c r="E332" t="s">
        <v>1931</v>
      </c>
      <c r="F332" t="s">
        <v>5533</v>
      </c>
      <c r="G332" t="s">
        <v>5512</v>
      </c>
      <c r="H332">
        <f>Passporting!O45</f>
        <v>0</v>
      </c>
    </row>
    <row r="333" spans="1:8" x14ac:dyDescent="0.35">
      <c r="A333" t="str">
        <f>IF(CoverSheet!$C$9="Annual Return","AR",IF(CoverSheet!$C$9="Interim Return","IR",IF(CoverSheet!$C$9="Audited Annual Return","AAR","")))</f>
        <v/>
      </c>
      <c r="B333" t="str">
        <f>CoverSheet!$G$7</f>
        <v>v:25-01-a</v>
      </c>
      <c r="C333">
        <f>IF(CoverSheet!$C$31=3,"Q1",IF(CoverSheet!$C$31=6,"Q2",IF(CoverSheet!$C$31=9,"Q3",IF(AND(CoverSheet!$C$31=12,A333="AR"),"Q4",YEAR(CoverSheet!$D$29)))))</f>
        <v>1900</v>
      </c>
      <c r="D333" t="str">
        <f>CoverSheet!$C$15</f>
        <v/>
      </c>
      <c r="E333" t="s">
        <v>1931</v>
      </c>
      <c r="F333" t="s">
        <v>5795</v>
      </c>
      <c r="G333" t="s">
        <v>5534</v>
      </c>
      <c r="H333">
        <f>H33*CoverSheet!$C$35</f>
        <v>0</v>
      </c>
    </row>
    <row r="334" spans="1:8" x14ac:dyDescent="0.35">
      <c r="A334" t="str">
        <f>IF(CoverSheet!$C$9="Annual Return","AR",IF(CoverSheet!$C$9="Interim Return","IR",IF(CoverSheet!$C$9="Audited Annual Return","AAR","")))</f>
        <v/>
      </c>
      <c r="B334" t="str">
        <f>CoverSheet!$G$7</f>
        <v>v:25-01-a</v>
      </c>
      <c r="C334">
        <f>IF(CoverSheet!$C$31=3,"Q1",IF(CoverSheet!$C$31=6,"Q2",IF(CoverSheet!$C$31=9,"Q3",IF(AND(CoverSheet!$C$31=12,A334="AR"),"Q4",YEAR(CoverSheet!$D$29)))))</f>
        <v>1900</v>
      </c>
      <c r="D334" t="str">
        <f>CoverSheet!$C$15</f>
        <v/>
      </c>
      <c r="E334" t="s">
        <v>1931</v>
      </c>
      <c r="F334" t="s">
        <v>5796</v>
      </c>
      <c r="G334" t="s">
        <v>5535</v>
      </c>
      <c r="H334">
        <f>H34*CoverSheet!$C$35</f>
        <v>0</v>
      </c>
    </row>
    <row r="335" spans="1:8" x14ac:dyDescent="0.35">
      <c r="A335" t="str">
        <f>IF(CoverSheet!$C$9="Annual Return","AR",IF(CoverSheet!$C$9="Interim Return","IR",IF(CoverSheet!$C$9="Audited Annual Return","AAR","")))</f>
        <v/>
      </c>
      <c r="B335" t="str">
        <f>CoverSheet!$G$7</f>
        <v>v:25-01-a</v>
      </c>
      <c r="C335">
        <f>IF(CoverSheet!$C$31=3,"Q1",IF(CoverSheet!$C$31=6,"Q2",IF(CoverSheet!$C$31=9,"Q3",IF(AND(CoverSheet!$C$31=12,A335="AR"),"Q4",YEAR(CoverSheet!$D$29)))))</f>
        <v>1900</v>
      </c>
      <c r="D335" t="str">
        <f>CoverSheet!$C$15</f>
        <v/>
      </c>
      <c r="E335" t="s">
        <v>1931</v>
      </c>
      <c r="F335" t="s">
        <v>5797</v>
      </c>
      <c r="G335" t="s">
        <v>5536</v>
      </c>
      <c r="H335">
        <f>H35*CoverSheet!$C$35</f>
        <v>0</v>
      </c>
    </row>
    <row r="336" spans="1:8" x14ac:dyDescent="0.35">
      <c r="A336" t="str">
        <f>IF(CoverSheet!$C$9="Annual Return","AR",IF(CoverSheet!$C$9="Interim Return","IR",IF(CoverSheet!$C$9="Audited Annual Return","AAR","")))</f>
        <v/>
      </c>
      <c r="B336" t="str">
        <f>CoverSheet!$G$7</f>
        <v>v:25-01-a</v>
      </c>
      <c r="C336">
        <f>IF(CoverSheet!$C$31=3,"Q1",IF(CoverSheet!$C$31=6,"Q2",IF(CoverSheet!$C$31=9,"Q3",IF(AND(CoverSheet!$C$31=12,A336="AR"),"Q4",YEAR(CoverSheet!$D$29)))))</f>
        <v>1900</v>
      </c>
      <c r="D336" t="str">
        <f>CoverSheet!$C$15</f>
        <v/>
      </c>
      <c r="E336" t="s">
        <v>1931</v>
      </c>
      <c r="F336" t="s">
        <v>5798</v>
      </c>
      <c r="G336" t="s">
        <v>5537</v>
      </c>
      <c r="H336">
        <f>H36*CoverSheet!$C$35</f>
        <v>0</v>
      </c>
    </row>
    <row r="337" spans="1:8" x14ac:dyDescent="0.35">
      <c r="A337" t="str">
        <f>IF(CoverSheet!$C$9="Annual Return","AR",IF(CoverSheet!$C$9="Interim Return","IR",IF(CoverSheet!$C$9="Audited Annual Return","AAR","")))</f>
        <v/>
      </c>
      <c r="B337" t="str">
        <f>CoverSheet!$G$7</f>
        <v>v:25-01-a</v>
      </c>
      <c r="C337">
        <f>IF(CoverSheet!$C$31=3,"Q1",IF(CoverSheet!$C$31=6,"Q2",IF(CoverSheet!$C$31=9,"Q3",IF(AND(CoverSheet!$C$31=12,A337="AR"),"Q4",YEAR(CoverSheet!$D$29)))))</f>
        <v>1900</v>
      </c>
      <c r="D337" t="str">
        <f>CoverSheet!$C$15</f>
        <v/>
      </c>
      <c r="E337" t="s">
        <v>1931</v>
      </c>
      <c r="F337" t="s">
        <v>5799</v>
      </c>
      <c r="G337" t="s">
        <v>5538</v>
      </c>
      <c r="H337">
        <f>H37*CoverSheet!$C$35</f>
        <v>0</v>
      </c>
    </row>
    <row r="338" spans="1:8" x14ac:dyDescent="0.35">
      <c r="A338" t="str">
        <f>IF(CoverSheet!$C$9="Annual Return","AR",IF(CoverSheet!$C$9="Interim Return","IR",IF(CoverSheet!$C$9="Audited Annual Return","AAR","")))</f>
        <v/>
      </c>
      <c r="B338" t="str">
        <f>CoverSheet!$G$7</f>
        <v>v:25-01-a</v>
      </c>
      <c r="C338">
        <f>IF(CoverSheet!$C$31=3,"Q1",IF(CoverSheet!$C$31=6,"Q2",IF(CoverSheet!$C$31=9,"Q3",IF(AND(CoverSheet!$C$31=12,A338="AR"),"Q4",YEAR(CoverSheet!$D$29)))))</f>
        <v>1900</v>
      </c>
      <c r="D338" t="str">
        <f>CoverSheet!$C$15</f>
        <v/>
      </c>
      <c r="E338" t="s">
        <v>1931</v>
      </c>
      <c r="F338" t="s">
        <v>5800</v>
      </c>
      <c r="G338" t="s">
        <v>5539</v>
      </c>
      <c r="H338">
        <f>H38*CoverSheet!$C$35</f>
        <v>0</v>
      </c>
    </row>
    <row r="339" spans="1:8" x14ac:dyDescent="0.35">
      <c r="A339" t="str">
        <f>IF(CoverSheet!$C$9="Annual Return","AR",IF(CoverSheet!$C$9="Interim Return","IR",IF(CoverSheet!$C$9="Audited Annual Return","AAR","")))</f>
        <v/>
      </c>
      <c r="B339" t="str">
        <f>CoverSheet!$G$7</f>
        <v>v:25-01-a</v>
      </c>
      <c r="C339">
        <f>IF(CoverSheet!$C$31=3,"Q1",IF(CoverSheet!$C$31=6,"Q2",IF(CoverSheet!$C$31=9,"Q3",IF(AND(CoverSheet!$C$31=12,A339="AR"),"Q4",YEAR(CoverSheet!$D$29)))))</f>
        <v>1900</v>
      </c>
      <c r="D339" t="str">
        <f>CoverSheet!$C$15</f>
        <v/>
      </c>
      <c r="E339" t="s">
        <v>1931</v>
      </c>
      <c r="F339" t="s">
        <v>5801</v>
      </c>
      <c r="G339" t="s">
        <v>5540</v>
      </c>
      <c r="H339">
        <f>H39*CoverSheet!$C$35</f>
        <v>0</v>
      </c>
    </row>
    <row r="340" spans="1:8" x14ac:dyDescent="0.35">
      <c r="A340" t="str">
        <f>IF(CoverSheet!$C$9="Annual Return","AR",IF(CoverSheet!$C$9="Interim Return","IR",IF(CoverSheet!$C$9="Audited Annual Return","AAR","")))</f>
        <v/>
      </c>
      <c r="B340" t="str">
        <f>CoverSheet!$G$7</f>
        <v>v:25-01-a</v>
      </c>
      <c r="C340">
        <f>IF(CoverSheet!$C$31=3,"Q1",IF(CoverSheet!$C$31=6,"Q2",IF(CoverSheet!$C$31=9,"Q3",IF(AND(CoverSheet!$C$31=12,A340="AR"),"Q4",YEAR(CoverSheet!$D$29)))))</f>
        <v>1900</v>
      </c>
      <c r="D340" t="str">
        <f>CoverSheet!$C$15</f>
        <v/>
      </c>
      <c r="E340" t="s">
        <v>1931</v>
      </c>
      <c r="F340" t="s">
        <v>5802</v>
      </c>
      <c r="G340" t="s">
        <v>5541</v>
      </c>
      <c r="H340">
        <f>H40*CoverSheet!$C$35</f>
        <v>0</v>
      </c>
    </row>
    <row r="341" spans="1:8" x14ac:dyDescent="0.35">
      <c r="A341" t="str">
        <f>IF(CoverSheet!$C$9="Annual Return","AR",IF(CoverSheet!$C$9="Interim Return","IR",IF(CoverSheet!$C$9="Audited Annual Return","AAR","")))</f>
        <v/>
      </c>
      <c r="B341" t="str">
        <f>CoverSheet!$G$7</f>
        <v>v:25-01-a</v>
      </c>
      <c r="C341">
        <f>IF(CoverSheet!$C$31=3,"Q1",IF(CoverSheet!$C$31=6,"Q2",IF(CoverSheet!$C$31=9,"Q3",IF(AND(CoverSheet!$C$31=12,A341="AR"),"Q4",YEAR(CoverSheet!$D$29)))))</f>
        <v>1900</v>
      </c>
      <c r="D341" t="str">
        <f>CoverSheet!$C$15</f>
        <v/>
      </c>
      <c r="E341" t="s">
        <v>1931</v>
      </c>
      <c r="F341" t="s">
        <v>5803</v>
      </c>
      <c r="G341" t="s">
        <v>5542</v>
      </c>
      <c r="H341">
        <f>H41*CoverSheet!$C$35</f>
        <v>0</v>
      </c>
    </row>
    <row r="342" spans="1:8" x14ac:dyDescent="0.35">
      <c r="A342" t="str">
        <f>IF(CoverSheet!$C$9="Annual Return","AR",IF(CoverSheet!$C$9="Interim Return","IR",IF(CoverSheet!$C$9="Audited Annual Return","AAR","")))</f>
        <v/>
      </c>
      <c r="B342" t="str">
        <f>CoverSheet!$G$7</f>
        <v>v:25-01-a</v>
      </c>
      <c r="C342">
        <f>IF(CoverSheet!$C$31=3,"Q1",IF(CoverSheet!$C$31=6,"Q2",IF(CoverSheet!$C$31=9,"Q3",IF(AND(CoverSheet!$C$31=12,A342="AR"),"Q4",YEAR(CoverSheet!$D$29)))))</f>
        <v>1900</v>
      </c>
      <c r="D342" t="str">
        <f>CoverSheet!$C$15</f>
        <v/>
      </c>
      <c r="E342" t="s">
        <v>1931</v>
      </c>
      <c r="F342" t="s">
        <v>5804</v>
      </c>
      <c r="G342" t="s">
        <v>5543</v>
      </c>
      <c r="H342">
        <f>H42*CoverSheet!$C$35</f>
        <v>0</v>
      </c>
    </row>
    <row r="343" spans="1:8" x14ac:dyDescent="0.35">
      <c r="A343" t="str">
        <f>IF(CoverSheet!$C$9="Annual Return","AR",IF(CoverSheet!$C$9="Interim Return","IR",IF(CoverSheet!$C$9="Audited Annual Return","AAR","")))</f>
        <v/>
      </c>
      <c r="B343" t="str">
        <f>CoverSheet!$G$7</f>
        <v>v:25-01-a</v>
      </c>
      <c r="C343">
        <f>IF(CoverSheet!$C$31=3,"Q1",IF(CoverSheet!$C$31=6,"Q2",IF(CoverSheet!$C$31=9,"Q3",IF(AND(CoverSheet!$C$31=12,A343="AR"),"Q4",YEAR(CoverSheet!$D$29)))))</f>
        <v>1900</v>
      </c>
      <c r="D343" t="str">
        <f>CoverSheet!$C$15</f>
        <v/>
      </c>
      <c r="E343" t="s">
        <v>1931</v>
      </c>
      <c r="F343" t="s">
        <v>5805</v>
      </c>
      <c r="G343" t="s">
        <v>5544</v>
      </c>
      <c r="H343">
        <f>H43*CoverSheet!$C$35</f>
        <v>0</v>
      </c>
    </row>
    <row r="344" spans="1:8" x14ac:dyDescent="0.35">
      <c r="A344" t="str">
        <f>IF(CoverSheet!$C$9="Annual Return","AR",IF(CoverSheet!$C$9="Interim Return","IR",IF(CoverSheet!$C$9="Audited Annual Return","AAR","")))</f>
        <v/>
      </c>
      <c r="B344" t="str">
        <f>CoverSheet!$G$7</f>
        <v>v:25-01-a</v>
      </c>
      <c r="C344">
        <f>IF(CoverSheet!$C$31=3,"Q1",IF(CoverSheet!$C$31=6,"Q2",IF(CoverSheet!$C$31=9,"Q3",IF(AND(CoverSheet!$C$31=12,A344="AR"),"Q4",YEAR(CoverSheet!$D$29)))))</f>
        <v>1900</v>
      </c>
      <c r="D344" t="str">
        <f>CoverSheet!$C$15</f>
        <v/>
      </c>
      <c r="E344" t="s">
        <v>1931</v>
      </c>
      <c r="F344" t="s">
        <v>5806</v>
      </c>
      <c r="G344" t="s">
        <v>5545</v>
      </c>
      <c r="H344">
        <f>H44*CoverSheet!$C$35</f>
        <v>0</v>
      </c>
    </row>
    <row r="345" spans="1:8" x14ac:dyDescent="0.35">
      <c r="A345" t="str">
        <f>IF(CoverSheet!$C$9="Annual Return","AR",IF(CoverSheet!$C$9="Interim Return","IR",IF(CoverSheet!$C$9="Audited Annual Return","AAR","")))</f>
        <v/>
      </c>
      <c r="B345" t="str">
        <f>CoverSheet!$G$7</f>
        <v>v:25-01-a</v>
      </c>
      <c r="C345">
        <f>IF(CoverSheet!$C$31=3,"Q1",IF(CoverSheet!$C$31=6,"Q2",IF(CoverSheet!$C$31=9,"Q3",IF(AND(CoverSheet!$C$31=12,A345="AR"),"Q4",YEAR(CoverSheet!$D$29)))))</f>
        <v>1900</v>
      </c>
      <c r="D345" t="str">
        <f>CoverSheet!$C$15</f>
        <v/>
      </c>
      <c r="E345" t="s">
        <v>1931</v>
      </c>
      <c r="F345" t="s">
        <v>5807</v>
      </c>
      <c r="G345" t="s">
        <v>5546</v>
      </c>
      <c r="H345">
        <f>H45*CoverSheet!$C$35</f>
        <v>0</v>
      </c>
    </row>
    <row r="346" spans="1:8" x14ac:dyDescent="0.35">
      <c r="A346" t="str">
        <f>IF(CoverSheet!$C$9="Annual Return","AR",IF(CoverSheet!$C$9="Interim Return","IR",IF(CoverSheet!$C$9="Audited Annual Return","AAR","")))</f>
        <v/>
      </c>
      <c r="B346" t="str">
        <f>CoverSheet!$G$7</f>
        <v>v:25-01-a</v>
      </c>
      <c r="C346">
        <f>IF(CoverSheet!$C$31=3,"Q1",IF(CoverSheet!$C$31=6,"Q2",IF(CoverSheet!$C$31=9,"Q3",IF(AND(CoverSheet!$C$31=12,A346="AR"),"Q4",YEAR(CoverSheet!$D$29)))))</f>
        <v>1900</v>
      </c>
      <c r="D346" t="str">
        <f>CoverSheet!$C$15</f>
        <v/>
      </c>
      <c r="E346" t="s">
        <v>1931</v>
      </c>
      <c r="F346" t="s">
        <v>5808</v>
      </c>
      <c r="G346" t="s">
        <v>5547</v>
      </c>
      <c r="H346">
        <f>H46*CoverSheet!$C$35</f>
        <v>0</v>
      </c>
    </row>
    <row r="347" spans="1:8" x14ac:dyDescent="0.35">
      <c r="A347" t="str">
        <f>IF(CoverSheet!$C$9="Annual Return","AR",IF(CoverSheet!$C$9="Interim Return","IR",IF(CoverSheet!$C$9="Audited Annual Return","AAR","")))</f>
        <v/>
      </c>
      <c r="B347" t="str">
        <f>CoverSheet!$G$7</f>
        <v>v:25-01-a</v>
      </c>
      <c r="C347">
        <f>IF(CoverSheet!$C$31=3,"Q1",IF(CoverSheet!$C$31=6,"Q2",IF(CoverSheet!$C$31=9,"Q3",IF(AND(CoverSheet!$C$31=12,A347="AR"),"Q4",YEAR(CoverSheet!$D$29)))))</f>
        <v>1900</v>
      </c>
      <c r="D347" t="str">
        <f>CoverSheet!$C$15</f>
        <v/>
      </c>
      <c r="E347" t="s">
        <v>1931</v>
      </c>
      <c r="F347" t="s">
        <v>5809</v>
      </c>
      <c r="G347" t="s">
        <v>5548</v>
      </c>
      <c r="H347">
        <f>H47*CoverSheet!$C$35</f>
        <v>0</v>
      </c>
    </row>
    <row r="348" spans="1:8" x14ac:dyDescent="0.35">
      <c r="A348" t="str">
        <f>IF(CoverSheet!$C$9="Annual Return","AR",IF(CoverSheet!$C$9="Interim Return","IR",IF(CoverSheet!$C$9="Audited Annual Return","AAR","")))</f>
        <v/>
      </c>
      <c r="B348" t="str">
        <f>CoverSheet!$G$7</f>
        <v>v:25-01-a</v>
      </c>
      <c r="C348">
        <f>IF(CoverSheet!$C$31=3,"Q1",IF(CoverSheet!$C$31=6,"Q2",IF(CoverSheet!$C$31=9,"Q3",IF(AND(CoverSheet!$C$31=12,A348="AR"),"Q4",YEAR(CoverSheet!$D$29)))))</f>
        <v>1900</v>
      </c>
      <c r="D348" t="str">
        <f>CoverSheet!$C$15</f>
        <v/>
      </c>
      <c r="E348" t="s">
        <v>1931</v>
      </c>
      <c r="F348" t="s">
        <v>5810</v>
      </c>
      <c r="G348" t="s">
        <v>5549</v>
      </c>
      <c r="H348">
        <f>H48*CoverSheet!$C$35</f>
        <v>0</v>
      </c>
    </row>
    <row r="349" spans="1:8" x14ac:dyDescent="0.35">
      <c r="A349" t="str">
        <f>IF(CoverSheet!$C$9="Annual Return","AR",IF(CoverSheet!$C$9="Interim Return","IR",IF(CoverSheet!$C$9="Audited Annual Return","AAR","")))</f>
        <v/>
      </c>
      <c r="B349" t="str">
        <f>CoverSheet!$G$7</f>
        <v>v:25-01-a</v>
      </c>
      <c r="C349">
        <f>IF(CoverSheet!$C$31=3,"Q1",IF(CoverSheet!$C$31=6,"Q2",IF(CoverSheet!$C$31=9,"Q3",IF(AND(CoverSheet!$C$31=12,A349="AR"),"Q4",YEAR(CoverSheet!$D$29)))))</f>
        <v>1900</v>
      </c>
      <c r="D349" t="str">
        <f>CoverSheet!$C$15</f>
        <v/>
      </c>
      <c r="E349" t="s">
        <v>1931</v>
      </c>
      <c r="F349" t="s">
        <v>5811</v>
      </c>
      <c r="G349" t="s">
        <v>5550</v>
      </c>
      <c r="H349">
        <f>H49*CoverSheet!$C$35</f>
        <v>0</v>
      </c>
    </row>
    <row r="350" spans="1:8" x14ac:dyDescent="0.35">
      <c r="A350" t="str">
        <f>IF(CoverSheet!$C$9="Annual Return","AR",IF(CoverSheet!$C$9="Interim Return","IR",IF(CoverSheet!$C$9="Audited Annual Return","AAR","")))</f>
        <v/>
      </c>
      <c r="B350" t="str">
        <f>CoverSheet!$G$7</f>
        <v>v:25-01-a</v>
      </c>
      <c r="C350">
        <f>IF(CoverSheet!$C$31=3,"Q1",IF(CoverSheet!$C$31=6,"Q2",IF(CoverSheet!$C$31=9,"Q3",IF(AND(CoverSheet!$C$31=12,A350="AR"),"Q4",YEAR(CoverSheet!$D$29)))))</f>
        <v>1900</v>
      </c>
      <c r="D350" t="str">
        <f>CoverSheet!$C$15</f>
        <v/>
      </c>
      <c r="E350" t="s">
        <v>1931</v>
      </c>
      <c r="F350" t="s">
        <v>5812</v>
      </c>
      <c r="G350" t="s">
        <v>6096</v>
      </c>
      <c r="H350">
        <f>H50*CoverSheet!$C$35</f>
        <v>0</v>
      </c>
    </row>
    <row r="351" spans="1:8" x14ac:dyDescent="0.35">
      <c r="A351" t="str">
        <f>IF(CoverSheet!$C$9="Annual Return","AR",IF(CoverSheet!$C$9="Interim Return","IR",IF(CoverSheet!$C$9="Audited Annual Return","AAR","")))</f>
        <v/>
      </c>
      <c r="B351" t="str">
        <f>CoverSheet!$G$7</f>
        <v>v:25-01-a</v>
      </c>
      <c r="C351">
        <f>IF(CoverSheet!$C$31=3,"Q1",IF(CoverSheet!$C$31=6,"Q2",IF(CoverSheet!$C$31=9,"Q3",IF(AND(CoverSheet!$C$31=12,A351="AR"),"Q4",YEAR(CoverSheet!$D$29)))))</f>
        <v>1900</v>
      </c>
      <c r="D351" t="str">
        <f>CoverSheet!$C$15</f>
        <v/>
      </c>
      <c r="E351" t="s">
        <v>1931</v>
      </c>
      <c r="F351" t="s">
        <v>5813</v>
      </c>
      <c r="G351" t="s">
        <v>5551</v>
      </c>
      <c r="H351">
        <f>H51*CoverSheet!$C$35</f>
        <v>0</v>
      </c>
    </row>
    <row r="352" spans="1:8" x14ac:dyDescent="0.35">
      <c r="A352" t="str">
        <f>IF(CoverSheet!$C$9="Annual Return","AR",IF(CoverSheet!$C$9="Interim Return","IR",IF(CoverSheet!$C$9="Audited Annual Return","AAR","")))</f>
        <v/>
      </c>
      <c r="B352" t="str">
        <f>CoverSheet!$G$7</f>
        <v>v:25-01-a</v>
      </c>
      <c r="C352">
        <f>IF(CoverSheet!$C$31=3,"Q1",IF(CoverSheet!$C$31=6,"Q2",IF(CoverSheet!$C$31=9,"Q3",IF(AND(CoverSheet!$C$31=12,A352="AR"),"Q4",YEAR(CoverSheet!$D$29)))))</f>
        <v>1900</v>
      </c>
      <c r="D352" t="str">
        <f>CoverSheet!$C$15</f>
        <v/>
      </c>
      <c r="E352" t="s">
        <v>1931</v>
      </c>
      <c r="F352" t="s">
        <v>5814</v>
      </c>
      <c r="G352" t="s">
        <v>5552</v>
      </c>
      <c r="H352">
        <f>H52*CoverSheet!$C$35</f>
        <v>0</v>
      </c>
    </row>
    <row r="353" spans="1:8" x14ac:dyDescent="0.35">
      <c r="A353" t="str">
        <f>IF(CoverSheet!$C$9="Annual Return","AR",IF(CoverSheet!$C$9="Interim Return","IR",IF(CoverSheet!$C$9="Audited Annual Return","AAR","")))</f>
        <v/>
      </c>
      <c r="B353" t="str">
        <f>CoverSheet!$G$7</f>
        <v>v:25-01-a</v>
      </c>
      <c r="C353">
        <f>IF(CoverSheet!$C$31=3,"Q1",IF(CoverSheet!$C$31=6,"Q2",IF(CoverSheet!$C$31=9,"Q3",IF(AND(CoverSheet!$C$31=12,A353="AR"),"Q4",YEAR(CoverSheet!$D$29)))))</f>
        <v>1900</v>
      </c>
      <c r="D353" t="str">
        <f>CoverSheet!$C$15</f>
        <v/>
      </c>
      <c r="E353" t="s">
        <v>1931</v>
      </c>
      <c r="F353" t="s">
        <v>5815</v>
      </c>
      <c r="G353" t="s">
        <v>5553</v>
      </c>
      <c r="H353">
        <f>H53*CoverSheet!$C$35</f>
        <v>0</v>
      </c>
    </row>
    <row r="354" spans="1:8" x14ac:dyDescent="0.35">
      <c r="A354" t="str">
        <f>IF(CoverSheet!$C$9="Annual Return","AR",IF(CoverSheet!$C$9="Interim Return","IR",IF(CoverSheet!$C$9="Audited Annual Return","AAR","")))</f>
        <v/>
      </c>
      <c r="B354" t="str">
        <f>CoverSheet!$G$7</f>
        <v>v:25-01-a</v>
      </c>
      <c r="C354">
        <f>IF(CoverSheet!$C$31=3,"Q1",IF(CoverSheet!$C$31=6,"Q2",IF(CoverSheet!$C$31=9,"Q3",IF(AND(CoverSheet!$C$31=12,A354="AR"),"Q4",YEAR(CoverSheet!$D$29)))))</f>
        <v>1900</v>
      </c>
      <c r="D354" t="str">
        <f>CoverSheet!$C$15</f>
        <v/>
      </c>
      <c r="E354" t="s">
        <v>1931</v>
      </c>
      <c r="F354" t="s">
        <v>5816</v>
      </c>
      <c r="G354" t="s">
        <v>5554</v>
      </c>
      <c r="H354">
        <f>H54*CoverSheet!$C$35</f>
        <v>0</v>
      </c>
    </row>
    <row r="355" spans="1:8" x14ac:dyDescent="0.35">
      <c r="A355" t="str">
        <f>IF(CoverSheet!$C$9="Annual Return","AR",IF(CoverSheet!$C$9="Interim Return","IR",IF(CoverSheet!$C$9="Audited Annual Return","AAR","")))</f>
        <v/>
      </c>
      <c r="B355" t="str">
        <f>CoverSheet!$G$7</f>
        <v>v:25-01-a</v>
      </c>
      <c r="C355">
        <f>IF(CoverSheet!$C$31=3,"Q1",IF(CoverSheet!$C$31=6,"Q2",IF(CoverSheet!$C$31=9,"Q3",IF(AND(CoverSheet!$C$31=12,A355="AR"),"Q4",YEAR(CoverSheet!$D$29)))))</f>
        <v>1900</v>
      </c>
      <c r="D355" t="str">
        <f>CoverSheet!$C$15</f>
        <v/>
      </c>
      <c r="E355" t="s">
        <v>1931</v>
      </c>
      <c r="F355" t="s">
        <v>5817</v>
      </c>
      <c r="G355" t="s">
        <v>5555</v>
      </c>
      <c r="H355">
        <f>H55*CoverSheet!$C$35</f>
        <v>0</v>
      </c>
    </row>
    <row r="356" spans="1:8" x14ac:dyDescent="0.35">
      <c r="A356" t="str">
        <f>IF(CoverSheet!$C$9="Annual Return","AR",IF(CoverSheet!$C$9="Interim Return","IR",IF(CoverSheet!$C$9="Audited Annual Return","AAR","")))</f>
        <v/>
      </c>
      <c r="B356" t="str">
        <f>CoverSheet!$G$7</f>
        <v>v:25-01-a</v>
      </c>
      <c r="C356">
        <f>IF(CoverSheet!$C$31=3,"Q1",IF(CoverSheet!$C$31=6,"Q2",IF(CoverSheet!$C$31=9,"Q3",IF(AND(CoverSheet!$C$31=12,A356="AR"),"Q4",YEAR(CoverSheet!$D$29)))))</f>
        <v>1900</v>
      </c>
      <c r="D356" t="str">
        <f>CoverSheet!$C$15</f>
        <v/>
      </c>
      <c r="E356" t="s">
        <v>1931</v>
      </c>
      <c r="F356" t="s">
        <v>5818</v>
      </c>
      <c r="G356" t="s">
        <v>5556</v>
      </c>
      <c r="H356">
        <f>H56*CoverSheet!$C$35</f>
        <v>0</v>
      </c>
    </row>
    <row r="357" spans="1:8" x14ac:dyDescent="0.35">
      <c r="A357" t="str">
        <f>IF(CoverSheet!$C$9="Annual Return","AR",IF(CoverSheet!$C$9="Interim Return","IR",IF(CoverSheet!$C$9="Audited Annual Return","AAR","")))</f>
        <v/>
      </c>
      <c r="B357" t="str">
        <f>CoverSheet!$G$7</f>
        <v>v:25-01-a</v>
      </c>
      <c r="C357">
        <f>IF(CoverSheet!$C$31=3,"Q1",IF(CoverSheet!$C$31=6,"Q2",IF(CoverSheet!$C$31=9,"Q3",IF(AND(CoverSheet!$C$31=12,A357="AR"),"Q4",YEAR(CoverSheet!$D$29)))))</f>
        <v>1900</v>
      </c>
      <c r="D357" t="str">
        <f>CoverSheet!$C$15</f>
        <v/>
      </c>
      <c r="E357" t="s">
        <v>1931</v>
      </c>
      <c r="F357" t="s">
        <v>5819</v>
      </c>
      <c r="G357" t="s">
        <v>5557</v>
      </c>
      <c r="H357">
        <f>H57*CoverSheet!$C$35</f>
        <v>0</v>
      </c>
    </row>
    <row r="358" spans="1:8" x14ac:dyDescent="0.35">
      <c r="A358" t="str">
        <f>IF(CoverSheet!$C$9="Annual Return","AR",IF(CoverSheet!$C$9="Interim Return","IR",IF(CoverSheet!$C$9="Audited Annual Return","AAR","")))</f>
        <v/>
      </c>
      <c r="B358" t="str">
        <f>CoverSheet!$G$7</f>
        <v>v:25-01-a</v>
      </c>
      <c r="C358">
        <f>IF(CoverSheet!$C$31=3,"Q1",IF(CoverSheet!$C$31=6,"Q2",IF(CoverSheet!$C$31=9,"Q3",IF(AND(CoverSheet!$C$31=12,A358="AR"),"Q4",YEAR(CoverSheet!$D$29)))))</f>
        <v>1900</v>
      </c>
      <c r="D358" t="str">
        <f>CoverSheet!$C$15</f>
        <v/>
      </c>
      <c r="E358" t="s">
        <v>1931</v>
      </c>
      <c r="F358" t="s">
        <v>5820</v>
      </c>
      <c r="G358" t="s">
        <v>5558</v>
      </c>
      <c r="H358">
        <f>H58*CoverSheet!$C$35</f>
        <v>0</v>
      </c>
    </row>
    <row r="359" spans="1:8" x14ac:dyDescent="0.35">
      <c r="A359" t="str">
        <f>IF(CoverSheet!$C$9="Annual Return","AR",IF(CoverSheet!$C$9="Interim Return","IR",IF(CoverSheet!$C$9="Audited Annual Return","AAR","")))</f>
        <v/>
      </c>
      <c r="B359" t="str">
        <f>CoverSheet!$G$7</f>
        <v>v:25-01-a</v>
      </c>
      <c r="C359">
        <f>IF(CoverSheet!$C$31=3,"Q1",IF(CoverSheet!$C$31=6,"Q2",IF(CoverSheet!$C$31=9,"Q3",IF(AND(CoverSheet!$C$31=12,A359="AR"),"Q4",YEAR(CoverSheet!$D$29)))))</f>
        <v>1900</v>
      </c>
      <c r="D359" t="str">
        <f>CoverSheet!$C$15</f>
        <v/>
      </c>
      <c r="E359" t="s">
        <v>1931</v>
      </c>
      <c r="F359" t="s">
        <v>5821</v>
      </c>
      <c r="G359" t="s">
        <v>5559</v>
      </c>
      <c r="H359">
        <f>H59*CoverSheet!$C$35</f>
        <v>0</v>
      </c>
    </row>
    <row r="360" spans="1:8" x14ac:dyDescent="0.35">
      <c r="A360" t="str">
        <f>IF(CoverSheet!$C$9="Annual Return","AR",IF(CoverSheet!$C$9="Interim Return","IR",IF(CoverSheet!$C$9="Audited Annual Return","AAR","")))</f>
        <v/>
      </c>
      <c r="B360" t="str">
        <f>CoverSheet!$G$7</f>
        <v>v:25-01-a</v>
      </c>
      <c r="C360">
        <f>IF(CoverSheet!$C$31=3,"Q1",IF(CoverSheet!$C$31=6,"Q2",IF(CoverSheet!$C$31=9,"Q3",IF(AND(CoverSheet!$C$31=12,A360="AR"),"Q4",YEAR(CoverSheet!$D$29)))))</f>
        <v>1900</v>
      </c>
      <c r="D360" t="str">
        <f>CoverSheet!$C$15</f>
        <v/>
      </c>
      <c r="E360" t="s">
        <v>1931</v>
      </c>
      <c r="F360" t="s">
        <v>5822</v>
      </c>
      <c r="G360" t="s">
        <v>5560</v>
      </c>
      <c r="H360">
        <f>H60*CoverSheet!$C$35</f>
        <v>0</v>
      </c>
    </row>
    <row r="361" spans="1:8" x14ac:dyDescent="0.35">
      <c r="A361" t="str">
        <f>IF(CoverSheet!$C$9="Annual Return","AR",IF(CoverSheet!$C$9="Interim Return","IR",IF(CoverSheet!$C$9="Audited Annual Return","AAR","")))</f>
        <v/>
      </c>
      <c r="B361" t="str">
        <f>CoverSheet!$G$7</f>
        <v>v:25-01-a</v>
      </c>
      <c r="C361">
        <f>IF(CoverSheet!$C$31=3,"Q1",IF(CoverSheet!$C$31=6,"Q2",IF(CoverSheet!$C$31=9,"Q3",IF(AND(CoverSheet!$C$31=12,A361="AR"),"Q4",YEAR(CoverSheet!$D$29)))))</f>
        <v>1900</v>
      </c>
      <c r="D361" t="str">
        <f>CoverSheet!$C$15</f>
        <v/>
      </c>
      <c r="E361" t="s">
        <v>1931</v>
      </c>
      <c r="F361" t="s">
        <v>5823</v>
      </c>
      <c r="G361" t="s">
        <v>5561</v>
      </c>
      <c r="H361">
        <f>H61*CoverSheet!$C$35</f>
        <v>0</v>
      </c>
    </row>
    <row r="362" spans="1:8" x14ac:dyDescent="0.35">
      <c r="A362" t="str">
        <f>IF(CoverSheet!$C$9="Annual Return","AR",IF(CoverSheet!$C$9="Interim Return","IR",IF(CoverSheet!$C$9="Audited Annual Return","AAR","")))</f>
        <v/>
      </c>
      <c r="B362" t="str">
        <f>CoverSheet!$G$7</f>
        <v>v:25-01-a</v>
      </c>
      <c r="C362">
        <f>IF(CoverSheet!$C$31=3,"Q1",IF(CoverSheet!$C$31=6,"Q2",IF(CoverSheet!$C$31=9,"Q3",IF(AND(CoverSheet!$C$31=12,A362="AR"),"Q4",YEAR(CoverSheet!$D$29)))))</f>
        <v>1900</v>
      </c>
      <c r="D362" t="str">
        <f>CoverSheet!$C$15</f>
        <v/>
      </c>
      <c r="E362" t="s">
        <v>1931</v>
      </c>
      <c r="F362" t="s">
        <v>5824</v>
      </c>
      <c r="G362" t="s">
        <v>5562</v>
      </c>
      <c r="H362">
        <f>H62*CoverSheet!$C$35</f>
        <v>0</v>
      </c>
    </row>
    <row r="363" spans="1:8" x14ac:dyDescent="0.35">
      <c r="A363" t="str">
        <f>IF(CoverSheet!$C$9="Annual Return","AR",IF(CoverSheet!$C$9="Interim Return","IR",IF(CoverSheet!$C$9="Audited Annual Return","AAR","")))</f>
        <v/>
      </c>
      <c r="B363" t="str">
        <f>CoverSheet!$G$7</f>
        <v>v:25-01-a</v>
      </c>
      <c r="C363">
        <f>IF(CoverSheet!$C$31=3,"Q1",IF(CoverSheet!$C$31=6,"Q2",IF(CoverSheet!$C$31=9,"Q3",IF(AND(CoverSheet!$C$31=12,A363="AR"),"Q4",YEAR(CoverSheet!$D$29)))))</f>
        <v>1900</v>
      </c>
      <c r="D363" t="str">
        <f>CoverSheet!$C$15</f>
        <v/>
      </c>
      <c r="E363" t="s">
        <v>1931</v>
      </c>
      <c r="F363" t="s">
        <v>5825</v>
      </c>
      <c r="G363" t="s">
        <v>5563</v>
      </c>
      <c r="H363">
        <f>H63*CoverSheet!$C$35</f>
        <v>0</v>
      </c>
    </row>
    <row r="364" spans="1:8" x14ac:dyDescent="0.35">
      <c r="A364" t="str">
        <f>IF(CoverSheet!$C$9="Annual Return","AR",IF(CoverSheet!$C$9="Interim Return","IR",IF(CoverSheet!$C$9="Audited Annual Return","AAR","")))</f>
        <v/>
      </c>
      <c r="B364" t="str">
        <f>CoverSheet!$G$7</f>
        <v>v:25-01-a</v>
      </c>
      <c r="C364">
        <f>IF(CoverSheet!$C$31=3,"Q1",IF(CoverSheet!$C$31=6,"Q2",IF(CoverSheet!$C$31=9,"Q3",IF(AND(CoverSheet!$C$31=12,A364="AR"),"Q4",YEAR(CoverSheet!$D$29)))))</f>
        <v>1900</v>
      </c>
      <c r="D364" t="str">
        <f>CoverSheet!$C$15</f>
        <v/>
      </c>
      <c r="E364" t="s">
        <v>1931</v>
      </c>
      <c r="F364" t="s">
        <v>5826</v>
      </c>
      <c r="G364" t="s">
        <v>5564</v>
      </c>
      <c r="H364">
        <f>H64*CoverSheet!$C$35</f>
        <v>0</v>
      </c>
    </row>
    <row r="365" spans="1:8" x14ac:dyDescent="0.35">
      <c r="A365" t="str">
        <f>IF(CoverSheet!$C$9="Annual Return","AR",IF(CoverSheet!$C$9="Interim Return","IR",IF(CoverSheet!$C$9="Audited Annual Return","AAR","")))</f>
        <v/>
      </c>
      <c r="B365" t="str">
        <f>CoverSheet!$G$7</f>
        <v>v:25-01-a</v>
      </c>
      <c r="C365">
        <f>IF(CoverSheet!$C$31=3,"Q1",IF(CoverSheet!$C$31=6,"Q2",IF(CoverSheet!$C$31=9,"Q3",IF(AND(CoverSheet!$C$31=12,A365="AR"),"Q4",YEAR(CoverSheet!$D$29)))))</f>
        <v>1900</v>
      </c>
      <c r="D365" t="str">
        <f>CoverSheet!$C$15</f>
        <v/>
      </c>
      <c r="E365" t="s">
        <v>1931</v>
      </c>
      <c r="F365" t="s">
        <v>5827</v>
      </c>
      <c r="G365" t="s">
        <v>5565</v>
      </c>
      <c r="H365">
        <f>H65*CoverSheet!$C$35</f>
        <v>0</v>
      </c>
    </row>
    <row r="366" spans="1:8" x14ac:dyDescent="0.35">
      <c r="A366" t="str">
        <f>IF(CoverSheet!$C$9="Annual Return","AR",IF(CoverSheet!$C$9="Interim Return","IR",IF(CoverSheet!$C$9="Audited Annual Return","AAR","")))</f>
        <v/>
      </c>
      <c r="B366" t="str">
        <f>CoverSheet!$G$7</f>
        <v>v:25-01-a</v>
      </c>
      <c r="C366">
        <f>IF(CoverSheet!$C$31=3,"Q1",IF(CoverSheet!$C$31=6,"Q2",IF(CoverSheet!$C$31=9,"Q3",IF(AND(CoverSheet!$C$31=12,A366="AR"),"Q4",YEAR(CoverSheet!$D$29)))))</f>
        <v>1900</v>
      </c>
      <c r="D366" t="str">
        <f>CoverSheet!$C$15</f>
        <v/>
      </c>
      <c r="E366" t="s">
        <v>1931</v>
      </c>
      <c r="F366" t="s">
        <v>5828</v>
      </c>
      <c r="G366" t="s">
        <v>5566</v>
      </c>
      <c r="H366">
        <f>H66*CoverSheet!$C$35</f>
        <v>0</v>
      </c>
    </row>
    <row r="367" spans="1:8" x14ac:dyDescent="0.35">
      <c r="A367" t="str">
        <f>IF(CoverSheet!$C$9="Annual Return","AR",IF(CoverSheet!$C$9="Interim Return","IR",IF(CoverSheet!$C$9="Audited Annual Return","AAR","")))</f>
        <v/>
      </c>
      <c r="B367" t="str">
        <f>CoverSheet!$G$7</f>
        <v>v:25-01-a</v>
      </c>
      <c r="C367">
        <f>IF(CoverSheet!$C$31=3,"Q1",IF(CoverSheet!$C$31=6,"Q2",IF(CoverSheet!$C$31=9,"Q3",IF(AND(CoverSheet!$C$31=12,A367="AR"),"Q4",YEAR(CoverSheet!$D$29)))))</f>
        <v>1900</v>
      </c>
      <c r="D367" t="str">
        <f>CoverSheet!$C$15</f>
        <v/>
      </c>
      <c r="E367" t="s">
        <v>1931</v>
      </c>
      <c r="F367" t="s">
        <v>5829</v>
      </c>
      <c r="G367" t="s">
        <v>5567</v>
      </c>
      <c r="H367">
        <f>H67*CoverSheet!$C$35</f>
        <v>0</v>
      </c>
    </row>
    <row r="368" spans="1:8" x14ac:dyDescent="0.35">
      <c r="A368" t="str">
        <f>IF(CoverSheet!$C$9="Annual Return","AR",IF(CoverSheet!$C$9="Interim Return","IR",IF(CoverSheet!$C$9="Audited Annual Return","AAR","")))</f>
        <v/>
      </c>
      <c r="B368" t="str">
        <f>CoverSheet!$G$7</f>
        <v>v:25-01-a</v>
      </c>
      <c r="C368">
        <f>IF(CoverSheet!$C$31=3,"Q1",IF(CoverSheet!$C$31=6,"Q2",IF(CoverSheet!$C$31=9,"Q3",IF(AND(CoverSheet!$C$31=12,A368="AR"),"Q4",YEAR(CoverSheet!$D$29)))))</f>
        <v>1900</v>
      </c>
      <c r="D368" t="str">
        <f>CoverSheet!$C$15</f>
        <v/>
      </c>
      <c r="E368" t="s">
        <v>1931</v>
      </c>
      <c r="F368" t="s">
        <v>5830</v>
      </c>
      <c r="G368" t="s">
        <v>5568</v>
      </c>
      <c r="H368">
        <f>H68*CoverSheet!$C$35</f>
        <v>0</v>
      </c>
    </row>
    <row r="369" spans="1:8" x14ac:dyDescent="0.35">
      <c r="A369" t="str">
        <f>IF(CoverSheet!$C$9="Annual Return","AR",IF(CoverSheet!$C$9="Interim Return","IR",IF(CoverSheet!$C$9="Audited Annual Return","AAR","")))</f>
        <v/>
      </c>
      <c r="B369" t="str">
        <f>CoverSheet!$G$7</f>
        <v>v:25-01-a</v>
      </c>
      <c r="C369">
        <f>IF(CoverSheet!$C$31=3,"Q1",IF(CoverSheet!$C$31=6,"Q2",IF(CoverSheet!$C$31=9,"Q3",IF(AND(CoverSheet!$C$31=12,A369="AR"),"Q4",YEAR(CoverSheet!$D$29)))))</f>
        <v>1900</v>
      </c>
      <c r="D369" t="str">
        <f>CoverSheet!$C$15</f>
        <v/>
      </c>
      <c r="E369" t="s">
        <v>1931</v>
      </c>
      <c r="F369" t="s">
        <v>5831</v>
      </c>
      <c r="G369" t="s">
        <v>5569</v>
      </c>
      <c r="H369">
        <f>H69*CoverSheet!$C$35</f>
        <v>0</v>
      </c>
    </row>
    <row r="370" spans="1:8" x14ac:dyDescent="0.35">
      <c r="A370" t="str">
        <f>IF(CoverSheet!$C$9="Annual Return","AR",IF(CoverSheet!$C$9="Interim Return","IR",IF(CoverSheet!$C$9="Audited Annual Return","AAR","")))</f>
        <v/>
      </c>
      <c r="B370" t="str">
        <f>CoverSheet!$G$7</f>
        <v>v:25-01-a</v>
      </c>
      <c r="C370">
        <f>IF(CoverSheet!$C$31=3,"Q1",IF(CoverSheet!$C$31=6,"Q2",IF(CoverSheet!$C$31=9,"Q3",IF(AND(CoverSheet!$C$31=12,A370="AR"),"Q4",YEAR(CoverSheet!$D$29)))))</f>
        <v>1900</v>
      </c>
      <c r="D370" t="str">
        <f>CoverSheet!$C$15</f>
        <v/>
      </c>
      <c r="E370" t="s">
        <v>1931</v>
      </c>
      <c r="F370" t="s">
        <v>5832</v>
      </c>
      <c r="G370" t="s">
        <v>5570</v>
      </c>
      <c r="H370">
        <f>H70*CoverSheet!$C$35</f>
        <v>0</v>
      </c>
    </row>
    <row r="371" spans="1:8" x14ac:dyDescent="0.35">
      <c r="A371" t="str">
        <f>IF(CoverSheet!$C$9="Annual Return","AR",IF(CoverSheet!$C$9="Interim Return","IR",IF(CoverSheet!$C$9="Audited Annual Return","AAR","")))</f>
        <v/>
      </c>
      <c r="B371" t="str">
        <f>CoverSheet!$G$7</f>
        <v>v:25-01-a</v>
      </c>
      <c r="C371">
        <f>IF(CoverSheet!$C$31=3,"Q1",IF(CoverSheet!$C$31=6,"Q2",IF(CoverSheet!$C$31=9,"Q3",IF(AND(CoverSheet!$C$31=12,A371="AR"),"Q4",YEAR(CoverSheet!$D$29)))))</f>
        <v>1900</v>
      </c>
      <c r="D371" t="str">
        <f>CoverSheet!$C$15</f>
        <v/>
      </c>
      <c r="E371" t="s">
        <v>1931</v>
      </c>
      <c r="F371" t="s">
        <v>5833</v>
      </c>
      <c r="G371" t="s">
        <v>5571</v>
      </c>
      <c r="H371">
        <f>H71*CoverSheet!$C$35</f>
        <v>0</v>
      </c>
    </row>
    <row r="372" spans="1:8" x14ac:dyDescent="0.35">
      <c r="A372" t="str">
        <f>IF(CoverSheet!$C$9="Annual Return","AR",IF(CoverSheet!$C$9="Interim Return","IR",IF(CoverSheet!$C$9="Audited Annual Return","AAR","")))</f>
        <v/>
      </c>
      <c r="B372" t="str">
        <f>CoverSheet!$G$7</f>
        <v>v:25-01-a</v>
      </c>
      <c r="C372">
        <f>IF(CoverSheet!$C$31=3,"Q1",IF(CoverSheet!$C$31=6,"Q2",IF(CoverSheet!$C$31=9,"Q3",IF(AND(CoverSheet!$C$31=12,A372="AR"),"Q4",YEAR(CoverSheet!$D$29)))))</f>
        <v>1900</v>
      </c>
      <c r="D372" t="str">
        <f>CoverSheet!$C$15</f>
        <v/>
      </c>
      <c r="E372" t="s">
        <v>1931</v>
      </c>
      <c r="F372" t="s">
        <v>5834</v>
      </c>
      <c r="G372" t="s">
        <v>5572</v>
      </c>
      <c r="H372">
        <f>H72*CoverSheet!$C$35</f>
        <v>0</v>
      </c>
    </row>
    <row r="373" spans="1:8" x14ac:dyDescent="0.35">
      <c r="A373" t="str">
        <f>IF(CoverSheet!$C$9="Annual Return","AR",IF(CoverSheet!$C$9="Interim Return","IR",IF(CoverSheet!$C$9="Audited Annual Return","AAR","")))</f>
        <v/>
      </c>
      <c r="B373" t="str">
        <f>CoverSheet!$G$7</f>
        <v>v:25-01-a</v>
      </c>
      <c r="C373">
        <f>IF(CoverSheet!$C$31=3,"Q1",IF(CoverSheet!$C$31=6,"Q2",IF(CoverSheet!$C$31=9,"Q3",IF(AND(CoverSheet!$C$31=12,A373="AR"),"Q4",YEAR(CoverSheet!$D$29)))))</f>
        <v>1900</v>
      </c>
      <c r="D373" t="str">
        <f>CoverSheet!$C$15</f>
        <v/>
      </c>
      <c r="E373" t="s">
        <v>1931</v>
      </c>
      <c r="F373" t="s">
        <v>5835</v>
      </c>
      <c r="G373" t="s">
        <v>5573</v>
      </c>
      <c r="H373">
        <f>H73*CoverSheet!$C$35</f>
        <v>0</v>
      </c>
    </row>
    <row r="374" spans="1:8" x14ac:dyDescent="0.35">
      <c r="A374" t="str">
        <f>IF(CoverSheet!$C$9="Annual Return","AR",IF(CoverSheet!$C$9="Interim Return","IR",IF(CoverSheet!$C$9="Audited Annual Return","AAR","")))</f>
        <v/>
      </c>
      <c r="B374" t="str">
        <f>CoverSheet!$G$7</f>
        <v>v:25-01-a</v>
      </c>
      <c r="C374">
        <f>IF(CoverSheet!$C$31=3,"Q1",IF(CoverSheet!$C$31=6,"Q2",IF(CoverSheet!$C$31=9,"Q3",IF(AND(CoverSheet!$C$31=12,A374="AR"),"Q4",YEAR(CoverSheet!$D$29)))))</f>
        <v>1900</v>
      </c>
      <c r="D374" t="str">
        <f>CoverSheet!$C$15</f>
        <v/>
      </c>
      <c r="E374" t="s">
        <v>1931</v>
      </c>
      <c r="F374" t="s">
        <v>5836</v>
      </c>
      <c r="G374" t="s">
        <v>5574</v>
      </c>
      <c r="H374">
        <f>H74*CoverSheet!$C$35</f>
        <v>0</v>
      </c>
    </row>
    <row r="375" spans="1:8" x14ac:dyDescent="0.35">
      <c r="A375" t="str">
        <f>IF(CoverSheet!$C$9="Annual Return","AR",IF(CoverSheet!$C$9="Interim Return","IR",IF(CoverSheet!$C$9="Audited Annual Return","AAR","")))</f>
        <v/>
      </c>
      <c r="B375" t="str">
        <f>CoverSheet!$G$7</f>
        <v>v:25-01-a</v>
      </c>
      <c r="C375">
        <f>IF(CoverSheet!$C$31=3,"Q1",IF(CoverSheet!$C$31=6,"Q2",IF(CoverSheet!$C$31=9,"Q3",IF(AND(CoverSheet!$C$31=12,A375="AR"),"Q4",YEAR(CoverSheet!$D$29)))))</f>
        <v>1900</v>
      </c>
      <c r="D375" t="str">
        <f>CoverSheet!$C$15</f>
        <v/>
      </c>
      <c r="E375" t="s">
        <v>1931</v>
      </c>
      <c r="F375" t="s">
        <v>5837</v>
      </c>
      <c r="G375" t="s">
        <v>5575</v>
      </c>
      <c r="H375">
        <f>H75*CoverSheet!$C$35</f>
        <v>0</v>
      </c>
    </row>
    <row r="376" spans="1:8" x14ac:dyDescent="0.35">
      <c r="A376" t="str">
        <f>IF(CoverSheet!$C$9="Annual Return","AR",IF(CoverSheet!$C$9="Interim Return","IR",IF(CoverSheet!$C$9="Audited Annual Return","AAR","")))</f>
        <v/>
      </c>
      <c r="B376" t="str">
        <f>CoverSheet!$G$7</f>
        <v>v:25-01-a</v>
      </c>
      <c r="C376">
        <f>IF(CoverSheet!$C$31=3,"Q1",IF(CoverSheet!$C$31=6,"Q2",IF(CoverSheet!$C$31=9,"Q3",IF(AND(CoverSheet!$C$31=12,A376="AR"),"Q4",YEAR(CoverSheet!$D$29)))))</f>
        <v>1900</v>
      </c>
      <c r="D376" t="str">
        <f>CoverSheet!$C$15</f>
        <v/>
      </c>
      <c r="E376" t="s">
        <v>1931</v>
      </c>
      <c r="F376" t="s">
        <v>5838</v>
      </c>
      <c r="G376" t="s">
        <v>5576</v>
      </c>
      <c r="H376">
        <f>H76*CoverSheet!$C$35</f>
        <v>0</v>
      </c>
    </row>
    <row r="377" spans="1:8" x14ac:dyDescent="0.35">
      <c r="A377" t="str">
        <f>IF(CoverSheet!$C$9="Annual Return","AR",IF(CoverSheet!$C$9="Interim Return","IR",IF(CoverSheet!$C$9="Audited Annual Return","AAR","")))</f>
        <v/>
      </c>
      <c r="B377" t="str">
        <f>CoverSheet!$G$7</f>
        <v>v:25-01-a</v>
      </c>
      <c r="C377">
        <f>IF(CoverSheet!$C$31=3,"Q1",IF(CoverSheet!$C$31=6,"Q2",IF(CoverSheet!$C$31=9,"Q3",IF(AND(CoverSheet!$C$31=12,A377="AR"),"Q4",YEAR(CoverSheet!$D$29)))))</f>
        <v>1900</v>
      </c>
      <c r="D377" t="str">
        <f>CoverSheet!$C$15</f>
        <v/>
      </c>
      <c r="E377" t="s">
        <v>1931</v>
      </c>
      <c r="F377" t="s">
        <v>5839</v>
      </c>
      <c r="G377" t="s">
        <v>5577</v>
      </c>
      <c r="H377">
        <f>H77*CoverSheet!$C$35</f>
        <v>0</v>
      </c>
    </row>
    <row r="378" spans="1:8" x14ac:dyDescent="0.35">
      <c r="A378" t="str">
        <f>IF(CoverSheet!$C$9="Annual Return","AR",IF(CoverSheet!$C$9="Interim Return","IR",IF(CoverSheet!$C$9="Audited Annual Return","AAR","")))</f>
        <v/>
      </c>
      <c r="B378" t="str">
        <f>CoverSheet!$G$7</f>
        <v>v:25-01-a</v>
      </c>
      <c r="C378">
        <f>IF(CoverSheet!$C$31=3,"Q1",IF(CoverSheet!$C$31=6,"Q2",IF(CoverSheet!$C$31=9,"Q3",IF(AND(CoverSheet!$C$31=12,A378="AR"),"Q4",YEAR(CoverSheet!$D$29)))))</f>
        <v>1900</v>
      </c>
      <c r="D378" t="str">
        <f>CoverSheet!$C$15</f>
        <v/>
      </c>
      <c r="E378" t="s">
        <v>1931</v>
      </c>
      <c r="F378" t="s">
        <v>5840</v>
      </c>
      <c r="G378" t="s">
        <v>5578</v>
      </c>
      <c r="H378">
        <f>H78*CoverSheet!$C$35</f>
        <v>0</v>
      </c>
    </row>
    <row r="379" spans="1:8" x14ac:dyDescent="0.35">
      <c r="A379" t="str">
        <f>IF(CoverSheet!$C$9="Annual Return","AR",IF(CoverSheet!$C$9="Interim Return","IR",IF(CoverSheet!$C$9="Audited Annual Return","AAR","")))</f>
        <v/>
      </c>
      <c r="B379" t="str">
        <f>CoverSheet!$G$7</f>
        <v>v:25-01-a</v>
      </c>
      <c r="C379">
        <f>IF(CoverSheet!$C$31=3,"Q1",IF(CoverSheet!$C$31=6,"Q2",IF(CoverSheet!$C$31=9,"Q3",IF(AND(CoverSheet!$C$31=12,A379="AR"),"Q4",YEAR(CoverSheet!$D$29)))))</f>
        <v>1900</v>
      </c>
      <c r="D379" t="str">
        <f>CoverSheet!$C$15</f>
        <v/>
      </c>
      <c r="E379" t="s">
        <v>1931</v>
      </c>
      <c r="F379" t="s">
        <v>5841</v>
      </c>
      <c r="G379" t="s">
        <v>5579</v>
      </c>
      <c r="H379">
        <f>H79*CoverSheet!$C$35</f>
        <v>0</v>
      </c>
    </row>
    <row r="380" spans="1:8" x14ac:dyDescent="0.35">
      <c r="A380" t="str">
        <f>IF(CoverSheet!$C$9="Annual Return","AR",IF(CoverSheet!$C$9="Interim Return","IR",IF(CoverSheet!$C$9="Audited Annual Return","AAR","")))</f>
        <v/>
      </c>
      <c r="B380" t="str">
        <f>CoverSheet!$G$7</f>
        <v>v:25-01-a</v>
      </c>
      <c r="C380">
        <f>IF(CoverSheet!$C$31=3,"Q1",IF(CoverSheet!$C$31=6,"Q2",IF(CoverSheet!$C$31=9,"Q3",IF(AND(CoverSheet!$C$31=12,A380="AR"),"Q4",YEAR(CoverSheet!$D$29)))))</f>
        <v>1900</v>
      </c>
      <c r="D380" t="str">
        <f>CoverSheet!$C$15</f>
        <v/>
      </c>
      <c r="E380" t="s">
        <v>1931</v>
      </c>
      <c r="F380" t="s">
        <v>5842</v>
      </c>
      <c r="G380" t="s">
        <v>6097</v>
      </c>
      <c r="H380">
        <f>H80*CoverSheet!$C$35</f>
        <v>0</v>
      </c>
    </row>
    <row r="381" spans="1:8" x14ac:dyDescent="0.35">
      <c r="A381" t="str">
        <f>IF(CoverSheet!$C$9="Annual Return","AR",IF(CoverSheet!$C$9="Interim Return","IR",IF(CoverSheet!$C$9="Audited Annual Return","AAR","")))</f>
        <v/>
      </c>
      <c r="B381" t="str">
        <f>CoverSheet!$G$7</f>
        <v>v:25-01-a</v>
      </c>
      <c r="C381">
        <f>IF(CoverSheet!$C$31=3,"Q1",IF(CoverSheet!$C$31=6,"Q2",IF(CoverSheet!$C$31=9,"Q3",IF(AND(CoverSheet!$C$31=12,A381="AR"),"Q4",YEAR(CoverSheet!$D$29)))))</f>
        <v>1900</v>
      </c>
      <c r="D381" t="str">
        <f>CoverSheet!$C$15</f>
        <v/>
      </c>
      <c r="E381" t="s">
        <v>1931</v>
      </c>
      <c r="F381" t="s">
        <v>5843</v>
      </c>
      <c r="G381" t="s">
        <v>5580</v>
      </c>
      <c r="H381">
        <f>H81*CoverSheet!$C$35</f>
        <v>0</v>
      </c>
    </row>
    <row r="382" spans="1:8" x14ac:dyDescent="0.35">
      <c r="A382" t="str">
        <f>IF(CoverSheet!$C$9="Annual Return","AR",IF(CoverSheet!$C$9="Interim Return","IR",IF(CoverSheet!$C$9="Audited Annual Return","AAR","")))</f>
        <v/>
      </c>
      <c r="B382" t="str">
        <f>CoverSheet!$G$7</f>
        <v>v:25-01-a</v>
      </c>
      <c r="C382">
        <f>IF(CoverSheet!$C$31=3,"Q1",IF(CoverSheet!$C$31=6,"Q2",IF(CoverSheet!$C$31=9,"Q3",IF(AND(CoverSheet!$C$31=12,A382="AR"),"Q4",YEAR(CoverSheet!$D$29)))))</f>
        <v>1900</v>
      </c>
      <c r="D382" t="str">
        <f>CoverSheet!$C$15</f>
        <v/>
      </c>
      <c r="E382" t="s">
        <v>1931</v>
      </c>
      <c r="F382" t="s">
        <v>5844</v>
      </c>
      <c r="G382" t="s">
        <v>5581</v>
      </c>
      <c r="H382">
        <f>H82*CoverSheet!$C$35</f>
        <v>0</v>
      </c>
    </row>
    <row r="383" spans="1:8" x14ac:dyDescent="0.35">
      <c r="A383" t="str">
        <f>IF(CoverSheet!$C$9="Annual Return","AR",IF(CoverSheet!$C$9="Interim Return","IR",IF(CoverSheet!$C$9="Audited Annual Return","AAR","")))</f>
        <v/>
      </c>
      <c r="B383" t="str">
        <f>CoverSheet!$G$7</f>
        <v>v:25-01-a</v>
      </c>
      <c r="C383">
        <f>IF(CoverSheet!$C$31=3,"Q1",IF(CoverSheet!$C$31=6,"Q2",IF(CoverSheet!$C$31=9,"Q3",IF(AND(CoverSheet!$C$31=12,A383="AR"),"Q4",YEAR(CoverSheet!$D$29)))))</f>
        <v>1900</v>
      </c>
      <c r="D383" t="str">
        <f>CoverSheet!$C$15</f>
        <v/>
      </c>
      <c r="E383" t="s">
        <v>1931</v>
      </c>
      <c r="F383" t="s">
        <v>5845</v>
      </c>
      <c r="G383" t="s">
        <v>5582</v>
      </c>
      <c r="H383">
        <f>H83*CoverSheet!$C$35</f>
        <v>0</v>
      </c>
    </row>
    <row r="384" spans="1:8" x14ac:dyDescent="0.35">
      <c r="A384" t="str">
        <f>IF(CoverSheet!$C$9="Annual Return","AR",IF(CoverSheet!$C$9="Interim Return","IR",IF(CoverSheet!$C$9="Audited Annual Return","AAR","")))</f>
        <v/>
      </c>
      <c r="B384" t="str">
        <f>CoverSheet!$G$7</f>
        <v>v:25-01-a</v>
      </c>
      <c r="C384">
        <f>IF(CoverSheet!$C$31=3,"Q1",IF(CoverSheet!$C$31=6,"Q2",IF(CoverSheet!$C$31=9,"Q3",IF(AND(CoverSheet!$C$31=12,A384="AR"),"Q4",YEAR(CoverSheet!$D$29)))))</f>
        <v>1900</v>
      </c>
      <c r="D384" t="str">
        <f>CoverSheet!$C$15</f>
        <v/>
      </c>
      <c r="E384" t="s">
        <v>1931</v>
      </c>
      <c r="F384" t="s">
        <v>5846</v>
      </c>
      <c r="G384" t="s">
        <v>5583</v>
      </c>
      <c r="H384">
        <f>H84*CoverSheet!$C$35</f>
        <v>0</v>
      </c>
    </row>
    <row r="385" spans="1:8" x14ac:dyDescent="0.35">
      <c r="A385" t="str">
        <f>IF(CoverSheet!$C$9="Annual Return","AR",IF(CoverSheet!$C$9="Interim Return","IR",IF(CoverSheet!$C$9="Audited Annual Return","AAR","")))</f>
        <v/>
      </c>
      <c r="B385" t="str">
        <f>CoverSheet!$G$7</f>
        <v>v:25-01-a</v>
      </c>
      <c r="C385">
        <f>IF(CoverSheet!$C$31=3,"Q1",IF(CoverSheet!$C$31=6,"Q2",IF(CoverSheet!$C$31=9,"Q3",IF(AND(CoverSheet!$C$31=12,A385="AR"),"Q4",YEAR(CoverSheet!$D$29)))))</f>
        <v>1900</v>
      </c>
      <c r="D385" t="str">
        <f>CoverSheet!$C$15</f>
        <v/>
      </c>
      <c r="E385" t="s">
        <v>1931</v>
      </c>
      <c r="F385" t="s">
        <v>5847</v>
      </c>
      <c r="G385" t="s">
        <v>5584</v>
      </c>
      <c r="H385">
        <f>H85*CoverSheet!$C$35</f>
        <v>0</v>
      </c>
    </row>
    <row r="386" spans="1:8" x14ac:dyDescent="0.35">
      <c r="A386" t="str">
        <f>IF(CoverSheet!$C$9="Annual Return","AR",IF(CoverSheet!$C$9="Interim Return","IR",IF(CoverSheet!$C$9="Audited Annual Return","AAR","")))</f>
        <v/>
      </c>
      <c r="B386" t="str">
        <f>CoverSheet!$G$7</f>
        <v>v:25-01-a</v>
      </c>
      <c r="C386">
        <f>IF(CoverSheet!$C$31=3,"Q1",IF(CoverSheet!$C$31=6,"Q2",IF(CoverSheet!$C$31=9,"Q3",IF(AND(CoverSheet!$C$31=12,A386="AR"),"Q4",YEAR(CoverSheet!$D$29)))))</f>
        <v>1900</v>
      </c>
      <c r="D386" t="str">
        <f>CoverSheet!$C$15</f>
        <v/>
      </c>
      <c r="E386" t="s">
        <v>1931</v>
      </c>
      <c r="F386" t="s">
        <v>5848</v>
      </c>
      <c r="G386" t="s">
        <v>5585</v>
      </c>
      <c r="H386">
        <f>H86*CoverSheet!$C$35</f>
        <v>0</v>
      </c>
    </row>
    <row r="387" spans="1:8" x14ac:dyDescent="0.35">
      <c r="A387" t="str">
        <f>IF(CoverSheet!$C$9="Annual Return","AR",IF(CoverSheet!$C$9="Interim Return","IR",IF(CoverSheet!$C$9="Audited Annual Return","AAR","")))</f>
        <v/>
      </c>
      <c r="B387" t="str">
        <f>CoverSheet!$G$7</f>
        <v>v:25-01-a</v>
      </c>
      <c r="C387">
        <f>IF(CoverSheet!$C$31=3,"Q1",IF(CoverSheet!$C$31=6,"Q2",IF(CoverSheet!$C$31=9,"Q3",IF(AND(CoverSheet!$C$31=12,A387="AR"),"Q4",YEAR(CoverSheet!$D$29)))))</f>
        <v>1900</v>
      </c>
      <c r="D387" t="str">
        <f>CoverSheet!$C$15</f>
        <v/>
      </c>
      <c r="E387" t="s">
        <v>1931</v>
      </c>
      <c r="F387" t="s">
        <v>5849</v>
      </c>
      <c r="G387" t="s">
        <v>5586</v>
      </c>
      <c r="H387">
        <f>H87*CoverSheet!$C$35</f>
        <v>0</v>
      </c>
    </row>
    <row r="388" spans="1:8" x14ac:dyDescent="0.35">
      <c r="A388" t="str">
        <f>IF(CoverSheet!$C$9="Annual Return","AR",IF(CoverSheet!$C$9="Interim Return","IR",IF(CoverSheet!$C$9="Audited Annual Return","AAR","")))</f>
        <v/>
      </c>
      <c r="B388" t="str">
        <f>CoverSheet!$G$7</f>
        <v>v:25-01-a</v>
      </c>
      <c r="C388">
        <f>IF(CoverSheet!$C$31=3,"Q1",IF(CoverSheet!$C$31=6,"Q2",IF(CoverSheet!$C$31=9,"Q3",IF(AND(CoverSheet!$C$31=12,A388="AR"),"Q4",YEAR(CoverSheet!$D$29)))))</f>
        <v>1900</v>
      </c>
      <c r="D388" t="str">
        <f>CoverSheet!$C$15</f>
        <v/>
      </c>
      <c r="E388" t="s">
        <v>1931</v>
      </c>
      <c r="F388" t="s">
        <v>5850</v>
      </c>
      <c r="G388" t="s">
        <v>5587</v>
      </c>
      <c r="H388">
        <f>H88*CoverSheet!$C$35</f>
        <v>0</v>
      </c>
    </row>
    <row r="389" spans="1:8" x14ac:dyDescent="0.35">
      <c r="A389" t="str">
        <f>IF(CoverSheet!$C$9="Annual Return","AR",IF(CoverSheet!$C$9="Interim Return","IR",IF(CoverSheet!$C$9="Audited Annual Return","AAR","")))</f>
        <v/>
      </c>
      <c r="B389" t="str">
        <f>CoverSheet!$G$7</f>
        <v>v:25-01-a</v>
      </c>
      <c r="C389">
        <f>IF(CoverSheet!$C$31=3,"Q1",IF(CoverSheet!$C$31=6,"Q2",IF(CoverSheet!$C$31=9,"Q3",IF(AND(CoverSheet!$C$31=12,A389="AR"),"Q4",YEAR(CoverSheet!$D$29)))))</f>
        <v>1900</v>
      </c>
      <c r="D389" t="str">
        <f>CoverSheet!$C$15</f>
        <v/>
      </c>
      <c r="E389" t="s">
        <v>1931</v>
      </c>
      <c r="F389" t="s">
        <v>5851</v>
      </c>
      <c r="G389" t="s">
        <v>5588</v>
      </c>
      <c r="H389">
        <f>H89*CoverSheet!$C$35</f>
        <v>0</v>
      </c>
    </row>
    <row r="390" spans="1:8" x14ac:dyDescent="0.35">
      <c r="A390" t="str">
        <f>IF(CoverSheet!$C$9="Annual Return","AR",IF(CoverSheet!$C$9="Interim Return","IR",IF(CoverSheet!$C$9="Audited Annual Return","AAR","")))</f>
        <v/>
      </c>
      <c r="B390" t="str">
        <f>CoverSheet!$G$7</f>
        <v>v:25-01-a</v>
      </c>
      <c r="C390">
        <f>IF(CoverSheet!$C$31=3,"Q1",IF(CoverSheet!$C$31=6,"Q2",IF(CoverSheet!$C$31=9,"Q3",IF(AND(CoverSheet!$C$31=12,A390="AR"),"Q4",YEAR(CoverSheet!$D$29)))))</f>
        <v>1900</v>
      </c>
      <c r="D390" t="str">
        <f>CoverSheet!$C$15</f>
        <v/>
      </c>
      <c r="E390" t="s">
        <v>1931</v>
      </c>
      <c r="F390" t="s">
        <v>5852</v>
      </c>
      <c r="G390" t="s">
        <v>5589</v>
      </c>
      <c r="H390">
        <f>H90*CoverSheet!$C$35</f>
        <v>0</v>
      </c>
    </row>
    <row r="391" spans="1:8" x14ac:dyDescent="0.35">
      <c r="A391" t="str">
        <f>IF(CoverSheet!$C$9="Annual Return","AR",IF(CoverSheet!$C$9="Interim Return","IR",IF(CoverSheet!$C$9="Audited Annual Return","AAR","")))</f>
        <v/>
      </c>
      <c r="B391" t="str">
        <f>CoverSheet!$G$7</f>
        <v>v:25-01-a</v>
      </c>
      <c r="C391">
        <f>IF(CoverSheet!$C$31=3,"Q1",IF(CoverSheet!$C$31=6,"Q2",IF(CoverSheet!$C$31=9,"Q3",IF(AND(CoverSheet!$C$31=12,A391="AR"),"Q4",YEAR(CoverSheet!$D$29)))))</f>
        <v>1900</v>
      </c>
      <c r="D391" t="str">
        <f>CoverSheet!$C$15</f>
        <v/>
      </c>
      <c r="E391" t="s">
        <v>1931</v>
      </c>
      <c r="F391" t="s">
        <v>5853</v>
      </c>
      <c r="G391" t="s">
        <v>5590</v>
      </c>
      <c r="H391">
        <f>H91*CoverSheet!$C$35</f>
        <v>0</v>
      </c>
    </row>
    <row r="392" spans="1:8" x14ac:dyDescent="0.35">
      <c r="A392" t="str">
        <f>IF(CoverSheet!$C$9="Annual Return","AR",IF(CoverSheet!$C$9="Interim Return","IR",IF(CoverSheet!$C$9="Audited Annual Return","AAR","")))</f>
        <v/>
      </c>
      <c r="B392" t="str">
        <f>CoverSheet!$G$7</f>
        <v>v:25-01-a</v>
      </c>
      <c r="C392">
        <f>IF(CoverSheet!$C$31=3,"Q1",IF(CoverSheet!$C$31=6,"Q2",IF(CoverSheet!$C$31=9,"Q3",IF(AND(CoverSheet!$C$31=12,A392="AR"),"Q4",YEAR(CoverSheet!$D$29)))))</f>
        <v>1900</v>
      </c>
      <c r="D392" t="str">
        <f>CoverSheet!$C$15</f>
        <v/>
      </c>
      <c r="E392" t="s">
        <v>1931</v>
      </c>
      <c r="F392" t="s">
        <v>5854</v>
      </c>
      <c r="G392" t="s">
        <v>5591</v>
      </c>
      <c r="H392">
        <f>H92*CoverSheet!$C$35</f>
        <v>0</v>
      </c>
    </row>
    <row r="393" spans="1:8" x14ac:dyDescent="0.35">
      <c r="A393" t="str">
        <f>IF(CoverSheet!$C$9="Annual Return","AR",IF(CoverSheet!$C$9="Interim Return","IR",IF(CoverSheet!$C$9="Audited Annual Return","AAR","")))</f>
        <v/>
      </c>
      <c r="B393" t="str">
        <f>CoverSheet!$G$7</f>
        <v>v:25-01-a</v>
      </c>
      <c r="C393">
        <f>IF(CoverSheet!$C$31=3,"Q1",IF(CoverSheet!$C$31=6,"Q2",IF(CoverSheet!$C$31=9,"Q3",IF(AND(CoverSheet!$C$31=12,A393="AR"),"Q4",YEAR(CoverSheet!$D$29)))))</f>
        <v>1900</v>
      </c>
      <c r="D393" t="str">
        <f>CoverSheet!$C$15</f>
        <v/>
      </c>
      <c r="E393" t="s">
        <v>1931</v>
      </c>
      <c r="F393" t="s">
        <v>5855</v>
      </c>
      <c r="G393" t="s">
        <v>5592</v>
      </c>
      <c r="H393">
        <f>H93*CoverSheet!$C$35</f>
        <v>0</v>
      </c>
    </row>
    <row r="394" spans="1:8" x14ac:dyDescent="0.35">
      <c r="A394" t="str">
        <f>IF(CoverSheet!$C$9="Annual Return","AR",IF(CoverSheet!$C$9="Interim Return","IR",IF(CoverSheet!$C$9="Audited Annual Return","AAR","")))</f>
        <v/>
      </c>
      <c r="B394" t="str">
        <f>CoverSheet!$G$7</f>
        <v>v:25-01-a</v>
      </c>
      <c r="C394">
        <f>IF(CoverSheet!$C$31=3,"Q1",IF(CoverSheet!$C$31=6,"Q2",IF(CoverSheet!$C$31=9,"Q3",IF(AND(CoverSheet!$C$31=12,A394="AR"),"Q4",YEAR(CoverSheet!$D$29)))))</f>
        <v>1900</v>
      </c>
      <c r="D394" t="str">
        <f>CoverSheet!$C$15</f>
        <v/>
      </c>
      <c r="E394" t="s">
        <v>1931</v>
      </c>
      <c r="F394" t="s">
        <v>5856</v>
      </c>
      <c r="G394" t="s">
        <v>5593</v>
      </c>
      <c r="H394">
        <f>H94*CoverSheet!$C$35</f>
        <v>0</v>
      </c>
    </row>
    <row r="395" spans="1:8" x14ac:dyDescent="0.35">
      <c r="A395" t="str">
        <f>IF(CoverSheet!$C$9="Annual Return","AR",IF(CoverSheet!$C$9="Interim Return","IR",IF(CoverSheet!$C$9="Audited Annual Return","AAR","")))</f>
        <v/>
      </c>
      <c r="B395" t="str">
        <f>CoverSheet!$G$7</f>
        <v>v:25-01-a</v>
      </c>
      <c r="C395">
        <f>IF(CoverSheet!$C$31=3,"Q1",IF(CoverSheet!$C$31=6,"Q2",IF(CoverSheet!$C$31=9,"Q3",IF(AND(CoverSheet!$C$31=12,A395="AR"),"Q4",YEAR(CoverSheet!$D$29)))))</f>
        <v>1900</v>
      </c>
      <c r="D395" t="str">
        <f>CoverSheet!$C$15</f>
        <v/>
      </c>
      <c r="E395" t="s">
        <v>1931</v>
      </c>
      <c r="F395" t="s">
        <v>5857</v>
      </c>
      <c r="G395" t="s">
        <v>5594</v>
      </c>
      <c r="H395">
        <f>H95*CoverSheet!$C$35</f>
        <v>0</v>
      </c>
    </row>
    <row r="396" spans="1:8" x14ac:dyDescent="0.35">
      <c r="A396" t="str">
        <f>IF(CoverSheet!$C$9="Annual Return","AR",IF(CoverSheet!$C$9="Interim Return","IR",IF(CoverSheet!$C$9="Audited Annual Return","AAR","")))</f>
        <v/>
      </c>
      <c r="B396" t="str">
        <f>CoverSheet!$G$7</f>
        <v>v:25-01-a</v>
      </c>
      <c r="C396">
        <f>IF(CoverSheet!$C$31=3,"Q1",IF(CoverSheet!$C$31=6,"Q2",IF(CoverSheet!$C$31=9,"Q3",IF(AND(CoverSheet!$C$31=12,A396="AR"),"Q4",YEAR(CoverSheet!$D$29)))))</f>
        <v>1900</v>
      </c>
      <c r="D396" t="str">
        <f>CoverSheet!$C$15</f>
        <v/>
      </c>
      <c r="E396" t="s">
        <v>1931</v>
      </c>
      <c r="F396" t="s">
        <v>5858</v>
      </c>
      <c r="G396" t="s">
        <v>5595</v>
      </c>
      <c r="H396">
        <f>H96*CoverSheet!$C$35</f>
        <v>0</v>
      </c>
    </row>
    <row r="397" spans="1:8" x14ac:dyDescent="0.35">
      <c r="A397" t="str">
        <f>IF(CoverSheet!$C$9="Annual Return","AR",IF(CoverSheet!$C$9="Interim Return","IR",IF(CoverSheet!$C$9="Audited Annual Return","AAR","")))</f>
        <v/>
      </c>
      <c r="B397" t="str">
        <f>CoverSheet!$G$7</f>
        <v>v:25-01-a</v>
      </c>
      <c r="C397">
        <f>IF(CoverSheet!$C$31=3,"Q1",IF(CoverSheet!$C$31=6,"Q2",IF(CoverSheet!$C$31=9,"Q3",IF(AND(CoverSheet!$C$31=12,A397="AR"),"Q4",YEAR(CoverSheet!$D$29)))))</f>
        <v>1900</v>
      </c>
      <c r="D397" t="str">
        <f>CoverSheet!$C$15</f>
        <v/>
      </c>
      <c r="E397" t="s">
        <v>1931</v>
      </c>
      <c r="F397" t="s">
        <v>5859</v>
      </c>
      <c r="G397" t="s">
        <v>5596</v>
      </c>
      <c r="H397">
        <f>H97*CoverSheet!$C$35</f>
        <v>0</v>
      </c>
    </row>
    <row r="398" spans="1:8" x14ac:dyDescent="0.35">
      <c r="A398" t="str">
        <f>IF(CoverSheet!$C$9="Annual Return","AR",IF(CoverSheet!$C$9="Interim Return","IR",IF(CoverSheet!$C$9="Audited Annual Return","AAR","")))</f>
        <v/>
      </c>
      <c r="B398" t="str">
        <f>CoverSheet!$G$7</f>
        <v>v:25-01-a</v>
      </c>
      <c r="C398">
        <f>IF(CoverSheet!$C$31=3,"Q1",IF(CoverSheet!$C$31=6,"Q2",IF(CoverSheet!$C$31=9,"Q3",IF(AND(CoverSheet!$C$31=12,A398="AR"),"Q4",YEAR(CoverSheet!$D$29)))))</f>
        <v>1900</v>
      </c>
      <c r="D398" t="str">
        <f>CoverSheet!$C$15</f>
        <v/>
      </c>
      <c r="E398" t="s">
        <v>1931</v>
      </c>
      <c r="F398" t="s">
        <v>5860</v>
      </c>
      <c r="G398" t="s">
        <v>5597</v>
      </c>
      <c r="H398">
        <f>H98*CoverSheet!$C$35</f>
        <v>0</v>
      </c>
    </row>
    <row r="399" spans="1:8" x14ac:dyDescent="0.35">
      <c r="A399" t="str">
        <f>IF(CoverSheet!$C$9="Annual Return","AR",IF(CoverSheet!$C$9="Interim Return","IR",IF(CoverSheet!$C$9="Audited Annual Return","AAR","")))</f>
        <v/>
      </c>
      <c r="B399" t="str">
        <f>CoverSheet!$G$7</f>
        <v>v:25-01-a</v>
      </c>
      <c r="C399">
        <f>IF(CoverSheet!$C$31=3,"Q1",IF(CoverSheet!$C$31=6,"Q2",IF(CoverSheet!$C$31=9,"Q3",IF(AND(CoverSheet!$C$31=12,A399="AR"),"Q4",YEAR(CoverSheet!$D$29)))))</f>
        <v>1900</v>
      </c>
      <c r="D399" t="str">
        <f>CoverSheet!$C$15</f>
        <v/>
      </c>
      <c r="E399" t="s">
        <v>1931</v>
      </c>
      <c r="F399" t="s">
        <v>5861</v>
      </c>
      <c r="G399" t="s">
        <v>5598</v>
      </c>
      <c r="H399">
        <f>H99*CoverSheet!$C$35</f>
        <v>0</v>
      </c>
    </row>
    <row r="400" spans="1:8" x14ac:dyDescent="0.35">
      <c r="A400" t="str">
        <f>IF(CoverSheet!$C$9="Annual Return","AR",IF(CoverSheet!$C$9="Interim Return","IR",IF(CoverSheet!$C$9="Audited Annual Return","AAR","")))</f>
        <v/>
      </c>
      <c r="B400" t="str">
        <f>CoverSheet!$G$7</f>
        <v>v:25-01-a</v>
      </c>
      <c r="C400">
        <f>IF(CoverSheet!$C$31=3,"Q1",IF(CoverSheet!$C$31=6,"Q2",IF(CoverSheet!$C$31=9,"Q3",IF(AND(CoverSheet!$C$31=12,A400="AR"),"Q4",YEAR(CoverSheet!$D$29)))))</f>
        <v>1900</v>
      </c>
      <c r="D400" t="str">
        <f>CoverSheet!$C$15</f>
        <v/>
      </c>
      <c r="E400" t="s">
        <v>1931</v>
      </c>
      <c r="F400" t="s">
        <v>5862</v>
      </c>
      <c r="G400" t="s">
        <v>5599</v>
      </c>
      <c r="H400">
        <f>H100*CoverSheet!$C$35</f>
        <v>0</v>
      </c>
    </row>
    <row r="401" spans="1:8" x14ac:dyDescent="0.35">
      <c r="A401" t="str">
        <f>IF(CoverSheet!$C$9="Annual Return","AR",IF(CoverSheet!$C$9="Interim Return","IR",IF(CoverSheet!$C$9="Audited Annual Return","AAR","")))</f>
        <v/>
      </c>
      <c r="B401" t="str">
        <f>CoverSheet!$G$7</f>
        <v>v:25-01-a</v>
      </c>
      <c r="C401">
        <f>IF(CoverSheet!$C$31=3,"Q1",IF(CoverSheet!$C$31=6,"Q2",IF(CoverSheet!$C$31=9,"Q3",IF(AND(CoverSheet!$C$31=12,A401="AR"),"Q4",YEAR(CoverSheet!$D$29)))))</f>
        <v>1900</v>
      </c>
      <c r="D401" t="str">
        <f>CoverSheet!$C$15</f>
        <v/>
      </c>
      <c r="E401" t="s">
        <v>1931</v>
      </c>
      <c r="F401" t="s">
        <v>5863</v>
      </c>
      <c r="G401" t="s">
        <v>5600</v>
      </c>
      <c r="H401">
        <f>H101*CoverSheet!$C$35</f>
        <v>0</v>
      </c>
    </row>
    <row r="402" spans="1:8" x14ac:dyDescent="0.35">
      <c r="A402" t="str">
        <f>IF(CoverSheet!$C$9="Annual Return","AR",IF(CoverSheet!$C$9="Interim Return","IR",IF(CoverSheet!$C$9="Audited Annual Return","AAR","")))</f>
        <v/>
      </c>
      <c r="B402" t="str">
        <f>CoverSheet!$G$7</f>
        <v>v:25-01-a</v>
      </c>
      <c r="C402">
        <f>IF(CoverSheet!$C$31=3,"Q1",IF(CoverSheet!$C$31=6,"Q2",IF(CoverSheet!$C$31=9,"Q3",IF(AND(CoverSheet!$C$31=12,A402="AR"),"Q4",YEAR(CoverSheet!$D$29)))))</f>
        <v>1900</v>
      </c>
      <c r="D402" t="str">
        <f>CoverSheet!$C$15</f>
        <v/>
      </c>
      <c r="E402" t="s">
        <v>1931</v>
      </c>
      <c r="F402" t="s">
        <v>5864</v>
      </c>
      <c r="G402" t="s">
        <v>5601</v>
      </c>
      <c r="H402">
        <f>H102*CoverSheet!$C$35</f>
        <v>0</v>
      </c>
    </row>
    <row r="403" spans="1:8" x14ac:dyDescent="0.35">
      <c r="A403" t="str">
        <f>IF(CoverSheet!$C$9="Annual Return","AR",IF(CoverSheet!$C$9="Interim Return","IR",IF(CoverSheet!$C$9="Audited Annual Return","AAR","")))</f>
        <v/>
      </c>
      <c r="B403" t="str">
        <f>CoverSheet!$G$7</f>
        <v>v:25-01-a</v>
      </c>
      <c r="C403">
        <f>IF(CoverSheet!$C$31=3,"Q1",IF(CoverSheet!$C$31=6,"Q2",IF(CoverSheet!$C$31=9,"Q3",IF(AND(CoverSheet!$C$31=12,A403="AR"),"Q4",YEAR(CoverSheet!$D$29)))))</f>
        <v>1900</v>
      </c>
      <c r="D403" t="str">
        <f>CoverSheet!$C$15</f>
        <v/>
      </c>
      <c r="E403" t="s">
        <v>1931</v>
      </c>
      <c r="F403" t="s">
        <v>5865</v>
      </c>
      <c r="G403" t="s">
        <v>5602</v>
      </c>
      <c r="H403">
        <f>H103*CoverSheet!$C$35</f>
        <v>0</v>
      </c>
    </row>
    <row r="404" spans="1:8" x14ac:dyDescent="0.35">
      <c r="A404" t="str">
        <f>IF(CoverSheet!$C$9="Annual Return","AR",IF(CoverSheet!$C$9="Interim Return","IR",IF(CoverSheet!$C$9="Audited Annual Return","AAR","")))</f>
        <v/>
      </c>
      <c r="B404" t="str">
        <f>CoverSheet!$G$7</f>
        <v>v:25-01-a</v>
      </c>
      <c r="C404">
        <f>IF(CoverSheet!$C$31=3,"Q1",IF(CoverSheet!$C$31=6,"Q2",IF(CoverSheet!$C$31=9,"Q3",IF(AND(CoverSheet!$C$31=12,A404="AR"),"Q4",YEAR(CoverSheet!$D$29)))))</f>
        <v>1900</v>
      </c>
      <c r="D404" t="str">
        <f>CoverSheet!$C$15</f>
        <v/>
      </c>
      <c r="E404" t="s">
        <v>1931</v>
      </c>
      <c r="F404" t="s">
        <v>5866</v>
      </c>
      <c r="G404" t="s">
        <v>5603</v>
      </c>
      <c r="H404">
        <f>H104*CoverSheet!$C$35</f>
        <v>0</v>
      </c>
    </row>
    <row r="405" spans="1:8" x14ac:dyDescent="0.35">
      <c r="A405" t="str">
        <f>IF(CoverSheet!$C$9="Annual Return","AR",IF(CoverSheet!$C$9="Interim Return","IR",IF(CoverSheet!$C$9="Audited Annual Return","AAR","")))</f>
        <v/>
      </c>
      <c r="B405" t="str">
        <f>CoverSheet!$G$7</f>
        <v>v:25-01-a</v>
      </c>
      <c r="C405">
        <f>IF(CoverSheet!$C$31=3,"Q1",IF(CoverSheet!$C$31=6,"Q2",IF(CoverSheet!$C$31=9,"Q3",IF(AND(CoverSheet!$C$31=12,A405="AR"),"Q4",YEAR(CoverSheet!$D$29)))))</f>
        <v>1900</v>
      </c>
      <c r="D405" t="str">
        <f>CoverSheet!$C$15</f>
        <v/>
      </c>
      <c r="E405" t="s">
        <v>1931</v>
      </c>
      <c r="F405" t="s">
        <v>5867</v>
      </c>
      <c r="G405" t="s">
        <v>5604</v>
      </c>
      <c r="H405">
        <f>H105*CoverSheet!$C$35</f>
        <v>0</v>
      </c>
    </row>
    <row r="406" spans="1:8" x14ac:dyDescent="0.35">
      <c r="A406" t="str">
        <f>IF(CoverSheet!$C$9="Annual Return","AR",IF(CoverSheet!$C$9="Interim Return","IR",IF(CoverSheet!$C$9="Audited Annual Return","AAR","")))</f>
        <v/>
      </c>
      <c r="B406" t="str">
        <f>CoverSheet!$G$7</f>
        <v>v:25-01-a</v>
      </c>
      <c r="C406">
        <f>IF(CoverSheet!$C$31=3,"Q1",IF(CoverSheet!$C$31=6,"Q2",IF(CoverSheet!$C$31=9,"Q3",IF(AND(CoverSheet!$C$31=12,A406="AR"),"Q4",YEAR(CoverSheet!$D$29)))))</f>
        <v>1900</v>
      </c>
      <c r="D406" t="str">
        <f>CoverSheet!$C$15</f>
        <v/>
      </c>
      <c r="E406" t="s">
        <v>1931</v>
      </c>
      <c r="F406" t="s">
        <v>5868</v>
      </c>
      <c r="G406" t="s">
        <v>5605</v>
      </c>
      <c r="H406">
        <f>H106*CoverSheet!$C$35</f>
        <v>0</v>
      </c>
    </row>
    <row r="407" spans="1:8" x14ac:dyDescent="0.35">
      <c r="A407" t="str">
        <f>IF(CoverSheet!$C$9="Annual Return","AR",IF(CoverSheet!$C$9="Interim Return","IR",IF(CoverSheet!$C$9="Audited Annual Return","AAR","")))</f>
        <v/>
      </c>
      <c r="B407" t="str">
        <f>CoverSheet!$G$7</f>
        <v>v:25-01-a</v>
      </c>
      <c r="C407">
        <f>IF(CoverSheet!$C$31=3,"Q1",IF(CoverSheet!$C$31=6,"Q2",IF(CoverSheet!$C$31=9,"Q3",IF(AND(CoverSheet!$C$31=12,A407="AR"),"Q4",YEAR(CoverSheet!$D$29)))))</f>
        <v>1900</v>
      </c>
      <c r="D407" t="str">
        <f>CoverSheet!$C$15</f>
        <v/>
      </c>
      <c r="E407" t="s">
        <v>1931</v>
      </c>
      <c r="F407" t="s">
        <v>5869</v>
      </c>
      <c r="G407" t="s">
        <v>5606</v>
      </c>
      <c r="H407">
        <f>H107*CoverSheet!$C$35</f>
        <v>0</v>
      </c>
    </row>
    <row r="408" spans="1:8" x14ac:dyDescent="0.35">
      <c r="A408" t="str">
        <f>IF(CoverSheet!$C$9="Annual Return","AR",IF(CoverSheet!$C$9="Interim Return","IR",IF(CoverSheet!$C$9="Audited Annual Return","AAR","")))</f>
        <v/>
      </c>
      <c r="B408" t="str">
        <f>CoverSheet!$G$7</f>
        <v>v:25-01-a</v>
      </c>
      <c r="C408">
        <f>IF(CoverSheet!$C$31=3,"Q1",IF(CoverSheet!$C$31=6,"Q2",IF(CoverSheet!$C$31=9,"Q3",IF(AND(CoverSheet!$C$31=12,A408="AR"),"Q4",YEAR(CoverSheet!$D$29)))))</f>
        <v>1900</v>
      </c>
      <c r="D408" t="str">
        <f>CoverSheet!$C$15</f>
        <v/>
      </c>
      <c r="E408" t="s">
        <v>1931</v>
      </c>
      <c r="F408" t="s">
        <v>5870</v>
      </c>
      <c r="G408" t="s">
        <v>5607</v>
      </c>
      <c r="H408">
        <f>H108*CoverSheet!$C$35</f>
        <v>0</v>
      </c>
    </row>
    <row r="409" spans="1:8" x14ac:dyDescent="0.35">
      <c r="A409" t="str">
        <f>IF(CoverSheet!$C$9="Annual Return","AR",IF(CoverSheet!$C$9="Interim Return","IR",IF(CoverSheet!$C$9="Audited Annual Return","AAR","")))</f>
        <v/>
      </c>
      <c r="B409" t="str">
        <f>CoverSheet!$G$7</f>
        <v>v:25-01-a</v>
      </c>
      <c r="C409">
        <f>IF(CoverSheet!$C$31=3,"Q1",IF(CoverSheet!$C$31=6,"Q2",IF(CoverSheet!$C$31=9,"Q3",IF(AND(CoverSheet!$C$31=12,A409="AR"),"Q4",YEAR(CoverSheet!$D$29)))))</f>
        <v>1900</v>
      </c>
      <c r="D409" t="str">
        <f>CoverSheet!$C$15</f>
        <v/>
      </c>
      <c r="E409" t="s">
        <v>1931</v>
      </c>
      <c r="F409" t="s">
        <v>5871</v>
      </c>
      <c r="G409" t="s">
        <v>5608</v>
      </c>
      <c r="H409">
        <f>H109*CoverSheet!$C$35</f>
        <v>0</v>
      </c>
    </row>
    <row r="410" spans="1:8" x14ac:dyDescent="0.35">
      <c r="A410" t="str">
        <f>IF(CoverSheet!$C$9="Annual Return","AR",IF(CoverSheet!$C$9="Interim Return","IR",IF(CoverSheet!$C$9="Audited Annual Return","AAR","")))</f>
        <v/>
      </c>
      <c r="B410" t="str">
        <f>CoverSheet!$G$7</f>
        <v>v:25-01-a</v>
      </c>
      <c r="C410">
        <f>IF(CoverSheet!$C$31=3,"Q1",IF(CoverSheet!$C$31=6,"Q2",IF(CoverSheet!$C$31=9,"Q3",IF(AND(CoverSheet!$C$31=12,A410="AR"),"Q4",YEAR(CoverSheet!$D$29)))))</f>
        <v>1900</v>
      </c>
      <c r="D410" t="str">
        <f>CoverSheet!$C$15</f>
        <v/>
      </c>
      <c r="E410" t="s">
        <v>1931</v>
      </c>
      <c r="F410" t="s">
        <v>5872</v>
      </c>
      <c r="G410" t="s">
        <v>6098</v>
      </c>
      <c r="H410">
        <f>H110*CoverSheet!$C$35</f>
        <v>0</v>
      </c>
    </row>
    <row r="411" spans="1:8" x14ac:dyDescent="0.35">
      <c r="A411" t="str">
        <f>IF(CoverSheet!$C$9="Annual Return","AR",IF(CoverSheet!$C$9="Interim Return","IR",IF(CoverSheet!$C$9="Audited Annual Return","AAR","")))</f>
        <v/>
      </c>
      <c r="B411" t="str">
        <f>CoverSheet!$G$7</f>
        <v>v:25-01-a</v>
      </c>
      <c r="C411">
        <f>IF(CoverSheet!$C$31=3,"Q1",IF(CoverSheet!$C$31=6,"Q2",IF(CoverSheet!$C$31=9,"Q3",IF(AND(CoverSheet!$C$31=12,A411="AR"),"Q4",YEAR(CoverSheet!$D$29)))))</f>
        <v>1900</v>
      </c>
      <c r="D411" t="str">
        <f>CoverSheet!$C$15</f>
        <v/>
      </c>
      <c r="E411" t="s">
        <v>1931</v>
      </c>
      <c r="F411" t="s">
        <v>5873</v>
      </c>
      <c r="G411" t="s">
        <v>5609</v>
      </c>
      <c r="H411">
        <f>H111*CoverSheet!$C$35</f>
        <v>0</v>
      </c>
    </row>
    <row r="412" spans="1:8" x14ac:dyDescent="0.35">
      <c r="A412" t="str">
        <f>IF(CoverSheet!$C$9="Annual Return","AR",IF(CoverSheet!$C$9="Interim Return","IR",IF(CoverSheet!$C$9="Audited Annual Return","AAR","")))</f>
        <v/>
      </c>
      <c r="B412" t="str">
        <f>CoverSheet!$G$7</f>
        <v>v:25-01-a</v>
      </c>
      <c r="C412">
        <f>IF(CoverSheet!$C$31=3,"Q1",IF(CoverSheet!$C$31=6,"Q2",IF(CoverSheet!$C$31=9,"Q3",IF(AND(CoverSheet!$C$31=12,A412="AR"),"Q4",YEAR(CoverSheet!$D$29)))))</f>
        <v>1900</v>
      </c>
      <c r="D412" t="str">
        <f>CoverSheet!$C$15</f>
        <v/>
      </c>
      <c r="E412" t="s">
        <v>1931</v>
      </c>
      <c r="F412" t="s">
        <v>5874</v>
      </c>
      <c r="G412" t="s">
        <v>5610</v>
      </c>
      <c r="H412">
        <f>H112*CoverSheet!$C$35</f>
        <v>0</v>
      </c>
    </row>
    <row r="413" spans="1:8" x14ac:dyDescent="0.35">
      <c r="A413" t="str">
        <f>IF(CoverSheet!$C$9="Annual Return","AR",IF(CoverSheet!$C$9="Interim Return","IR",IF(CoverSheet!$C$9="Audited Annual Return","AAR","")))</f>
        <v/>
      </c>
      <c r="B413" t="str">
        <f>CoverSheet!$G$7</f>
        <v>v:25-01-a</v>
      </c>
      <c r="C413">
        <f>IF(CoverSheet!$C$31=3,"Q1",IF(CoverSheet!$C$31=6,"Q2",IF(CoverSheet!$C$31=9,"Q3",IF(AND(CoverSheet!$C$31=12,A413="AR"),"Q4",YEAR(CoverSheet!$D$29)))))</f>
        <v>1900</v>
      </c>
      <c r="D413" t="str">
        <f>CoverSheet!$C$15</f>
        <v/>
      </c>
      <c r="E413" t="s">
        <v>1931</v>
      </c>
      <c r="F413" t="s">
        <v>5875</v>
      </c>
      <c r="G413" t="s">
        <v>5611</v>
      </c>
      <c r="H413">
        <f>H113*CoverSheet!$C$35</f>
        <v>0</v>
      </c>
    </row>
    <row r="414" spans="1:8" x14ac:dyDescent="0.35">
      <c r="A414" t="str">
        <f>IF(CoverSheet!$C$9="Annual Return","AR",IF(CoverSheet!$C$9="Interim Return","IR",IF(CoverSheet!$C$9="Audited Annual Return","AAR","")))</f>
        <v/>
      </c>
      <c r="B414" t="str">
        <f>CoverSheet!$G$7</f>
        <v>v:25-01-a</v>
      </c>
      <c r="C414">
        <f>IF(CoverSheet!$C$31=3,"Q1",IF(CoverSheet!$C$31=6,"Q2",IF(CoverSheet!$C$31=9,"Q3",IF(AND(CoverSheet!$C$31=12,A414="AR"),"Q4",YEAR(CoverSheet!$D$29)))))</f>
        <v>1900</v>
      </c>
      <c r="D414" t="str">
        <f>CoverSheet!$C$15</f>
        <v/>
      </c>
      <c r="E414" t="s">
        <v>1931</v>
      </c>
      <c r="F414" t="s">
        <v>5876</v>
      </c>
      <c r="G414" t="s">
        <v>5612</v>
      </c>
      <c r="H414">
        <f>H114*CoverSheet!$C$35</f>
        <v>0</v>
      </c>
    </row>
    <row r="415" spans="1:8" x14ac:dyDescent="0.35">
      <c r="A415" t="str">
        <f>IF(CoverSheet!$C$9="Annual Return","AR",IF(CoverSheet!$C$9="Interim Return","IR",IF(CoverSheet!$C$9="Audited Annual Return","AAR","")))</f>
        <v/>
      </c>
      <c r="B415" t="str">
        <f>CoverSheet!$G$7</f>
        <v>v:25-01-a</v>
      </c>
      <c r="C415">
        <f>IF(CoverSheet!$C$31=3,"Q1",IF(CoverSheet!$C$31=6,"Q2",IF(CoverSheet!$C$31=9,"Q3",IF(AND(CoverSheet!$C$31=12,A415="AR"),"Q4",YEAR(CoverSheet!$D$29)))))</f>
        <v>1900</v>
      </c>
      <c r="D415" t="str">
        <f>CoverSheet!$C$15</f>
        <v/>
      </c>
      <c r="E415" t="s">
        <v>1931</v>
      </c>
      <c r="F415" t="s">
        <v>5877</v>
      </c>
      <c r="G415" t="s">
        <v>5613</v>
      </c>
      <c r="H415">
        <f>H115*CoverSheet!$C$35</f>
        <v>0</v>
      </c>
    </row>
    <row r="416" spans="1:8" x14ac:dyDescent="0.35">
      <c r="A416" t="str">
        <f>IF(CoverSheet!$C$9="Annual Return","AR",IF(CoverSheet!$C$9="Interim Return","IR",IF(CoverSheet!$C$9="Audited Annual Return","AAR","")))</f>
        <v/>
      </c>
      <c r="B416" t="str">
        <f>CoverSheet!$G$7</f>
        <v>v:25-01-a</v>
      </c>
      <c r="C416">
        <f>IF(CoverSheet!$C$31=3,"Q1",IF(CoverSheet!$C$31=6,"Q2",IF(CoverSheet!$C$31=9,"Q3",IF(AND(CoverSheet!$C$31=12,A416="AR"),"Q4",YEAR(CoverSheet!$D$29)))))</f>
        <v>1900</v>
      </c>
      <c r="D416" t="str">
        <f>CoverSheet!$C$15</f>
        <v/>
      </c>
      <c r="E416" t="s">
        <v>1931</v>
      </c>
      <c r="F416" t="s">
        <v>5878</v>
      </c>
      <c r="G416" t="s">
        <v>5614</v>
      </c>
      <c r="H416">
        <f>H116*CoverSheet!$C$35</f>
        <v>0</v>
      </c>
    </row>
    <row r="417" spans="1:8" x14ac:dyDescent="0.35">
      <c r="A417" t="str">
        <f>IF(CoverSheet!$C$9="Annual Return","AR",IF(CoverSheet!$C$9="Interim Return","IR",IF(CoverSheet!$C$9="Audited Annual Return","AAR","")))</f>
        <v/>
      </c>
      <c r="B417" t="str">
        <f>CoverSheet!$G$7</f>
        <v>v:25-01-a</v>
      </c>
      <c r="C417">
        <f>IF(CoverSheet!$C$31=3,"Q1",IF(CoverSheet!$C$31=6,"Q2",IF(CoverSheet!$C$31=9,"Q3",IF(AND(CoverSheet!$C$31=12,A417="AR"),"Q4",YEAR(CoverSheet!$D$29)))))</f>
        <v>1900</v>
      </c>
      <c r="D417" t="str">
        <f>CoverSheet!$C$15</f>
        <v/>
      </c>
      <c r="E417" t="s">
        <v>1931</v>
      </c>
      <c r="F417" t="s">
        <v>5879</v>
      </c>
      <c r="G417" t="s">
        <v>5615</v>
      </c>
      <c r="H417">
        <f>H117*CoverSheet!$C$35</f>
        <v>0</v>
      </c>
    </row>
    <row r="418" spans="1:8" x14ac:dyDescent="0.35">
      <c r="A418" t="str">
        <f>IF(CoverSheet!$C$9="Annual Return","AR",IF(CoverSheet!$C$9="Interim Return","IR",IF(CoverSheet!$C$9="Audited Annual Return","AAR","")))</f>
        <v/>
      </c>
      <c r="B418" t="str">
        <f>CoverSheet!$G$7</f>
        <v>v:25-01-a</v>
      </c>
      <c r="C418">
        <f>IF(CoverSheet!$C$31=3,"Q1",IF(CoverSheet!$C$31=6,"Q2",IF(CoverSheet!$C$31=9,"Q3",IF(AND(CoverSheet!$C$31=12,A418="AR"),"Q4",YEAR(CoverSheet!$D$29)))))</f>
        <v>1900</v>
      </c>
      <c r="D418" t="str">
        <f>CoverSheet!$C$15</f>
        <v/>
      </c>
      <c r="E418" t="s">
        <v>1931</v>
      </c>
      <c r="F418" t="s">
        <v>5880</v>
      </c>
      <c r="G418" t="s">
        <v>5616</v>
      </c>
      <c r="H418">
        <f>H118*CoverSheet!$C$35</f>
        <v>0</v>
      </c>
    </row>
    <row r="419" spans="1:8" x14ac:dyDescent="0.35">
      <c r="A419" t="str">
        <f>IF(CoverSheet!$C$9="Annual Return","AR",IF(CoverSheet!$C$9="Interim Return","IR",IF(CoverSheet!$C$9="Audited Annual Return","AAR","")))</f>
        <v/>
      </c>
      <c r="B419" t="str">
        <f>CoverSheet!$G$7</f>
        <v>v:25-01-a</v>
      </c>
      <c r="C419">
        <f>IF(CoverSheet!$C$31=3,"Q1",IF(CoverSheet!$C$31=6,"Q2",IF(CoverSheet!$C$31=9,"Q3",IF(AND(CoverSheet!$C$31=12,A419="AR"),"Q4",YEAR(CoverSheet!$D$29)))))</f>
        <v>1900</v>
      </c>
      <c r="D419" t="str">
        <f>CoverSheet!$C$15</f>
        <v/>
      </c>
      <c r="E419" t="s">
        <v>1931</v>
      </c>
      <c r="F419" t="s">
        <v>5881</v>
      </c>
      <c r="G419" t="s">
        <v>5617</v>
      </c>
      <c r="H419">
        <f>H119*CoverSheet!$C$35</f>
        <v>0</v>
      </c>
    </row>
    <row r="420" spans="1:8" x14ac:dyDescent="0.35">
      <c r="A420" t="str">
        <f>IF(CoverSheet!$C$9="Annual Return","AR",IF(CoverSheet!$C$9="Interim Return","IR",IF(CoverSheet!$C$9="Audited Annual Return","AAR","")))</f>
        <v/>
      </c>
      <c r="B420" t="str">
        <f>CoverSheet!$G$7</f>
        <v>v:25-01-a</v>
      </c>
      <c r="C420">
        <f>IF(CoverSheet!$C$31=3,"Q1",IF(CoverSheet!$C$31=6,"Q2",IF(CoverSheet!$C$31=9,"Q3",IF(AND(CoverSheet!$C$31=12,A420="AR"),"Q4",YEAR(CoverSheet!$D$29)))))</f>
        <v>1900</v>
      </c>
      <c r="D420" t="str">
        <f>CoverSheet!$C$15</f>
        <v/>
      </c>
      <c r="E420" t="s">
        <v>1931</v>
      </c>
      <c r="F420" t="s">
        <v>5882</v>
      </c>
      <c r="G420" t="s">
        <v>5618</v>
      </c>
      <c r="H420">
        <f>H120*CoverSheet!$C$35</f>
        <v>0</v>
      </c>
    </row>
    <row r="421" spans="1:8" x14ac:dyDescent="0.35">
      <c r="A421" t="str">
        <f>IF(CoverSheet!$C$9="Annual Return","AR",IF(CoverSheet!$C$9="Interim Return","IR",IF(CoverSheet!$C$9="Audited Annual Return","AAR","")))</f>
        <v/>
      </c>
      <c r="B421" t="str">
        <f>CoverSheet!$G$7</f>
        <v>v:25-01-a</v>
      </c>
      <c r="C421">
        <f>IF(CoverSheet!$C$31=3,"Q1",IF(CoverSheet!$C$31=6,"Q2",IF(CoverSheet!$C$31=9,"Q3",IF(AND(CoverSheet!$C$31=12,A421="AR"),"Q4",YEAR(CoverSheet!$D$29)))))</f>
        <v>1900</v>
      </c>
      <c r="D421" t="str">
        <f>CoverSheet!$C$15</f>
        <v/>
      </c>
      <c r="E421" t="s">
        <v>1931</v>
      </c>
      <c r="F421" t="s">
        <v>5883</v>
      </c>
      <c r="G421" t="s">
        <v>5619</v>
      </c>
      <c r="H421">
        <f>H121*CoverSheet!$C$35</f>
        <v>0</v>
      </c>
    </row>
    <row r="422" spans="1:8" x14ac:dyDescent="0.35">
      <c r="A422" t="str">
        <f>IF(CoverSheet!$C$9="Annual Return","AR",IF(CoverSheet!$C$9="Interim Return","IR",IF(CoverSheet!$C$9="Audited Annual Return","AAR","")))</f>
        <v/>
      </c>
      <c r="B422" t="str">
        <f>CoverSheet!$G$7</f>
        <v>v:25-01-a</v>
      </c>
      <c r="C422">
        <f>IF(CoverSheet!$C$31=3,"Q1",IF(CoverSheet!$C$31=6,"Q2",IF(CoverSheet!$C$31=9,"Q3",IF(AND(CoverSheet!$C$31=12,A422="AR"),"Q4",YEAR(CoverSheet!$D$29)))))</f>
        <v>1900</v>
      </c>
      <c r="D422" t="str">
        <f>CoverSheet!$C$15</f>
        <v/>
      </c>
      <c r="E422" t="s">
        <v>1931</v>
      </c>
      <c r="F422" t="s">
        <v>5884</v>
      </c>
      <c r="G422" t="s">
        <v>5620</v>
      </c>
      <c r="H422">
        <f>H122*CoverSheet!$C$35</f>
        <v>0</v>
      </c>
    </row>
    <row r="423" spans="1:8" x14ac:dyDescent="0.35">
      <c r="A423" t="str">
        <f>IF(CoverSheet!$C$9="Annual Return","AR",IF(CoverSheet!$C$9="Interim Return","IR",IF(CoverSheet!$C$9="Audited Annual Return","AAR","")))</f>
        <v/>
      </c>
      <c r="B423" t="str">
        <f>CoverSheet!$G$7</f>
        <v>v:25-01-a</v>
      </c>
      <c r="C423">
        <f>IF(CoverSheet!$C$31=3,"Q1",IF(CoverSheet!$C$31=6,"Q2",IF(CoverSheet!$C$31=9,"Q3",IF(AND(CoverSheet!$C$31=12,A423="AR"),"Q4",YEAR(CoverSheet!$D$29)))))</f>
        <v>1900</v>
      </c>
      <c r="D423" t="str">
        <f>CoverSheet!$C$15</f>
        <v/>
      </c>
      <c r="E423" t="s">
        <v>1931</v>
      </c>
      <c r="F423" t="s">
        <v>5885</v>
      </c>
      <c r="G423" t="s">
        <v>5592</v>
      </c>
      <c r="H423">
        <f>H123*CoverSheet!$C$35</f>
        <v>0</v>
      </c>
    </row>
    <row r="424" spans="1:8" x14ac:dyDescent="0.35">
      <c r="A424" t="str">
        <f>IF(CoverSheet!$C$9="Annual Return","AR",IF(CoverSheet!$C$9="Interim Return","IR",IF(CoverSheet!$C$9="Audited Annual Return","AAR","")))</f>
        <v/>
      </c>
      <c r="B424" t="str">
        <f>CoverSheet!$G$7</f>
        <v>v:25-01-a</v>
      </c>
      <c r="C424">
        <f>IF(CoverSheet!$C$31=3,"Q1",IF(CoverSheet!$C$31=6,"Q2",IF(CoverSheet!$C$31=9,"Q3",IF(AND(CoverSheet!$C$31=12,A424="AR"),"Q4",YEAR(CoverSheet!$D$29)))))</f>
        <v>1900</v>
      </c>
      <c r="D424" t="str">
        <f>CoverSheet!$C$15</f>
        <v/>
      </c>
      <c r="E424" t="s">
        <v>1931</v>
      </c>
      <c r="F424" t="s">
        <v>5886</v>
      </c>
      <c r="G424" t="s">
        <v>5593</v>
      </c>
      <c r="H424">
        <f>H124*CoverSheet!$C$35</f>
        <v>0</v>
      </c>
    </row>
    <row r="425" spans="1:8" x14ac:dyDescent="0.35">
      <c r="A425" t="str">
        <f>IF(CoverSheet!$C$9="Annual Return","AR",IF(CoverSheet!$C$9="Interim Return","IR",IF(CoverSheet!$C$9="Audited Annual Return","AAR","")))</f>
        <v/>
      </c>
      <c r="B425" t="str">
        <f>CoverSheet!$G$7</f>
        <v>v:25-01-a</v>
      </c>
      <c r="C425">
        <f>IF(CoverSheet!$C$31=3,"Q1",IF(CoverSheet!$C$31=6,"Q2",IF(CoverSheet!$C$31=9,"Q3",IF(AND(CoverSheet!$C$31=12,A425="AR"),"Q4",YEAR(CoverSheet!$D$29)))))</f>
        <v>1900</v>
      </c>
      <c r="D425" t="str">
        <f>CoverSheet!$C$15</f>
        <v/>
      </c>
      <c r="E425" t="s">
        <v>1931</v>
      </c>
      <c r="F425" t="s">
        <v>5887</v>
      </c>
      <c r="G425" t="s">
        <v>5594</v>
      </c>
      <c r="H425">
        <f>H125*CoverSheet!$C$35</f>
        <v>0</v>
      </c>
    </row>
    <row r="426" spans="1:8" x14ac:dyDescent="0.35">
      <c r="A426" t="str">
        <f>IF(CoverSheet!$C$9="Annual Return","AR",IF(CoverSheet!$C$9="Interim Return","IR",IF(CoverSheet!$C$9="Audited Annual Return","AAR","")))</f>
        <v/>
      </c>
      <c r="B426" t="str">
        <f>CoverSheet!$G$7</f>
        <v>v:25-01-a</v>
      </c>
      <c r="C426">
        <f>IF(CoverSheet!$C$31=3,"Q1",IF(CoverSheet!$C$31=6,"Q2",IF(CoverSheet!$C$31=9,"Q3",IF(AND(CoverSheet!$C$31=12,A426="AR"),"Q4",YEAR(CoverSheet!$D$29)))))</f>
        <v>1900</v>
      </c>
      <c r="D426" t="str">
        <f>CoverSheet!$C$15</f>
        <v/>
      </c>
      <c r="E426" t="s">
        <v>1931</v>
      </c>
      <c r="F426" t="s">
        <v>5888</v>
      </c>
      <c r="G426" t="s">
        <v>5595</v>
      </c>
      <c r="H426">
        <f>H126*CoverSheet!$C$35</f>
        <v>0</v>
      </c>
    </row>
    <row r="427" spans="1:8" x14ac:dyDescent="0.35">
      <c r="A427" t="str">
        <f>IF(CoverSheet!$C$9="Annual Return","AR",IF(CoverSheet!$C$9="Interim Return","IR",IF(CoverSheet!$C$9="Audited Annual Return","AAR","")))</f>
        <v/>
      </c>
      <c r="B427" t="str">
        <f>CoverSheet!$G$7</f>
        <v>v:25-01-a</v>
      </c>
      <c r="C427">
        <f>IF(CoverSheet!$C$31=3,"Q1",IF(CoverSheet!$C$31=6,"Q2",IF(CoverSheet!$C$31=9,"Q3",IF(AND(CoverSheet!$C$31=12,A427="AR"),"Q4",YEAR(CoverSheet!$D$29)))))</f>
        <v>1900</v>
      </c>
      <c r="D427" t="str">
        <f>CoverSheet!$C$15</f>
        <v/>
      </c>
      <c r="E427" t="s">
        <v>1931</v>
      </c>
      <c r="F427" t="s">
        <v>5889</v>
      </c>
      <c r="G427" t="s">
        <v>5596</v>
      </c>
      <c r="H427">
        <f>H127*CoverSheet!$C$35</f>
        <v>0</v>
      </c>
    </row>
    <row r="428" spans="1:8" x14ac:dyDescent="0.35">
      <c r="A428" t="str">
        <f>IF(CoverSheet!$C$9="Annual Return","AR",IF(CoverSheet!$C$9="Interim Return","IR",IF(CoverSheet!$C$9="Audited Annual Return","AAR","")))</f>
        <v/>
      </c>
      <c r="B428" t="str">
        <f>CoverSheet!$G$7</f>
        <v>v:25-01-a</v>
      </c>
      <c r="C428">
        <f>IF(CoverSheet!$C$31=3,"Q1",IF(CoverSheet!$C$31=6,"Q2",IF(CoverSheet!$C$31=9,"Q3",IF(AND(CoverSheet!$C$31=12,A428="AR"),"Q4",YEAR(CoverSheet!$D$29)))))</f>
        <v>1900</v>
      </c>
      <c r="D428" t="str">
        <f>CoverSheet!$C$15</f>
        <v/>
      </c>
      <c r="E428" t="s">
        <v>1931</v>
      </c>
      <c r="F428" t="s">
        <v>5890</v>
      </c>
      <c r="G428" t="s">
        <v>5597</v>
      </c>
      <c r="H428">
        <f>H128*CoverSheet!$C$35</f>
        <v>0</v>
      </c>
    </row>
    <row r="429" spans="1:8" x14ac:dyDescent="0.35">
      <c r="A429" t="str">
        <f>IF(CoverSheet!$C$9="Annual Return","AR",IF(CoverSheet!$C$9="Interim Return","IR",IF(CoverSheet!$C$9="Audited Annual Return","AAR","")))</f>
        <v/>
      </c>
      <c r="B429" t="str">
        <f>CoverSheet!$G$7</f>
        <v>v:25-01-a</v>
      </c>
      <c r="C429">
        <f>IF(CoverSheet!$C$31=3,"Q1",IF(CoverSheet!$C$31=6,"Q2",IF(CoverSheet!$C$31=9,"Q3",IF(AND(CoverSheet!$C$31=12,A429="AR"),"Q4",YEAR(CoverSheet!$D$29)))))</f>
        <v>1900</v>
      </c>
      <c r="D429" t="str">
        <f>CoverSheet!$C$15</f>
        <v/>
      </c>
      <c r="E429" t="s">
        <v>1931</v>
      </c>
      <c r="F429" t="s">
        <v>5891</v>
      </c>
      <c r="G429" t="s">
        <v>5598</v>
      </c>
      <c r="H429">
        <f>H129*CoverSheet!$C$35</f>
        <v>0</v>
      </c>
    </row>
    <row r="430" spans="1:8" x14ac:dyDescent="0.35">
      <c r="A430" t="str">
        <f>IF(CoverSheet!$C$9="Annual Return","AR",IF(CoverSheet!$C$9="Interim Return","IR",IF(CoverSheet!$C$9="Audited Annual Return","AAR","")))</f>
        <v/>
      </c>
      <c r="B430" t="str">
        <f>CoverSheet!$G$7</f>
        <v>v:25-01-a</v>
      </c>
      <c r="C430">
        <f>IF(CoverSheet!$C$31=3,"Q1",IF(CoverSheet!$C$31=6,"Q2",IF(CoverSheet!$C$31=9,"Q3",IF(AND(CoverSheet!$C$31=12,A430="AR"),"Q4",YEAR(CoverSheet!$D$29)))))</f>
        <v>1900</v>
      </c>
      <c r="D430" t="str">
        <f>CoverSheet!$C$15</f>
        <v/>
      </c>
      <c r="E430" t="s">
        <v>1931</v>
      </c>
      <c r="F430" t="s">
        <v>5892</v>
      </c>
      <c r="G430" t="s">
        <v>5599</v>
      </c>
      <c r="H430">
        <f>H130*CoverSheet!$C$35</f>
        <v>0</v>
      </c>
    </row>
    <row r="431" spans="1:8" x14ac:dyDescent="0.35">
      <c r="A431" t="str">
        <f>IF(CoverSheet!$C$9="Annual Return","AR",IF(CoverSheet!$C$9="Interim Return","IR",IF(CoverSheet!$C$9="Audited Annual Return","AAR","")))</f>
        <v/>
      </c>
      <c r="B431" t="str">
        <f>CoverSheet!$G$7</f>
        <v>v:25-01-a</v>
      </c>
      <c r="C431">
        <f>IF(CoverSheet!$C$31=3,"Q1",IF(CoverSheet!$C$31=6,"Q2",IF(CoverSheet!$C$31=9,"Q3",IF(AND(CoverSheet!$C$31=12,A431="AR"),"Q4",YEAR(CoverSheet!$D$29)))))</f>
        <v>1900</v>
      </c>
      <c r="D431" t="str">
        <f>CoverSheet!$C$15</f>
        <v/>
      </c>
      <c r="E431" t="s">
        <v>1931</v>
      </c>
      <c r="F431" t="s">
        <v>5893</v>
      </c>
      <c r="G431" t="s">
        <v>5600</v>
      </c>
      <c r="H431">
        <f>H131*CoverSheet!$C$35</f>
        <v>0</v>
      </c>
    </row>
    <row r="432" spans="1:8" x14ac:dyDescent="0.35">
      <c r="A432" t="str">
        <f>IF(CoverSheet!$C$9="Annual Return","AR",IF(CoverSheet!$C$9="Interim Return","IR",IF(CoverSheet!$C$9="Audited Annual Return","AAR","")))</f>
        <v/>
      </c>
      <c r="B432" t="str">
        <f>CoverSheet!$G$7</f>
        <v>v:25-01-a</v>
      </c>
      <c r="C432">
        <f>IF(CoverSheet!$C$31=3,"Q1",IF(CoverSheet!$C$31=6,"Q2",IF(CoverSheet!$C$31=9,"Q3",IF(AND(CoverSheet!$C$31=12,A432="AR"),"Q4",YEAR(CoverSheet!$D$29)))))</f>
        <v>1900</v>
      </c>
      <c r="D432" t="str">
        <f>CoverSheet!$C$15</f>
        <v/>
      </c>
      <c r="E432" t="s">
        <v>1931</v>
      </c>
      <c r="F432" t="s">
        <v>5894</v>
      </c>
      <c r="G432" t="s">
        <v>5601</v>
      </c>
      <c r="H432">
        <f>H132*CoverSheet!$C$35</f>
        <v>0</v>
      </c>
    </row>
    <row r="433" spans="1:8" x14ac:dyDescent="0.35">
      <c r="A433" t="str">
        <f>IF(CoverSheet!$C$9="Annual Return","AR",IF(CoverSheet!$C$9="Interim Return","IR",IF(CoverSheet!$C$9="Audited Annual Return","AAR","")))</f>
        <v/>
      </c>
      <c r="B433" t="str">
        <f>CoverSheet!$G$7</f>
        <v>v:25-01-a</v>
      </c>
      <c r="C433">
        <f>IF(CoverSheet!$C$31=3,"Q1",IF(CoverSheet!$C$31=6,"Q2",IF(CoverSheet!$C$31=9,"Q3",IF(AND(CoverSheet!$C$31=12,A433="AR"),"Q4",YEAR(CoverSheet!$D$29)))))</f>
        <v>1900</v>
      </c>
      <c r="D433" t="str">
        <f>CoverSheet!$C$15</f>
        <v/>
      </c>
      <c r="E433" t="s">
        <v>1931</v>
      </c>
      <c r="F433" t="s">
        <v>5895</v>
      </c>
      <c r="G433" t="s">
        <v>5602</v>
      </c>
      <c r="H433">
        <f>H133*CoverSheet!$C$35</f>
        <v>0</v>
      </c>
    </row>
    <row r="434" spans="1:8" x14ac:dyDescent="0.35">
      <c r="A434" t="str">
        <f>IF(CoverSheet!$C$9="Annual Return","AR",IF(CoverSheet!$C$9="Interim Return","IR",IF(CoverSheet!$C$9="Audited Annual Return","AAR","")))</f>
        <v/>
      </c>
      <c r="B434" t="str">
        <f>CoverSheet!$G$7</f>
        <v>v:25-01-a</v>
      </c>
      <c r="C434">
        <f>IF(CoverSheet!$C$31=3,"Q1",IF(CoverSheet!$C$31=6,"Q2",IF(CoverSheet!$C$31=9,"Q3",IF(AND(CoverSheet!$C$31=12,A434="AR"),"Q4",YEAR(CoverSheet!$D$29)))))</f>
        <v>1900</v>
      </c>
      <c r="D434" t="str">
        <f>CoverSheet!$C$15</f>
        <v/>
      </c>
      <c r="E434" t="s">
        <v>1931</v>
      </c>
      <c r="F434" t="s">
        <v>5896</v>
      </c>
      <c r="G434" t="s">
        <v>5603</v>
      </c>
      <c r="H434">
        <f>H134*CoverSheet!$C$35</f>
        <v>0</v>
      </c>
    </row>
    <row r="435" spans="1:8" x14ac:dyDescent="0.35">
      <c r="A435" t="str">
        <f>IF(CoverSheet!$C$9="Annual Return","AR",IF(CoverSheet!$C$9="Interim Return","IR",IF(CoverSheet!$C$9="Audited Annual Return","AAR","")))</f>
        <v/>
      </c>
      <c r="B435" t="str">
        <f>CoverSheet!$G$7</f>
        <v>v:25-01-a</v>
      </c>
      <c r="C435">
        <f>IF(CoverSheet!$C$31=3,"Q1",IF(CoverSheet!$C$31=6,"Q2",IF(CoverSheet!$C$31=9,"Q3",IF(AND(CoverSheet!$C$31=12,A435="AR"),"Q4",YEAR(CoverSheet!$D$29)))))</f>
        <v>1900</v>
      </c>
      <c r="D435" t="str">
        <f>CoverSheet!$C$15</f>
        <v/>
      </c>
      <c r="E435" t="s">
        <v>1931</v>
      </c>
      <c r="F435" t="s">
        <v>5897</v>
      </c>
      <c r="G435" t="s">
        <v>5604</v>
      </c>
      <c r="H435">
        <f>H135*CoverSheet!$C$35</f>
        <v>0</v>
      </c>
    </row>
    <row r="436" spans="1:8" x14ac:dyDescent="0.35">
      <c r="A436" t="str">
        <f>IF(CoverSheet!$C$9="Annual Return","AR",IF(CoverSheet!$C$9="Interim Return","IR",IF(CoverSheet!$C$9="Audited Annual Return","AAR","")))</f>
        <v/>
      </c>
      <c r="B436" t="str">
        <f>CoverSheet!$G$7</f>
        <v>v:25-01-a</v>
      </c>
      <c r="C436">
        <f>IF(CoverSheet!$C$31=3,"Q1",IF(CoverSheet!$C$31=6,"Q2",IF(CoverSheet!$C$31=9,"Q3",IF(AND(CoverSheet!$C$31=12,A436="AR"),"Q4",YEAR(CoverSheet!$D$29)))))</f>
        <v>1900</v>
      </c>
      <c r="D436" t="str">
        <f>CoverSheet!$C$15</f>
        <v/>
      </c>
      <c r="E436" t="s">
        <v>1931</v>
      </c>
      <c r="F436" t="s">
        <v>5898</v>
      </c>
      <c r="G436" t="s">
        <v>5605</v>
      </c>
      <c r="H436">
        <f>H136*CoverSheet!$C$35</f>
        <v>0</v>
      </c>
    </row>
    <row r="437" spans="1:8" x14ac:dyDescent="0.35">
      <c r="A437" t="str">
        <f>IF(CoverSheet!$C$9="Annual Return","AR",IF(CoverSheet!$C$9="Interim Return","IR",IF(CoverSheet!$C$9="Audited Annual Return","AAR","")))</f>
        <v/>
      </c>
      <c r="B437" t="str">
        <f>CoverSheet!$G$7</f>
        <v>v:25-01-a</v>
      </c>
      <c r="C437">
        <f>IF(CoverSheet!$C$31=3,"Q1",IF(CoverSheet!$C$31=6,"Q2",IF(CoverSheet!$C$31=9,"Q3",IF(AND(CoverSheet!$C$31=12,A437="AR"),"Q4",YEAR(CoverSheet!$D$29)))))</f>
        <v>1900</v>
      </c>
      <c r="D437" t="str">
        <f>CoverSheet!$C$15</f>
        <v/>
      </c>
      <c r="E437" t="s">
        <v>1931</v>
      </c>
      <c r="F437" t="s">
        <v>5899</v>
      </c>
      <c r="G437" t="s">
        <v>5606</v>
      </c>
      <c r="H437">
        <f>H137*CoverSheet!$C$35</f>
        <v>0</v>
      </c>
    </row>
    <row r="438" spans="1:8" x14ac:dyDescent="0.35">
      <c r="A438" t="str">
        <f>IF(CoverSheet!$C$9="Annual Return","AR",IF(CoverSheet!$C$9="Interim Return","IR",IF(CoverSheet!$C$9="Audited Annual Return","AAR","")))</f>
        <v/>
      </c>
      <c r="B438" t="str">
        <f>CoverSheet!$G$7</f>
        <v>v:25-01-a</v>
      </c>
      <c r="C438">
        <f>IF(CoverSheet!$C$31=3,"Q1",IF(CoverSheet!$C$31=6,"Q2",IF(CoverSheet!$C$31=9,"Q3",IF(AND(CoverSheet!$C$31=12,A438="AR"),"Q4",YEAR(CoverSheet!$D$29)))))</f>
        <v>1900</v>
      </c>
      <c r="D438" t="str">
        <f>CoverSheet!$C$15</f>
        <v/>
      </c>
      <c r="E438" t="s">
        <v>1931</v>
      </c>
      <c r="F438" t="s">
        <v>5900</v>
      </c>
      <c r="G438" t="s">
        <v>5607</v>
      </c>
      <c r="H438">
        <f>H138*CoverSheet!$C$35</f>
        <v>0</v>
      </c>
    </row>
    <row r="439" spans="1:8" x14ac:dyDescent="0.35">
      <c r="A439" t="str">
        <f>IF(CoverSheet!$C$9="Annual Return","AR",IF(CoverSheet!$C$9="Interim Return","IR",IF(CoverSheet!$C$9="Audited Annual Return","AAR","")))</f>
        <v/>
      </c>
      <c r="B439" t="str">
        <f>CoverSheet!$G$7</f>
        <v>v:25-01-a</v>
      </c>
      <c r="C439">
        <f>IF(CoverSheet!$C$31=3,"Q1",IF(CoverSheet!$C$31=6,"Q2",IF(CoverSheet!$C$31=9,"Q3",IF(AND(CoverSheet!$C$31=12,A439="AR"),"Q4",YEAR(CoverSheet!$D$29)))))</f>
        <v>1900</v>
      </c>
      <c r="D439" t="str">
        <f>CoverSheet!$C$15</f>
        <v/>
      </c>
      <c r="E439" t="s">
        <v>1931</v>
      </c>
      <c r="F439" t="s">
        <v>5901</v>
      </c>
      <c r="G439" t="s">
        <v>5608</v>
      </c>
      <c r="H439">
        <f>H139*CoverSheet!$C$35</f>
        <v>0</v>
      </c>
    </row>
    <row r="440" spans="1:8" x14ac:dyDescent="0.35">
      <c r="A440" t="str">
        <f>IF(CoverSheet!$C$9="Annual Return","AR",IF(CoverSheet!$C$9="Interim Return","IR",IF(CoverSheet!$C$9="Audited Annual Return","AAR","")))</f>
        <v/>
      </c>
      <c r="B440" t="str">
        <f>CoverSheet!$G$7</f>
        <v>v:25-01-a</v>
      </c>
      <c r="C440">
        <f>IF(CoverSheet!$C$31=3,"Q1",IF(CoverSheet!$C$31=6,"Q2",IF(CoverSheet!$C$31=9,"Q3",IF(AND(CoverSheet!$C$31=12,A440="AR"),"Q4",YEAR(CoverSheet!$D$29)))))</f>
        <v>1900</v>
      </c>
      <c r="D440" t="str">
        <f>CoverSheet!$C$15</f>
        <v/>
      </c>
      <c r="E440" t="s">
        <v>1931</v>
      </c>
      <c r="F440" t="s">
        <v>5902</v>
      </c>
      <c r="G440" t="s">
        <v>6098</v>
      </c>
      <c r="H440">
        <f>H140*CoverSheet!$C$35</f>
        <v>0</v>
      </c>
    </row>
    <row r="441" spans="1:8" x14ac:dyDescent="0.35">
      <c r="A441" t="str">
        <f>IF(CoverSheet!$C$9="Annual Return","AR",IF(CoverSheet!$C$9="Interim Return","IR",IF(CoverSheet!$C$9="Audited Annual Return","AAR","")))</f>
        <v/>
      </c>
      <c r="B441" t="str">
        <f>CoverSheet!$G$7</f>
        <v>v:25-01-a</v>
      </c>
      <c r="C441">
        <f>IF(CoverSheet!$C$31=3,"Q1",IF(CoverSheet!$C$31=6,"Q2",IF(CoverSheet!$C$31=9,"Q3",IF(AND(CoverSheet!$C$31=12,A441="AR"),"Q4",YEAR(CoverSheet!$D$29)))))</f>
        <v>1900</v>
      </c>
      <c r="D441" t="str">
        <f>CoverSheet!$C$15</f>
        <v/>
      </c>
      <c r="E441" t="s">
        <v>1931</v>
      </c>
      <c r="F441" t="s">
        <v>5903</v>
      </c>
      <c r="G441" t="s">
        <v>5609</v>
      </c>
      <c r="H441">
        <f>H141*CoverSheet!$C$35</f>
        <v>0</v>
      </c>
    </row>
    <row r="442" spans="1:8" x14ac:dyDescent="0.35">
      <c r="A442" t="str">
        <f>IF(CoverSheet!$C$9="Annual Return","AR",IF(CoverSheet!$C$9="Interim Return","IR",IF(CoverSheet!$C$9="Audited Annual Return","AAR","")))</f>
        <v/>
      </c>
      <c r="B442" t="str">
        <f>CoverSheet!$G$7</f>
        <v>v:25-01-a</v>
      </c>
      <c r="C442">
        <f>IF(CoverSheet!$C$31=3,"Q1",IF(CoverSheet!$C$31=6,"Q2",IF(CoverSheet!$C$31=9,"Q3",IF(AND(CoverSheet!$C$31=12,A442="AR"),"Q4",YEAR(CoverSheet!$D$29)))))</f>
        <v>1900</v>
      </c>
      <c r="D442" t="str">
        <f>CoverSheet!$C$15</f>
        <v/>
      </c>
      <c r="E442" t="s">
        <v>1931</v>
      </c>
      <c r="F442" t="s">
        <v>5904</v>
      </c>
      <c r="G442" t="s">
        <v>5610</v>
      </c>
      <c r="H442">
        <f>H142*CoverSheet!$C$35</f>
        <v>0</v>
      </c>
    </row>
    <row r="443" spans="1:8" x14ac:dyDescent="0.35">
      <c r="A443" t="str">
        <f>IF(CoverSheet!$C$9="Annual Return","AR",IF(CoverSheet!$C$9="Interim Return","IR",IF(CoverSheet!$C$9="Audited Annual Return","AAR","")))</f>
        <v/>
      </c>
      <c r="B443" t="str">
        <f>CoverSheet!$G$7</f>
        <v>v:25-01-a</v>
      </c>
      <c r="C443">
        <f>IF(CoverSheet!$C$31=3,"Q1",IF(CoverSheet!$C$31=6,"Q2",IF(CoverSheet!$C$31=9,"Q3",IF(AND(CoverSheet!$C$31=12,A443="AR"),"Q4",YEAR(CoverSheet!$D$29)))))</f>
        <v>1900</v>
      </c>
      <c r="D443" t="str">
        <f>CoverSheet!$C$15</f>
        <v/>
      </c>
      <c r="E443" t="s">
        <v>1931</v>
      </c>
      <c r="F443" t="s">
        <v>5905</v>
      </c>
      <c r="G443" t="s">
        <v>5611</v>
      </c>
      <c r="H443">
        <f>H143*CoverSheet!$C$35</f>
        <v>0</v>
      </c>
    </row>
    <row r="444" spans="1:8" x14ac:dyDescent="0.35">
      <c r="A444" t="str">
        <f>IF(CoverSheet!$C$9="Annual Return","AR",IF(CoverSheet!$C$9="Interim Return","IR",IF(CoverSheet!$C$9="Audited Annual Return","AAR","")))</f>
        <v/>
      </c>
      <c r="B444" t="str">
        <f>CoverSheet!$G$7</f>
        <v>v:25-01-a</v>
      </c>
      <c r="C444">
        <f>IF(CoverSheet!$C$31=3,"Q1",IF(CoverSheet!$C$31=6,"Q2",IF(CoverSheet!$C$31=9,"Q3",IF(AND(CoverSheet!$C$31=12,A444="AR"),"Q4",YEAR(CoverSheet!$D$29)))))</f>
        <v>1900</v>
      </c>
      <c r="D444" t="str">
        <f>CoverSheet!$C$15</f>
        <v/>
      </c>
      <c r="E444" t="s">
        <v>1931</v>
      </c>
      <c r="F444" t="s">
        <v>5906</v>
      </c>
      <c r="G444" t="s">
        <v>5612</v>
      </c>
      <c r="H444">
        <f>H144*CoverSheet!$C$35</f>
        <v>0</v>
      </c>
    </row>
    <row r="445" spans="1:8" x14ac:dyDescent="0.35">
      <c r="A445" t="str">
        <f>IF(CoverSheet!$C$9="Annual Return","AR",IF(CoverSheet!$C$9="Interim Return","IR",IF(CoverSheet!$C$9="Audited Annual Return","AAR","")))</f>
        <v/>
      </c>
      <c r="B445" t="str">
        <f>CoverSheet!$G$7</f>
        <v>v:25-01-a</v>
      </c>
      <c r="C445">
        <f>IF(CoverSheet!$C$31=3,"Q1",IF(CoverSheet!$C$31=6,"Q2",IF(CoverSheet!$C$31=9,"Q3",IF(AND(CoverSheet!$C$31=12,A445="AR"),"Q4",YEAR(CoverSheet!$D$29)))))</f>
        <v>1900</v>
      </c>
      <c r="D445" t="str">
        <f>CoverSheet!$C$15</f>
        <v/>
      </c>
      <c r="E445" t="s">
        <v>1931</v>
      </c>
      <c r="F445" t="s">
        <v>5907</v>
      </c>
      <c r="G445" t="s">
        <v>5613</v>
      </c>
      <c r="H445">
        <f>H145*CoverSheet!$C$35</f>
        <v>0</v>
      </c>
    </row>
    <row r="446" spans="1:8" x14ac:dyDescent="0.35">
      <c r="A446" t="str">
        <f>IF(CoverSheet!$C$9="Annual Return","AR",IF(CoverSheet!$C$9="Interim Return","IR",IF(CoverSheet!$C$9="Audited Annual Return","AAR","")))</f>
        <v/>
      </c>
      <c r="B446" t="str">
        <f>CoverSheet!$G$7</f>
        <v>v:25-01-a</v>
      </c>
      <c r="C446">
        <f>IF(CoverSheet!$C$31=3,"Q1",IF(CoverSheet!$C$31=6,"Q2",IF(CoverSheet!$C$31=9,"Q3",IF(AND(CoverSheet!$C$31=12,A446="AR"),"Q4",YEAR(CoverSheet!$D$29)))))</f>
        <v>1900</v>
      </c>
      <c r="D446" t="str">
        <f>CoverSheet!$C$15</f>
        <v/>
      </c>
      <c r="E446" t="s">
        <v>1931</v>
      </c>
      <c r="F446" t="s">
        <v>5908</v>
      </c>
      <c r="G446" t="s">
        <v>5614</v>
      </c>
      <c r="H446">
        <f>H146*CoverSheet!$C$35</f>
        <v>0</v>
      </c>
    </row>
    <row r="447" spans="1:8" x14ac:dyDescent="0.35">
      <c r="A447" t="str">
        <f>IF(CoverSheet!$C$9="Annual Return","AR",IF(CoverSheet!$C$9="Interim Return","IR",IF(CoverSheet!$C$9="Audited Annual Return","AAR","")))</f>
        <v/>
      </c>
      <c r="B447" t="str">
        <f>CoverSheet!$G$7</f>
        <v>v:25-01-a</v>
      </c>
      <c r="C447">
        <f>IF(CoverSheet!$C$31=3,"Q1",IF(CoverSheet!$C$31=6,"Q2",IF(CoverSheet!$C$31=9,"Q3",IF(AND(CoverSheet!$C$31=12,A447="AR"),"Q4",YEAR(CoverSheet!$D$29)))))</f>
        <v>1900</v>
      </c>
      <c r="D447" t="str">
        <f>CoverSheet!$C$15</f>
        <v/>
      </c>
      <c r="E447" t="s">
        <v>1931</v>
      </c>
      <c r="F447" t="s">
        <v>5909</v>
      </c>
      <c r="G447" t="s">
        <v>5615</v>
      </c>
      <c r="H447">
        <f>H147*CoverSheet!$C$35</f>
        <v>0</v>
      </c>
    </row>
    <row r="448" spans="1:8" x14ac:dyDescent="0.35">
      <c r="A448" t="str">
        <f>IF(CoverSheet!$C$9="Annual Return","AR",IF(CoverSheet!$C$9="Interim Return","IR",IF(CoverSheet!$C$9="Audited Annual Return","AAR","")))</f>
        <v/>
      </c>
      <c r="B448" t="str">
        <f>CoverSheet!$G$7</f>
        <v>v:25-01-a</v>
      </c>
      <c r="C448">
        <f>IF(CoverSheet!$C$31=3,"Q1",IF(CoverSheet!$C$31=6,"Q2",IF(CoverSheet!$C$31=9,"Q3",IF(AND(CoverSheet!$C$31=12,A448="AR"),"Q4",YEAR(CoverSheet!$D$29)))))</f>
        <v>1900</v>
      </c>
      <c r="D448" t="str">
        <f>CoverSheet!$C$15</f>
        <v/>
      </c>
      <c r="E448" t="s">
        <v>1931</v>
      </c>
      <c r="F448" t="s">
        <v>5910</v>
      </c>
      <c r="G448" t="s">
        <v>5616</v>
      </c>
      <c r="H448">
        <f>H148*CoverSheet!$C$35</f>
        <v>0</v>
      </c>
    </row>
    <row r="449" spans="1:8" x14ac:dyDescent="0.35">
      <c r="A449" t="str">
        <f>IF(CoverSheet!$C$9="Annual Return","AR",IF(CoverSheet!$C$9="Interim Return","IR",IF(CoverSheet!$C$9="Audited Annual Return","AAR","")))</f>
        <v/>
      </c>
      <c r="B449" t="str">
        <f>CoverSheet!$G$7</f>
        <v>v:25-01-a</v>
      </c>
      <c r="C449">
        <f>IF(CoverSheet!$C$31=3,"Q1",IF(CoverSheet!$C$31=6,"Q2",IF(CoverSheet!$C$31=9,"Q3",IF(AND(CoverSheet!$C$31=12,A449="AR"),"Q4",YEAR(CoverSheet!$D$29)))))</f>
        <v>1900</v>
      </c>
      <c r="D449" t="str">
        <f>CoverSheet!$C$15</f>
        <v/>
      </c>
      <c r="E449" t="s">
        <v>1931</v>
      </c>
      <c r="F449" t="s">
        <v>5911</v>
      </c>
      <c r="G449" t="s">
        <v>5617</v>
      </c>
      <c r="H449">
        <f>H149*CoverSheet!$C$35</f>
        <v>0</v>
      </c>
    </row>
    <row r="450" spans="1:8" x14ac:dyDescent="0.35">
      <c r="A450" t="str">
        <f>IF(CoverSheet!$C$9="Annual Return","AR",IF(CoverSheet!$C$9="Interim Return","IR",IF(CoverSheet!$C$9="Audited Annual Return","AAR","")))</f>
        <v/>
      </c>
      <c r="B450" t="str">
        <f>CoverSheet!$G$7</f>
        <v>v:25-01-a</v>
      </c>
      <c r="C450">
        <f>IF(CoverSheet!$C$31=3,"Q1",IF(CoverSheet!$C$31=6,"Q2",IF(CoverSheet!$C$31=9,"Q3",IF(AND(CoverSheet!$C$31=12,A450="AR"),"Q4",YEAR(CoverSheet!$D$29)))))</f>
        <v>1900</v>
      </c>
      <c r="D450" t="str">
        <f>CoverSheet!$C$15</f>
        <v/>
      </c>
      <c r="E450" t="s">
        <v>1931</v>
      </c>
      <c r="F450" t="s">
        <v>5912</v>
      </c>
      <c r="G450" t="s">
        <v>5618</v>
      </c>
      <c r="H450">
        <f>H150*CoverSheet!$C$35</f>
        <v>0</v>
      </c>
    </row>
    <row r="451" spans="1:8" x14ac:dyDescent="0.35">
      <c r="A451" t="str">
        <f>IF(CoverSheet!$C$9="Annual Return","AR",IF(CoverSheet!$C$9="Interim Return","IR",IF(CoverSheet!$C$9="Audited Annual Return","AAR","")))</f>
        <v/>
      </c>
      <c r="B451" t="str">
        <f>CoverSheet!$G$7</f>
        <v>v:25-01-a</v>
      </c>
      <c r="C451">
        <f>IF(CoverSheet!$C$31=3,"Q1",IF(CoverSheet!$C$31=6,"Q2",IF(CoverSheet!$C$31=9,"Q3",IF(AND(CoverSheet!$C$31=12,A451="AR"),"Q4",YEAR(CoverSheet!$D$29)))))</f>
        <v>1900</v>
      </c>
      <c r="D451" t="str">
        <f>CoverSheet!$C$15</f>
        <v/>
      </c>
      <c r="E451" t="s">
        <v>1931</v>
      </c>
      <c r="F451" t="s">
        <v>5913</v>
      </c>
      <c r="G451" t="s">
        <v>5619</v>
      </c>
      <c r="H451">
        <f>H151*CoverSheet!$C$35</f>
        <v>0</v>
      </c>
    </row>
    <row r="452" spans="1:8" x14ac:dyDescent="0.35">
      <c r="A452" t="str">
        <f>IF(CoverSheet!$C$9="Annual Return","AR",IF(CoverSheet!$C$9="Interim Return","IR",IF(CoverSheet!$C$9="Audited Annual Return","AAR","")))</f>
        <v/>
      </c>
      <c r="B452" t="str">
        <f>CoverSheet!$G$7</f>
        <v>v:25-01-a</v>
      </c>
      <c r="C452">
        <f>IF(CoverSheet!$C$31=3,"Q1",IF(CoverSheet!$C$31=6,"Q2",IF(CoverSheet!$C$31=9,"Q3",IF(AND(CoverSheet!$C$31=12,A452="AR"),"Q4",YEAR(CoverSheet!$D$29)))))</f>
        <v>1900</v>
      </c>
      <c r="D452" t="str">
        <f>CoverSheet!$C$15</f>
        <v/>
      </c>
      <c r="E452" t="s">
        <v>1931</v>
      </c>
      <c r="F452" t="s">
        <v>5914</v>
      </c>
      <c r="G452" t="s">
        <v>5620</v>
      </c>
      <c r="H452">
        <f>H152*CoverSheet!$C$35</f>
        <v>0</v>
      </c>
    </row>
    <row r="453" spans="1:8" x14ac:dyDescent="0.35">
      <c r="A453" t="str">
        <f>IF(CoverSheet!$C$9="Annual Return","AR",IF(CoverSheet!$C$9="Interim Return","IR",IF(CoverSheet!$C$9="Audited Annual Return","AAR","")))</f>
        <v/>
      </c>
      <c r="B453" t="str">
        <f>CoverSheet!$G$7</f>
        <v>v:25-01-a</v>
      </c>
      <c r="C453">
        <f>IF(CoverSheet!$C$31=3,"Q1",IF(CoverSheet!$C$31=6,"Q2",IF(CoverSheet!$C$31=9,"Q3",IF(AND(CoverSheet!$C$31=12,A453="AR"),"Q4",YEAR(CoverSheet!$D$29)))))</f>
        <v>1900</v>
      </c>
      <c r="D453" t="str">
        <f>CoverSheet!$C$15</f>
        <v/>
      </c>
      <c r="E453" t="s">
        <v>1931</v>
      </c>
      <c r="F453" t="s">
        <v>5915</v>
      </c>
      <c r="G453" t="s">
        <v>5621</v>
      </c>
      <c r="H453">
        <f>H153*CoverSheet!$C$35</f>
        <v>0</v>
      </c>
    </row>
    <row r="454" spans="1:8" x14ac:dyDescent="0.35">
      <c r="A454" t="str">
        <f>IF(CoverSheet!$C$9="Annual Return","AR",IF(CoverSheet!$C$9="Interim Return","IR",IF(CoverSheet!$C$9="Audited Annual Return","AAR","")))</f>
        <v/>
      </c>
      <c r="B454" t="str">
        <f>CoverSheet!$G$7</f>
        <v>v:25-01-a</v>
      </c>
      <c r="C454">
        <f>IF(CoverSheet!$C$31=3,"Q1",IF(CoverSheet!$C$31=6,"Q2",IF(CoverSheet!$C$31=9,"Q3",IF(AND(CoverSheet!$C$31=12,A454="AR"),"Q4",YEAR(CoverSheet!$D$29)))))</f>
        <v>1900</v>
      </c>
      <c r="D454" t="str">
        <f>CoverSheet!$C$15</f>
        <v/>
      </c>
      <c r="E454" t="s">
        <v>1931</v>
      </c>
      <c r="F454" t="s">
        <v>5916</v>
      </c>
      <c r="G454" t="s">
        <v>5622</v>
      </c>
      <c r="H454">
        <f>H154*CoverSheet!$C$35</f>
        <v>0</v>
      </c>
    </row>
    <row r="455" spans="1:8" x14ac:dyDescent="0.35">
      <c r="A455" t="str">
        <f>IF(CoverSheet!$C$9="Annual Return","AR",IF(CoverSheet!$C$9="Interim Return","IR",IF(CoverSheet!$C$9="Audited Annual Return","AAR","")))</f>
        <v/>
      </c>
      <c r="B455" t="str">
        <f>CoverSheet!$G$7</f>
        <v>v:25-01-a</v>
      </c>
      <c r="C455">
        <f>IF(CoverSheet!$C$31=3,"Q1",IF(CoverSheet!$C$31=6,"Q2",IF(CoverSheet!$C$31=9,"Q3",IF(AND(CoverSheet!$C$31=12,A455="AR"),"Q4",YEAR(CoverSheet!$D$29)))))</f>
        <v>1900</v>
      </c>
      <c r="D455" t="str">
        <f>CoverSheet!$C$15</f>
        <v/>
      </c>
      <c r="E455" t="s">
        <v>1931</v>
      </c>
      <c r="F455" t="s">
        <v>5917</v>
      </c>
      <c r="G455" t="s">
        <v>5623</v>
      </c>
      <c r="H455">
        <f>H155*CoverSheet!$C$35</f>
        <v>0</v>
      </c>
    </row>
    <row r="456" spans="1:8" x14ac:dyDescent="0.35">
      <c r="A456" t="str">
        <f>IF(CoverSheet!$C$9="Annual Return","AR",IF(CoverSheet!$C$9="Interim Return","IR",IF(CoverSheet!$C$9="Audited Annual Return","AAR","")))</f>
        <v/>
      </c>
      <c r="B456" t="str">
        <f>CoverSheet!$G$7</f>
        <v>v:25-01-a</v>
      </c>
      <c r="C456">
        <f>IF(CoverSheet!$C$31=3,"Q1",IF(CoverSheet!$C$31=6,"Q2",IF(CoverSheet!$C$31=9,"Q3",IF(AND(CoverSheet!$C$31=12,A456="AR"),"Q4",YEAR(CoverSheet!$D$29)))))</f>
        <v>1900</v>
      </c>
      <c r="D456" t="str">
        <f>CoverSheet!$C$15</f>
        <v/>
      </c>
      <c r="E456" t="s">
        <v>1931</v>
      </c>
      <c r="F456" t="s">
        <v>5918</v>
      </c>
      <c r="G456" t="s">
        <v>5624</v>
      </c>
      <c r="H456">
        <f>H156*CoverSheet!$C$35</f>
        <v>0</v>
      </c>
    </row>
    <row r="457" spans="1:8" x14ac:dyDescent="0.35">
      <c r="A457" t="str">
        <f>IF(CoverSheet!$C$9="Annual Return","AR",IF(CoverSheet!$C$9="Interim Return","IR",IF(CoverSheet!$C$9="Audited Annual Return","AAR","")))</f>
        <v/>
      </c>
      <c r="B457" t="str">
        <f>CoverSheet!$G$7</f>
        <v>v:25-01-a</v>
      </c>
      <c r="C457">
        <f>IF(CoverSheet!$C$31=3,"Q1",IF(CoverSheet!$C$31=6,"Q2",IF(CoverSheet!$C$31=9,"Q3",IF(AND(CoverSheet!$C$31=12,A457="AR"),"Q4",YEAR(CoverSheet!$D$29)))))</f>
        <v>1900</v>
      </c>
      <c r="D457" t="str">
        <f>CoverSheet!$C$15</f>
        <v/>
      </c>
      <c r="E457" t="s">
        <v>1931</v>
      </c>
      <c r="F457" t="s">
        <v>5919</v>
      </c>
      <c r="G457" t="s">
        <v>5625</v>
      </c>
      <c r="H457">
        <f>H157*CoverSheet!$C$35</f>
        <v>0</v>
      </c>
    </row>
    <row r="458" spans="1:8" x14ac:dyDescent="0.35">
      <c r="A458" t="str">
        <f>IF(CoverSheet!$C$9="Annual Return","AR",IF(CoverSheet!$C$9="Interim Return","IR",IF(CoverSheet!$C$9="Audited Annual Return","AAR","")))</f>
        <v/>
      </c>
      <c r="B458" t="str">
        <f>CoverSheet!$G$7</f>
        <v>v:25-01-a</v>
      </c>
      <c r="C458">
        <f>IF(CoverSheet!$C$31=3,"Q1",IF(CoverSheet!$C$31=6,"Q2",IF(CoverSheet!$C$31=9,"Q3",IF(AND(CoverSheet!$C$31=12,A458="AR"),"Q4",YEAR(CoverSheet!$D$29)))))</f>
        <v>1900</v>
      </c>
      <c r="D458" t="str">
        <f>CoverSheet!$C$15</f>
        <v/>
      </c>
      <c r="E458" t="s">
        <v>1931</v>
      </c>
      <c r="F458" t="s">
        <v>5920</v>
      </c>
      <c r="G458" t="s">
        <v>5626</v>
      </c>
      <c r="H458">
        <f>H158*CoverSheet!$C$35</f>
        <v>0</v>
      </c>
    </row>
    <row r="459" spans="1:8" x14ac:dyDescent="0.35">
      <c r="A459" t="str">
        <f>IF(CoverSheet!$C$9="Annual Return","AR",IF(CoverSheet!$C$9="Interim Return","IR",IF(CoverSheet!$C$9="Audited Annual Return","AAR","")))</f>
        <v/>
      </c>
      <c r="B459" t="str">
        <f>CoverSheet!$G$7</f>
        <v>v:25-01-a</v>
      </c>
      <c r="C459">
        <f>IF(CoverSheet!$C$31=3,"Q1",IF(CoverSheet!$C$31=6,"Q2",IF(CoverSheet!$C$31=9,"Q3",IF(AND(CoverSheet!$C$31=12,A459="AR"),"Q4",YEAR(CoverSheet!$D$29)))))</f>
        <v>1900</v>
      </c>
      <c r="D459" t="str">
        <f>CoverSheet!$C$15</f>
        <v/>
      </c>
      <c r="E459" t="s">
        <v>1931</v>
      </c>
      <c r="F459" t="s">
        <v>5921</v>
      </c>
      <c r="G459" t="s">
        <v>5627</v>
      </c>
      <c r="H459">
        <f>H159*CoverSheet!$C$35</f>
        <v>0</v>
      </c>
    </row>
    <row r="460" spans="1:8" x14ac:dyDescent="0.35">
      <c r="A460" t="str">
        <f>IF(CoverSheet!$C$9="Annual Return","AR",IF(CoverSheet!$C$9="Interim Return","IR",IF(CoverSheet!$C$9="Audited Annual Return","AAR","")))</f>
        <v/>
      </c>
      <c r="B460" t="str">
        <f>CoverSheet!$G$7</f>
        <v>v:25-01-a</v>
      </c>
      <c r="C460">
        <f>IF(CoverSheet!$C$31=3,"Q1",IF(CoverSheet!$C$31=6,"Q2",IF(CoverSheet!$C$31=9,"Q3",IF(AND(CoverSheet!$C$31=12,A460="AR"),"Q4",YEAR(CoverSheet!$D$29)))))</f>
        <v>1900</v>
      </c>
      <c r="D460" t="str">
        <f>CoverSheet!$C$15</f>
        <v/>
      </c>
      <c r="E460" t="s">
        <v>1931</v>
      </c>
      <c r="F460" t="s">
        <v>5922</v>
      </c>
      <c r="G460" t="s">
        <v>5628</v>
      </c>
      <c r="H460">
        <f>H160*CoverSheet!$C$35</f>
        <v>0</v>
      </c>
    </row>
    <row r="461" spans="1:8" x14ac:dyDescent="0.35">
      <c r="A461" t="str">
        <f>IF(CoverSheet!$C$9="Annual Return","AR",IF(CoverSheet!$C$9="Interim Return","IR",IF(CoverSheet!$C$9="Audited Annual Return","AAR","")))</f>
        <v/>
      </c>
      <c r="B461" t="str">
        <f>CoverSheet!$G$7</f>
        <v>v:25-01-a</v>
      </c>
      <c r="C461">
        <f>IF(CoverSheet!$C$31=3,"Q1",IF(CoverSheet!$C$31=6,"Q2",IF(CoverSheet!$C$31=9,"Q3",IF(AND(CoverSheet!$C$31=12,A461="AR"),"Q4",YEAR(CoverSheet!$D$29)))))</f>
        <v>1900</v>
      </c>
      <c r="D461" t="str">
        <f>CoverSheet!$C$15</f>
        <v/>
      </c>
      <c r="E461" t="s">
        <v>1931</v>
      </c>
      <c r="F461" t="s">
        <v>5923</v>
      </c>
      <c r="G461" t="s">
        <v>5629</v>
      </c>
      <c r="H461">
        <f>H161*CoverSheet!$C$35</f>
        <v>0</v>
      </c>
    </row>
    <row r="462" spans="1:8" x14ac:dyDescent="0.35">
      <c r="A462" t="str">
        <f>IF(CoverSheet!$C$9="Annual Return","AR",IF(CoverSheet!$C$9="Interim Return","IR",IF(CoverSheet!$C$9="Audited Annual Return","AAR","")))</f>
        <v/>
      </c>
      <c r="B462" t="str">
        <f>CoverSheet!$G$7</f>
        <v>v:25-01-a</v>
      </c>
      <c r="C462">
        <f>IF(CoverSheet!$C$31=3,"Q1",IF(CoverSheet!$C$31=6,"Q2",IF(CoverSheet!$C$31=9,"Q3",IF(AND(CoverSheet!$C$31=12,A462="AR"),"Q4",YEAR(CoverSheet!$D$29)))))</f>
        <v>1900</v>
      </c>
      <c r="D462" t="str">
        <f>CoverSheet!$C$15</f>
        <v/>
      </c>
      <c r="E462" t="s">
        <v>1931</v>
      </c>
      <c r="F462" t="s">
        <v>5924</v>
      </c>
      <c r="G462" t="s">
        <v>5630</v>
      </c>
      <c r="H462">
        <f>H162*CoverSheet!$C$35</f>
        <v>0</v>
      </c>
    </row>
    <row r="463" spans="1:8" x14ac:dyDescent="0.35">
      <c r="A463" t="str">
        <f>IF(CoverSheet!$C$9="Annual Return","AR",IF(CoverSheet!$C$9="Interim Return","IR",IF(CoverSheet!$C$9="Audited Annual Return","AAR","")))</f>
        <v/>
      </c>
      <c r="B463" t="str">
        <f>CoverSheet!$G$7</f>
        <v>v:25-01-a</v>
      </c>
      <c r="C463">
        <f>IF(CoverSheet!$C$31=3,"Q1",IF(CoverSheet!$C$31=6,"Q2",IF(CoverSheet!$C$31=9,"Q3",IF(AND(CoverSheet!$C$31=12,A463="AR"),"Q4",YEAR(CoverSheet!$D$29)))))</f>
        <v>1900</v>
      </c>
      <c r="D463" t="str">
        <f>CoverSheet!$C$15</f>
        <v/>
      </c>
      <c r="E463" t="s">
        <v>1931</v>
      </c>
      <c r="F463" t="s">
        <v>5925</v>
      </c>
      <c r="G463" t="s">
        <v>5631</v>
      </c>
      <c r="H463">
        <f>H163*CoverSheet!$C$35</f>
        <v>0</v>
      </c>
    </row>
    <row r="464" spans="1:8" x14ac:dyDescent="0.35">
      <c r="A464" t="str">
        <f>IF(CoverSheet!$C$9="Annual Return","AR",IF(CoverSheet!$C$9="Interim Return","IR",IF(CoverSheet!$C$9="Audited Annual Return","AAR","")))</f>
        <v/>
      </c>
      <c r="B464" t="str">
        <f>CoverSheet!$G$7</f>
        <v>v:25-01-a</v>
      </c>
      <c r="C464">
        <f>IF(CoverSheet!$C$31=3,"Q1",IF(CoverSheet!$C$31=6,"Q2",IF(CoverSheet!$C$31=9,"Q3",IF(AND(CoverSheet!$C$31=12,A464="AR"),"Q4",YEAR(CoverSheet!$D$29)))))</f>
        <v>1900</v>
      </c>
      <c r="D464" t="str">
        <f>CoverSheet!$C$15</f>
        <v/>
      </c>
      <c r="E464" t="s">
        <v>1931</v>
      </c>
      <c r="F464" t="s">
        <v>5926</v>
      </c>
      <c r="G464" t="s">
        <v>5632</v>
      </c>
      <c r="H464">
        <f>H164*CoverSheet!$C$35</f>
        <v>0</v>
      </c>
    </row>
    <row r="465" spans="1:8" x14ac:dyDescent="0.35">
      <c r="A465" t="str">
        <f>IF(CoverSheet!$C$9="Annual Return","AR",IF(CoverSheet!$C$9="Interim Return","IR",IF(CoverSheet!$C$9="Audited Annual Return","AAR","")))</f>
        <v/>
      </c>
      <c r="B465" t="str">
        <f>CoverSheet!$G$7</f>
        <v>v:25-01-a</v>
      </c>
      <c r="C465">
        <f>IF(CoverSheet!$C$31=3,"Q1",IF(CoverSheet!$C$31=6,"Q2",IF(CoverSheet!$C$31=9,"Q3",IF(AND(CoverSheet!$C$31=12,A465="AR"),"Q4",YEAR(CoverSheet!$D$29)))))</f>
        <v>1900</v>
      </c>
      <c r="D465" t="str">
        <f>CoverSheet!$C$15</f>
        <v/>
      </c>
      <c r="E465" t="s">
        <v>1931</v>
      </c>
      <c r="F465" t="s">
        <v>5927</v>
      </c>
      <c r="G465" t="s">
        <v>5633</v>
      </c>
      <c r="H465">
        <f>H165*CoverSheet!$C$35</f>
        <v>0</v>
      </c>
    </row>
    <row r="466" spans="1:8" x14ac:dyDescent="0.35">
      <c r="A466" t="str">
        <f>IF(CoverSheet!$C$9="Annual Return","AR",IF(CoverSheet!$C$9="Interim Return","IR",IF(CoverSheet!$C$9="Audited Annual Return","AAR","")))</f>
        <v/>
      </c>
      <c r="B466" t="str">
        <f>CoverSheet!$G$7</f>
        <v>v:25-01-a</v>
      </c>
      <c r="C466">
        <f>IF(CoverSheet!$C$31=3,"Q1",IF(CoverSheet!$C$31=6,"Q2",IF(CoverSheet!$C$31=9,"Q3",IF(AND(CoverSheet!$C$31=12,A466="AR"),"Q4",YEAR(CoverSheet!$D$29)))))</f>
        <v>1900</v>
      </c>
      <c r="D466" t="str">
        <f>CoverSheet!$C$15</f>
        <v/>
      </c>
      <c r="E466" t="s">
        <v>1931</v>
      </c>
      <c r="F466" t="s">
        <v>5928</v>
      </c>
      <c r="G466" t="s">
        <v>5634</v>
      </c>
      <c r="H466">
        <f>H166*CoverSheet!$C$35</f>
        <v>0</v>
      </c>
    </row>
    <row r="467" spans="1:8" x14ac:dyDescent="0.35">
      <c r="A467" t="str">
        <f>IF(CoverSheet!$C$9="Annual Return","AR",IF(CoverSheet!$C$9="Interim Return","IR",IF(CoverSheet!$C$9="Audited Annual Return","AAR","")))</f>
        <v/>
      </c>
      <c r="B467" t="str">
        <f>CoverSheet!$G$7</f>
        <v>v:25-01-a</v>
      </c>
      <c r="C467">
        <f>IF(CoverSheet!$C$31=3,"Q1",IF(CoverSheet!$C$31=6,"Q2",IF(CoverSheet!$C$31=9,"Q3",IF(AND(CoverSheet!$C$31=12,A467="AR"),"Q4",YEAR(CoverSheet!$D$29)))))</f>
        <v>1900</v>
      </c>
      <c r="D467" t="str">
        <f>CoverSheet!$C$15</f>
        <v/>
      </c>
      <c r="E467" t="s">
        <v>1931</v>
      </c>
      <c r="F467" t="s">
        <v>5929</v>
      </c>
      <c r="G467" t="s">
        <v>5635</v>
      </c>
      <c r="H467">
        <f>H167*CoverSheet!$C$35</f>
        <v>0</v>
      </c>
    </row>
    <row r="468" spans="1:8" x14ac:dyDescent="0.35">
      <c r="A468" t="str">
        <f>IF(CoverSheet!$C$9="Annual Return","AR",IF(CoverSheet!$C$9="Interim Return","IR",IF(CoverSheet!$C$9="Audited Annual Return","AAR","")))</f>
        <v/>
      </c>
      <c r="B468" t="str">
        <f>CoverSheet!$G$7</f>
        <v>v:25-01-a</v>
      </c>
      <c r="C468">
        <f>IF(CoverSheet!$C$31=3,"Q1",IF(CoverSheet!$C$31=6,"Q2",IF(CoverSheet!$C$31=9,"Q3",IF(AND(CoverSheet!$C$31=12,A468="AR"),"Q4",YEAR(CoverSheet!$D$29)))))</f>
        <v>1900</v>
      </c>
      <c r="D468" t="str">
        <f>CoverSheet!$C$15</f>
        <v/>
      </c>
      <c r="E468" t="s">
        <v>1931</v>
      </c>
      <c r="F468" t="s">
        <v>5930</v>
      </c>
      <c r="G468" t="s">
        <v>5636</v>
      </c>
      <c r="H468">
        <f>H168*CoverSheet!$C$35</f>
        <v>0</v>
      </c>
    </row>
    <row r="469" spans="1:8" x14ac:dyDescent="0.35">
      <c r="A469" t="str">
        <f>IF(CoverSheet!$C$9="Annual Return","AR",IF(CoverSheet!$C$9="Interim Return","IR",IF(CoverSheet!$C$9="Audited Annual Return","AAR","")))</f>
        <v/>
      </c>
      <c r="B469" t="str">
        <f>CoverSheet!$G$7</f>
        <v>v:25-01-a</v>
      </c>
      <c r="C469">
        <f>IF(CoverSheet!$C$31=3,"Q1",IF(CoverSheet!$C$31=6,"Q2",IF(CoverSheet!$C$31=9,"Q3",IF(AND(CoverSheet!$C$31=12,A469="AR"),"Q4",YEAR(CoverSheet!$D$29)))))</f>
        <v>1900</v>
      </c>
      <c r="D469" t="str">
        <f>CoverSheet!$C$15</f>
        <v/>
      </c>
      <c r="E469" t="s">
        <v>1931</v>
      </c>
      <c r="F469" t="s">
        <v>5931</v>
      </c>
      <c r="G469" t="s">
        <v>5637</v>
      </c>
      <c r="H469">
        <f>H169*CoverSheet!$C$35</f>
        <v>0</v>
      </c>
    </row>
    <row r="470" spans="1:8" x14ac:dyDescent="0.35">
      <c r="A470" t="str">
        <f>IF(CoverSheet!$C$9="Annual Return","AR",IF(CoverSheet!$C$9="Interim Return","IR",IF(CoverSheet!$C$9="Audited Annual Return","AAR","")))</f>
        <v/>
      </c>
      <c r="B470" t="str">
        <f>CoverSheet!$G$7</f>
        <v>v:25-01-a</v>
      </c>
      <c r="C470">
        <f>IF(CoverSheet!$C$31=3,"Q1",IF(CoverSheet!$C$31=6,"Q2",IF(CoverSheet!$C$31=9,"Q3",IF(AND(CoverSheet!$C$31=12,A470="AR"),"Q4",YEAR(CoverSheet!$D$29)))))</f>
        <v>1900</v>
      </c>
      <c r="D470" t="str">
        <f>CoverSheet!$C$15</f>
        <v/>
      </c>
      <c r="E470" t="s">
        <v>1931</v>
      </c>
      <c r="F470" t="s">
        <v>5932</v>
      </c>
      <c r="G470" t="s">
        <v>6099</v>
      </c>
      <c r="H470">
        <f>H170*CoverSheet!$C$35</f>
        <v>0</v>
      </c>
    </row>
    <row r="471" spans="1:8" x14ac:dyDescent="0.35">
      <c r="A471" t="str">
        <f>IF(CoverSheet!$C$9="Annual Return","AR",IF(CoverSheet!$C$9="Interim Return","IR",IF(CoverSheet!$C$9="Audited Annual Return","AAR","")))</f>
        <v/>
      </c>
      <c r="B471" t="str">
        <f>CoverSheet!$G$7</f>
        <v>v:25-01-a</v>
      </c>
      <c r="C471">
        <f>IF(CoverSheet!$C$31=3,"Q1",IF(CoverSheet!$C$31=6,"Q2",IF(CoverSheet!$C$31=9,"Q3",IF(AND(CoverSheet!$C$31=12,A471="AR"),"Q4",YEAR(CoverSheet!$D$29)))))</f>
        <v>1900</v>
      </c>
      <c r="D471" t="str">
        <f>CoverSheet!$C$15</f>
        <v/>
      </c>
      <c r="E471" t="s">
        <v>1931</v>
      </c>
      <c r="F471" t="s">
        <v>5933</v>
      </c>
      <c r="G471" t="s">
        <v>5638</v>
      </c>
      <c r="H471">
        <f>H171*CoverSheet!$C$35</f>
        <v>0</v>
      </c>
    </row>
    <row r="472" spans="1:8" x14ac:dyDescent="0.35">
      <c r="A472" t="str">
        <f>IF(CoverSheet!$C$9="Annual Return","AR",IF(CoverSheet!$C$9="Interim Return","IR",IF(CoverSheet!$C$9="Audited Annual Return","AAR","")))</f>
        <v/>
      </c>
      <c r="B472" t="str">
        <f>CoverSheet!$G$7</f>
        <v>v:25-01-a</v>
      </c>
      <c r="C472">
        <f>IF(CoverSheet!$C$31=3,"Q1",IF(CoverSheet!$C$31=6,"Q2",IF(CoverSheet!$C$31=9,"Q3",IF(AND(CoverSheet!$C$31=12,A472="AR"),"Q4",YEAR(CoverSheet!$D$29)))))</f>
        <v>1900</v>
      </c>
      <c r="D472" t="str">
        <f>CoverSheet!$C$15</f>
        <v/>
      </c>
      <c r="E472" t="s">
        <v>1931</v>
      </c>
      <c r="F472" t="s">
        <v>5934</v>
      </c>
      <c r="G472" t="s">
        <v>5639</v>
      </c>
      <c r="H472">
        <f>H172*CoverSheet!$C$35</f>
        <v>0</v>
      </c>
    </row>
    <row r="473" spans="1:8" x14ac:dyDescent="0.35">
      <c r="A473" t="str">
        <f>IF(CoverSheet!$C$9="Annual Return","AR",IF(CoverSheet!$C$9="Interim Return","IR",IF(CoverSheet!$C$9="Audited Annual Return","AAR","")))</f>
        <v/>
      </c>
      <c r="B473" t="str">
        <f>CoverSheet!$G$7</f>
        <v>v:25-01-a</v>
      </c>
      <c r="C473">
        <f>IF(CoverSheet!$C$31=3,"Q1",IF(CoverSheet!$C$31=6,"Q2",IF(CoverSheet!$C$31=9,"Q3",IF(AND(CoverSheet!$C$31=12,A473="AR"),"Q4",YEAR(CoverSheet!$D$29)))))</f>
        <v>1900</v>
      </c>
      <c r="D473" t="str">
        <f>CoverSheet!$C$15</f>
        <v/>
      </c>
      <c r="E473" t="s">
        <v>1931</v>
      </c>
      <c r="F473" t="s">
        <v>5935</v>
      </c>
      <c r="G473" t="s">
        <v>5640</v>
      </c>
      <c r="H473">
        <f>H173*CoverSheet!$C$35</f>
        <v>0</v>
      </c>
    </row>
    <row r="474" spans="1:8" x14ac:dyDescent="0.35">
      <c r="A474" t="str">
        <f>IF(CoverSheet!$C$9="Annual Return","AR",IF(CoverSheet!$C$9="Interim Return","IR",IF(CoverSheet!$C$9="Audited Annual Return","AAR","")))</f>
        <v/>
      </c>
      <c r="B474" t="str">
        <f>CoverSheet!$G$7</f>
        <v>v:25-01-a</v>
      </c>
      <c r="C474">
        <f>IF(CoverSheet!$C$31=3,"Q1",IF(CoverSheet!$C$31=6,"Q2",IF(CoverSheet!$C$31=9,"Q3",IF(AND(CoverSheet!$C$31=12,A474="AR"),"Q4",YEAR(CoverSheet!$D$29)))))</f>
        <v>1900</v>
      </c>
      <c r="D474" t="str">
        <f>CoverSheet!$C$15</f>
        <v/>
      </c>
      <c r="E474" t="s">
        <v>1931</v>
      </c>
      <c r="F474" t="s">
        <v>5936</v>
      </c>
      <c r="G474" t="s">
        <v>5641</v>
      </c>
      <c r="H474">
        <f>H174*CoverSheet!$C$35</f>
        <v>0</v>
      </c>
    </row>
    <row r="475" spans="1:8" x14ac:dyDescent="0.35">
      <c r="A475" t="str">
        <f>IF(CoverSheet!$C$9="Annual Return","AR",IF(CoverSheet!$C$9="Interim Return","IR",IF(CoverSheet!$C$9="Audited Annual Return","AAR","")))</f>
        <v/>
      </c>
      <c r="B475" t="str">
        <f>CoverSheet!$G$7</f>
        <v>v:25-01-a</v>
      </c>
      <c r="C475">
        <f>IF(CoverSheet!$C$31=3,"Q1",IF(CoverSheet!$C$31=6,"Q2",IF(CoverSheet!$C$31=9,"Q3",IF(AND(CoverSheet!$C$31=12,A475="AR"),"Q4",YEAR(CoverSheet!$D$29)))))</f>
        <v>1900</v>
      </c>
      <c r="D475" t="str">
        <f>CoverSheet!$C$15</f>
        <v/>
      </c>
      <c r="E475" t="s">
        <v>1931</v>
      </c>
      <c r="F475" t="s">
        <v>5937</v>
      </c>
      <c r="G475" t="s">
        <v>5642</v>
      </c>
      <c r="H475">
        <f>H175*CoverSheet!$C$35</f>
        <v>0</v>
      </c>
    </row>
    <row r="476" spans="1:8" x14ac:dyDescent="0.35">
      <c r="A476" t="str">
        <f>IF(CoverSheet!$C$9="Annual Return","AR",IF(CoverSheet!$C$9="Interim Return","IR",IF(CoverSheet!$C$9="Audited Annual Return","AAR","")))</f>
        <v/>
      </c>
      <c r="B476" t="str">
        <f>CoverSheet!$G$7</f>
        <v>v:25-01-a</v>
      </c>
      <c r="C476">
        <f>IF(CoverSheet!$C$31=3,"Q1",IF(CoverSheet!$C$31=6,"Q2",IF(CoverSheet!$C$31=9,"Q3",IF(AND(CoverSheet!$C$31=12,A476="AR"),"Q4",YEAR(CoverSheet!$D$29)))))</f>
        <v>1900</v>
      </c>
      <c r="D476" t="str">
        <f>CoverSheet!$C$15</f>
        <v/>
      </c>
      <c r="E476" t="s">
        <v>1931</v>
      </c>
      <c r="F476" t="s">
        <v>5938</v>
      </c>
      <c r="G476" t="s">
        <v>5643</v>
      </c>
      <c r="H476">
        <f>H176*CoverSheet!$C$35</f>
        <v>0</v>
      </c>
    </row>
    <row r="477" spans="1:8" x14ac:dyDescent="0.35">
      <c r="A477" t="str">
        <f>IF(CoverSheet!$C$9="Annual Return","AR",IF(CoverSheet!$C$9="Interim Return","IR",IF(CoverSheet!$C$9="Audited Annual Return","AAR","")))</f>
        <v/>
      </c>
      <c r="B477" t="str">
        <f>CoverSheet!$G$7</f>
        <v>v:25-01-a</v>
      </c>
      <c r="C477">
        <f>IF(CoverSheet!$C$31=3,"Q1",IF(CoverSheet!$C$31=6,"Q2",IF(CoverSheet!$C$31=9,"Q3",IF(AND(CoverSheet!$C$31=12,A477="AR"),"Q4",YEAR(CoverSheet!$D$29)))))</f>
        <v>1900</v>
      </c>
      <c r="D477" t="str">
        <f>CoverSheet!$C$15</f>
        <v/>
      </c>
      <c r="E477" t="s">
        <v>1931</v>
      </c>
      <c r="F477" t="s">
        <v>5939</v>
      </c>
      <c r="G477" t="s">
        <v>5644</v>
      </c>
      <c r="H477">
        <f>H177*CoverSheet!$C$35</f>
        <v>0</v>
      </c>
    </row>
    <row r="478" spans="1:8" x14ac:dyDescent="0.35">
      <c r="A478" t="str">
        <f>IF(CoverSheet!$C$9="Annual Return","AR",IF(CoverSheet!$C$9="Interim Return","IR",IF(CoverSheet!$C$9="Audited Annual Return","AAR","")))</f>
        <v/>
      </c>
      <c r="B478" t="str">
        <f>CoverSheet!$G$7</f>
        <v>v:25-01-a</v>
      </c>
      <c r="C478">
        <f>IF(CoverSheet!$C$31=3,"Q1",IF(CoverSheet!$C$31=6,"Q2",IF(CoverSheet!$C$31=9,"Q3",IF(AND(CoverSheet!$C$31=12,A478="AR"),"Q4",YEAR(CoverSheet!$D$29)))))</f>
        <v>1900</v>
      </c>
      <c r="D478" t="str">
        <f>CoverSheet!$C$15</f>
        <v/>
      </c>
      <c r="E478" t="s">
        <v>1931</v>
      </c>
      <c r="F478" t="s">
        <v>5940</v>
      </c>
      <c r="G478" t="s">
        <v>5645</v>
      </c>
      <c r="H478">
        <f>H178*CoverSheet!$C$35</f>
        <v>0</v>
      </c>
    </row>
    <row r="479" spans="1:8" x14ac:dyDescent="0.35">
      <c r="A479" t="str">
        <f>IF(CoverSheet!$C$9="Annual Return","AR",IF(CoverSheet!$C$9="Interim Return","IR",IF(CoverSheet!$C$9="Audited Annual Return","AAR","")))</f>
        <v/>
      </c>
      <c r="B479" t="str">
        <f>CoverSheet!$G$7</f>
        <v>v:25-01-a</v>
      </c>
      <c r="C479">
        <f>IF(CoverSheet!$C$31=3,"Q1",IF(CoverSheet!$C$31=6,"Q2",IF(CoverSheet!$C$31=9,"Q3",IF(AND(CoverSheet!$C$31=12,A479="AR"),"Q4",YEAR(CoverSheet!$D$29)))))</f>
        <v>1900</v>
      </c>
      <c r="D479" t="str">
        <f>CoverSheet!$C$15</f>
        <v/>
      </c>
      <c r="E479" t="s">
        <v>1931</v>
      </c>
      <c r="F479" t="s">
        <v>5941</v>
      </c>
      <c r="G479" t="s">
        <v>5646</v>
      </c>
      <c r="H479">
        <f>H179*CoverSheet!$C$35</f>
        <v>0</v>
      </c>
    </row>
    <row r="480" spans="1:8" x14ac:dyDescent="0.35">
      <c r="A480" t="str">
        <f>IF(CoverSheet!$C$9="Annual Return","AR",IF(CoverSheet!$C$9="Interim Return","IR",IF(CoverSheet!$C$9="Audited Annual Return","AAR","")))</f>
        <v/>
      </c>
      <c r="B480" t="str">
        <f>CoverSheet!$G$7</f>
        <v>v:25-01-a</v>
      </c>
      <c r="C480">
        <f>IF(CoverSheet!$C$31=3,"Q1",IF(CoverSheet!$C$31=6,"Q2",IF(CoverSheet!$C$31=9,"Q3",IF(AND(CoverSheet!$C$31=12,A480="AR"),"Q4",YEAR(CoverSheet!$D$29)))))</f>
        <v>1900</v>
      </c>
      <c r="D480" t="str">
        <f>CoverSheet!$C$15</f>
        <v/>
      </c>
      <c r="E480" t="s">
        <v>1931</v>
      </c>
      <c r="F480" t="s">
        <v>5942</v>
      </c>
      <c r="G480" t="s">
        <v>5647</v>
      </c>
      <c r="H480">
        <f>H180*CoverSheet!$C$35</f>
        <v>0</v>
      </c>
    </row>
    <row r="481" spans="1:8" x14ac:dyDescent="0.35">
      <c r="A481" t="str">
        <f>IF(CoverSheet!$C$9="Annual Return","AR",IF(CoverSheet!$C$9="Interim Return","IR",IF(CoverSheet!$C$9="Audited Annual Return","AAR","")))</f>
        <v/>
      </c>
      <c r="B481" t="str">
        <f>CoverSheet!$G$7</f>
        <v>v:25-01-a</v>
      </c>
      <c r="C481">
        <f>IF(CoverSheet!$C$31=3,"Q1",IF(CoverSheet!$C$31=6,"Q2",IF(CoverSheet!$C$31=9,"Q3",IF(AND(CoverSheet!$C$31=12,A481="AR"),"Q4",YEAR(CoverSheet!$D$29)))))</f>
        <v>1900</v>
      </c>
      <c r="D481" t="str">
        <f>CoverSheet!$C$15</f>
        <v/>
      </c>
      <c r="E481" t="s">
        <v>1931</v>
      </c>
      <c r="F481" t="s">
        <v>5943</v>
      </c>
      <c r="G481" t="s">
        <v>5648</v>
      </c>
      <c r="H481">
        <f>H181*CoverSheet!$C$35</f>
        <v>0</v>
      </c>
    </row>
    <row r="482" spans="1:8" x14ac:dyDescent="0.35">
      <c r="A482" t="str">
        <f>IF(CoverSheet!$C$9="Annual Return","AR",IF(CoverSheet!$C$9="Interim Return","IR",IF(CoverSheet!$C$9="Audited Annual Return","AAR","")))</f>
        <v/>
      </c>
      <c r="B482" t="str">
        <f>CoverSheet!$G$7</f>
        <v>v:25-01-a</v>
      </c>
      <c r="C482">
        <f>IF(CoverSheet!$C$31=3,"Q1",IF(CoverSheet!$C$31=6,"Q2",IF(CoverSheet!$C$31=9,"Q3",IF(AND(CoverSheet!$C$31=12,A482="AR"),"Q4",YEAR(CoverSheet!$D$29)))))</f>
        <v>1900</v>
      </c>
      <c r="D482" t="str">
        <f>CoverSheet!$C$15</f>
        <v/>
      </c>
      <c r="E482" t="s">
        <v>1931</v>
      </c>
      <c r="F482" t="s">
        <v>5944</v>
      </c>
      <c r="G482" t="s">
        <v>5649</v>
      </c>
      <c r="H482">
        <f>H182*CoverSheet!$C$35</f>
        <v>0</v>
      </c>
    </row>
    <row r="483" spans="1:8" x14ac:dyDescent="0.35">
      <c r="A483" t="str">
        <f>IF(CoverSheet!$C$9="Annual Return","AR",IF(CoverSheet!$C$9="Interim Return","IR",IF(CoverSheet!$C$9="Audited Annual Return","AAR","")))</f>
        <v/>
      </c>
      <c r="B483" t="str">
        <f>CoverSheet!$G$7</f>
        <v>v:25-01-a</v>
      </c>
      <c r="C483">
        <f>IF(CoverSheet!$C$31=3,"Q1",IF(CoverSheet!$C$31=6,"Q2",IF(CoverSheet!$C$31=9,"Q3",IF(AND(CoverSheet!$C$31=12,A483="AR"),"Q4",YEAR(CoverSheet!$D$29)))))</f>
        <v>1900</v>
      </c>
      <c r="D483" t="str">
        <f>CoverSheet!$C$15</f>
        <v/>
      </c>
      <c r="E483" t="s">
        <v>1931</v>
      </c>
      <c r="F483" t="s">
        <v>5945</v>
      </c>
      <c r="G483" t="s">
        <v>5650</v>
      </c>
      <c r="H483">
        <f>H183*CoverSheet!$C$35</f>
        <v>0</v>
      </c>
    </row>
    <row r="484" spans="1:8" x14ac:dyDescent="0.35">
      <c r="A484" t="str">
        <f>IF(CoverSheet!$C$9="Annual Return","AR",IF(CoverSheet!$C$9="Interim Return","IR",IF(CoverSheet!$C$9="Audited Annual Return","AAR","")))</f>
        <v/>
      </c>
      <c r="B484" t="str">
        <f>CoverSheet!$G$7</f>
        <v>v:25-01-a</v>
      </c>
      <c r="C484">
        <f>IF(CoverSheet!$C$31=3,"Q1",IF(CoverSheet!$C$31=6,"Q2",IF(CoverSheet!$C$31=9,"Q3",IF(AND(CoverSheet!$C$31=12,A484="AR"),"Q4",YEAR(CoverSheet!$D$29)))))</f>
        <v>1900</v>
      </c>
      <c r="D484" t="str">
        <f>CoverSheet!$C$15</f>
        <v/>
      </c>
      <c r="E484" t="s">
        <v>1931</v>
      </c>
      <c r="F484" t="s">
        <v>5946</v>
      </c>
      <c r="G484" t="s">
        <v>5651</v>
      </c>
      <c r="H484">
        <f>H184*CoverSheet!$C$35</f>
        <v>0</v>
      </c>
    </row>
    <row r="485" spans="1:8" x14ac:dyDescent="0.35">
      <c r="A485" t="str">
        <f>IF(CoverSheet!$C$9="Annual Return","AR",IF(CoverSheet!$C$9="Interim Return","IR",IF(CoverSheet!$C$9="Audited Annual Return","AAR","")))</f>
        <v/>
      </c>
      <c r="B485" t="str">
        <f>CoverSheet!$G$7</f>
        <v>v:25-01-a</v>
      </c>
      <c r="C485">
        <f>IF(CoverSheet!$C$31=3,"Q1",IF(CoverSheet!$C$31=6,"Q2",IF(CoverSheet!$C$31=9,"Q3",IF(AND(CoverSheet!$C$31=12,A485="AR"),"Q4",YEAR(CoverSheet!$D$29)))))</f>
        <v>1900</v>
      </c>
      <c r="D485" t="str">
        <f>CoverSheet!$C$15</f>
        <v/>
      </c>
      <c r="E485" t="s">
        <v>1931</v>
      </c>
      <c r="F485" t="s">
        <v>5947</v>
      </c>
      <c r="G485" t="s">
        <v>5652</v>
      </c>
      <c r="H485">
        <f>H185*CoverSheet!$C$35</f>
        <v>0</v>
      </c>
    </row>
    <row r="486" spans="1:8" x14ac:dyDescent="0.35">
      <c r="A486" t="str">
        <f>IF(CoverSheet!$C$9="Annual Return","AR",IF(CoverSheet!$C$9="Interim Return","IR",IF(CoverSheet!$C$9="Audited Annual Return","AAR","")))</f>
        <v/>
      </c>
      <c r="B486" t="str">
        <f>CoverSheet!$G$7</f>
        <v>v:25-01-a</v>
      </c>
      <c r="C486">
        <f>IF(CoverSheet!$C$31=3,"Q1",IF(CoverSheet!$C$31=6,"Q2",IF(CoverSheet!$C$31=9,"Q3",IF(AND(CoverSheet!$C$31=12,A486="AR"),"Q4",YEAR(CoverSheet!$D$29)))))</f>
        <v>1900</v>
      </c>
      <c r="D486" t="str">
        <f>CoverSheet!$C$15</f>
        <v/>
      </c>
      <c r="E486" t="s">
        <v>1931</v>
      </c>
      <c r="F486" t="s">
        <v>5948</v>
      </c>
      <c r="G486" t="s">
        <v>5653</v>
      </c>
      <c r="H486">
        <f>H186*CoverSheet!$C$35</f>
        <v>0</v>
      </c>
    </row>
    <row r="487" spans="1:8" x14ac:dyDescent="0.35">
      <c r="A487" t="str">
        <f>IF(CoverSheet!$C$9="Annual Return","AR",IF(CoverSheet!$C$9="Interim Return","IR",IF(CoverSheet!$C$9="Audited Annual Return","AAR","")))</f>
        <v/>
      </c>
      <c r="B487" t="str">
        <f>CoverSheet!$G$7</f>
        <v>v:25-01-a</v>
      </c>
      <c r="C487">
        <f>IF(CoverSheet!$C$31=3,"Q1",IF(CoverSheet!$C$31=6,"Q2",IF(CoverSheet!$C$31=9,"Q3",IF(AND(CoverSheet!$C$31=12,A487="AR"),"Q4",YEAR(CoverSheet!$D$29)))))</f>
        <v>1900</v>
      </c>
      <c r="D487" t="str">
        <f>CoverSheet!$C$15</f>
        <v/>
      </c>
      <c r="E487" t="s">
        <v>1931</v>
      </c>
      <c r="F487" t="s">
        <v>5949</v>
      </c>
      <c r="G487" t="s">
        <v>5654</v>
      </c>
      <c r="H487">
        <f>H187*CoverSheet!$C$35</f>
        <v>0</v>
      </c>
    </row>
    <row r="488" spans="1:8" x14ac:dyDescent="0.35">
      <c r="A488" t="str">
        <f>IF(CoverSheet!$C$9="Annual Return","AR",IF(CoverSheet!$C$9="Interim Return","IR",IF(CoverSheet!$C$9="Audited Annual Return","AAR","")))</f>
        <v/>
      </c>
      <c r="B488" t="str">
        <f>CoverSheet!$G$7</f>
        <v>v:25-01-a</v>
      </c>
      <c r="C488">
        <f>IF(CoverSheet!$C$31=3,"Q1",IF(CoverSheet!$C$31=6,"Q2",IF(CoverSheet!$C$31=9,"Q3",IF(AND(CoverSheet!$C$31=12,A488="AR"),"Q4",YEAR(CoverSheet!$D$29)))))</f>
        <v>1900</v>
      </c>
      <c r="D488" t="str">
        <f>CoverSheet!$C$15</f>
        <v/>
      </c>
      <c r="E488" t="s">
        <v>1931</v>
      </c>
      <c r="F488" t="s">
        <v>5950</v>
      </c>
      <c r="G488" t="s">
        <v>5655</v>
      </c>
      <c r="H488">
        <f>H188*CoverSheet!$C$35</f>
        <v>0</v>
      </c>
    </row>
    <row r="489" spans="1:8" x14ac:dyDescent="0.35">
      <c r="A489" t="str">
        <f>IF(CoverSheet!$C$9="Annual Return","AR",IF(CoverSheet!$C$9="Interim Return","IR",IF(CoverSheet!$C$9="Audited Annual Return","AAR","")))</f>
        <v/>
      </c>
      <c r="B489" t="str">
        <f>CoverSheet!$G$7</f>
        <v>v:25-01-a</v>
      </c>
      <c r="C489">
        <f>IF(CoverSheet!$C$31=3,"Q1",IF(CoverSheet!$C$31=6,"Q2",IF(CoverSheet!$C$31=9,"Q3",IF(AND(CoverSheet!$C$31=12,A489="AR"),"Q4",YEAR(CoverSheet!$D$29)))))</f>
        <v>1900</v>
      </c>
      <c r="D489" t="str">
        <f>CoverSheet!$C$15</f>
        <v/>
      </c>
      <c r="E489" t="s">
        <v>1931</v>
      </c>
      <c r="F489" t="s">
        <v>5951</v>
      </c>
      <c r="G489" t="s">
        <v>5656</v>
      </c>
      <c r="H489">
        <f>H189*CoverSheet!$C$35</f>
        <v>0</v>
      </c>
    </row>
    <row r="490" spans="1:8" x14ac:dyDescent="0.35">
      <c r="A490" t="str">
        <f>IF(CoverSheet!$C$9="Annual Return","AR",IF(CoverSheet!$C$9="Interim Return","IR",IF(CoverSheet!$C$9="Audited Annual Return","AAR","")))</f>
        <v/>
      </c>
      <c r="B490" t="str">
        <f>CoverSheet!$G$7</f>
        <v>v:25-01-a</v>
      </c>
      <c r="C490">
        <f>IF(CoverSheet!$C$31=3,"Q1",IF(CoverSheet!$C$31=6,"Q2",IF(CoverSheet!$C$31=9,"Q3",IF(AND(CoverSheet!$C$31=12,A490="AR"),"Q4",YEAR(CoverSheet!$D$29)))))</f>
        <v>1900</v>
      </c>
      <c r="D490" t="str">
        <f>CoverSheet!$C$15</f>
        <v/>
      </c>
      <c r="E490" t="s">
        <v>1931</v>
      </c>
      <c r="F490" t="s">
        <v>5952</v>
      </c>
      <c r="G490" t="s">
        <v>5657</v>
      </c>
      <c r="H490">
        <f>H190*CoverSheet!$C$35</f>
        <v>0</v>
      </c>
    </row>
    <row r="491" spans="1:8" x14ac:dyDescent="0.35">
      <c r="A491" t="str">
        <f>IF(CoverSheet!$C$9="Annual Return","AR",IF(CoverSheet!$C$9="Interim Return","IR",IF(CoverSheet!$C$9="Audited Annual Return","AAR","")))</f>
        <v/>
      </c>
      <c r="B491" t="str">
        <f>CoverSheet!$G$7</f>
        <v>v:25-01-a</v>
      </c>
      <c r="C491">
        <f>IF(CoverSheet!$C$31=3,"Q1",IF(CoverSheet!$C$31=6,"Q2",IF(CoverSheet!$C$31=9,"Q3",IF(AND(CoverSheet!$C$31=12,A491="AR"),"Q4",YEAR(CoverSheet!$D$29)))))</f>
        <v>1900</v>
      </c>
      <c r="D491" t="str">
        <f>CoverSheet!$C$15</f>
        <v/>
      </c>
      <c r="E491" t="s">
        <v>1931</v>
      </c>
      <c r="F491" t="s">
        <v>5953</v>
      </c>
      <c r="G491" t="s">
        <v>5658</v>
      </c>
      <c r="H491">
        <f>H191*CoverSheet!$C$35</f>
        <v>0</v>
      </c>
    </row>
    <row r="492" spans="1:8" x14ac:dyDescent="0.35">
      <c r="A492" t="str">
        <f>IF(CoverSheet!$C$9="Annual Return","AR",IF(CoverSheet!$C$9="Interim Return","IR",IF(CoverSheet!$C$9="Audited Annual Return","AAR","")))</f>
        <v/>
      </c>
      <c r="B492" t="str">
        <f>CoverSheet!$G$7</f>
        <v>v:25-01-a</v>
      </c>
      <c r="C492">
        <f>IF(CoverSheet!$C$31=3,"Q1",IF(CoverSheet!$C$31=6,"Q2",IF(CoverSheet!$C$31=9,"Q3",IF(AND(CoverSheet!$C$31=12,A492="AR"),"Q4",YEAR(CoverSheet!$D$29)))))</f>
        <v>1900</v>
      </c>
      <c r="D492" t="str">
        <f>CoverSheet!$C$15</f>
        <v/>
      </c>
      <c r="E492" t="s">
        <v>1931</v>
      </c>
      <c r="F492" t="s">
        <v>5954</v>
      </c>
      <c r="G492" t="s">
        <v>5659</v>
      </c>
      <c r="H492">
        <f>H192*CoverSheet!$C$35</f>
        <v>0</v>
      </c>
    </row>
    <row r="493" spans="1:8" x14ac:dyDescent="0.35">
      <c r="A493" t="str">
        <f>IF(CoverSheet!$C$9="Annual Return","AR",IF(CoverSheet!$C$9="Interim Return","IR",IF(CoverSheet!$C$9="Audited Annual Return","AAR","")))</f>
        <v/>
      </c>
      <c r="B493" t="str">
        <f>CoverSheet!$G$7</f>
        <v>v:25-01-a</v>
      </c>
      <c r="C493">
        <f>IF(CoverSheet!$C$31=3,"Q1",IF(CoverSheet!$C$31=6,"Q2",IF(CoverSheet!$C$31=9,"Q3",IF(AND(CoverSheet!$C$31=12,A493="AR"),"Q4",YEAR(CoverSheet!$D$29)))))</f>
        <v>1900</v>
      </c>
      <c r="D493" t="str">
        <f>CoverSheet!$C$15</f>
        <v/>
      </c>
      <c r="E493" t="s">
        <v>1931</v>
      </c>
      <c r="F493" t="s">
        <v>5955</v>
      </c>
      <c r="G493" t="s">
        <v>5660</v>
      </c>
      <c r="H493">
        <f>H193*CoverSheet!$C$35</f>
        <v>0</v>
      </c>
    </row>
    <row r="494" spans="1:8" x14ac:dyDescent="0.35">
      <c r="A494" t="str">
        <f>IF(CoverSheet!$C$9="Annual Return","AR",IF(CoverSheet!$C$9="Interim Return","IR",IF(CoverSheet!$C$9="Audited Annual Return","AAR","")))</f>
        <v/>
      </c>
      <c r="B494" t="str">
        <f>CoverSheet!$G$7</f>
        <v>v:25-01-a</v>
      </c>
      <c r="C494">
        <f>IF(CoverSheet!$C$31=3,"Q1",IF(CoverSheet!$C$31=6,"Q2",IF(CoverSheet!$C$31=9,"Q3",IF(AND(CoverSheet!$C$31=12,A494="AR"),"Q4",YEAR(CoverSheet!$D$29)))))</f>
        <v>1900</v>
      </c>
      <c r="D494" t="str">
        <f>CoverSheet!$C$15</f>
        <v/>
      </c>
      <c r="E494" t="s">
        <v>1931</v>
      </c>
      <c r="F494" t="s">
        <v>5956</v>
      </c>
      <c r="G494" t="s">
        <v>5661</v>
      </c>
      <c r="H494">
        <f>H194*CoverSheet!$C$35</f>
        <v>0</v>
      </c>
    </row>
    <row r="495" spans="1:8" x14ac:dyDescent="0.35">
      <c r="A495" t="str">
        <f>IF(CoverSheet!$C$9="Annual Return","AR",IF(CoverSheet!$C$9="Interim Return","IR",IF(CoverSheet!$C$9="Audited Annual Return","AAR","")))</f>
        <v/>
      </c>
      <c r="B495" t="str">
        <f>CoverSheet!$G$7</f>
        <v>v:25-01-a</v>
      </c>
      <c r="C495">
        <f>IF(CoverSheet!$C$31=3,"Q1",IF(CoverSheet!$C$31=6,"Q2",IF(CoverSheet!$C$31=9,"Q3",IF(AND(CoverSheet!$C$31=12,A495="AR"),"Q4",YEAR(CoverSheet!$D$29)))))</f>
        <v>1900</v>
      </c>
      <c r="D495" t="str">
        <f>CoverSheet!$C$15</f>
        <v/>
      </c>
      <c r="E495" t="s">
        <v>1931</v>
      </c>
      <c r="F495" t="s">
        <v>5957</v>
      </c>
      <c r="G495" t="s">
        <v>5662</v>
      </c>
      <c r="H495">
        <f>H195*CoverSheet!$C$35</f>
        <v>0</v>
      </c>
    </row>
    <row r="496" spans="1:8" x14ac:dyDescent="0.35">
      <c r="A496" t="str">
        <f>IF(CoverSheet!$C$9="Annual Return","AR",IF(CoverSheet!$C$9="Interim Return","IR",IF(CoverSheet!$C$9="Audited Annual Return","AAR","")))</f>
        <v/>
      </c>
      <c r="B496" t="str">
        <f>CoverSheet!$G$7</f>
        <v>v:25-01-a</v>
      </c>
      <c r="C496">
        <f>IF(CoverSheet!$C$31=3,"Q1",IF(CoverSheet!$C$31=6,"Q2",IF(CoverSheet!$C$31=9,"Q3",IF(AND(CoverSheet!$C$31=12,A496="AR"),"Q4",YEAR(CoverSheet!$D$29)))))</f>
        <v>1900</v>
      </c>
      <c r="D496" t="str">
        <f>CoverSheet!$C$15</f>
        <v/>
      </c>
      <c r="E496" t="s">
        <v>1931</v>
      </c>
      <c r="F496" t="s">
        <v>5958</v>
      </c>
      <c r="G496" t="s">
        <v>5663</v>
      </c>
      <c r="H496">
        <f>H196*CoverSheet!$C$35</f>
        <v>0</v>
      </c>
    </row>
    <row r="497" spans="1:8" x14ac:dyDescent="0.35">
      <c r="A497" t="str">
        <f>IF(CoverSheet!$C$9="Annual Return","AR",IF(CoverSheet!$C$9="Interim Return","IR",IF(CoverSheet!$C$9="Audited Annual Return","AAR","")))</f>
        <v/>
      </c>
      <c r="B497" t="str">
        <f>CoverSheet!$G$7</f>
        <v>v:25-01-a</v>
      </c>
      <c r="C497">
        <f>IF(CoverSheet!$C$31=3,"Q1",IF(CoverSheet!$C$31=6,"Q2",IF(CoverSheet!$C$31=9,"Q3",IF(AND(CoverSheet!$C$31=12,A497="AR"),"Q4",YEAR(CoverSheet!$D$29)))))</f>
        <v>1900</v>
      </c>
      <c r="D497" t="str">
        <f>CoverSheet!$C$15</f>
        <v/>
      </c>
      <c r="E497" t="s">
        <v>1931</v>
      </c>
      <c r="F497" t="s">
        <v>5959</v>
      </c>
      <c r="G497" t="s">
        <v>5664</v>
      </c>
      <c r="H497">
        <f>H197*CoverSheet!$C$35</f>
        <v>0</v>
      </c>
    </row>
    <row r="498" spans="1:8" x14ac:dyDescent="0.35">
      <c r="A498" t="str">
        <f>IF(CoverSheet!$C$9="Annual Return","AR",IF(CoverSheet!$C$9="Interim Return","IR",IF(CoverSheet!$C$9="Audited Annual Return","AAR","")))</f>
        <v/>
      </c>
      <c r="B498" t="str">
        <f>CoverSheet!$G$7</f>
        <v>v:25-01-a</v>
      </c>
      <c r="C498">
        <f>IF(CoverSheet!$C$31=3,"Q1",IF(CoverSheet!$C$31=6,"Q2",IF(CoverSheet!$C$31=9,"Q3",IF(AND(CoverSheet!$C$31=12,A498="AR"),"Q4",YEAR(CoverSheet!$D$29)))))</f>
        <v>1900</v>
      </c>
      <c r="D498" t="str">
        <f>CoverSheet!$C$15</f>
        <v/>
      </c>
      <c r="E498" t="s">
        <v>1931</v>
      </c>
      <c r="F498" t="s">
        <v>5960</v>
      </c>
      <c r="G498" t="s">
        <v>5665</v>
      </c>
      <c r="H498">
        <f>H198*CoverSheet!$C$35</f>
        <v>0</v>
      </c>
    </row>
    <row r="499" spans="1:8" x14ac:dyDescent="0.35">
      <c r="A499" t="str">
        <f>IF(CoverSheet!$C$9="Annual Return","AR",IF(CoverSheet!$C$9="Interim Return","IR",IF(CoverSheet!$C$9="Audited Annual Return","AAR","")))</f>
        <v/>
      </c>
      <c r="B499" t="str">
        <f>CoverSheet!$G$7</f>
        <v>v:25-01-a</v>
      </c>
      <c r="C499">
        <f>IF(CoverSheet!$C$31=3,"Q1",IF(CoverSheet!$C$31=6,"Q2",IF(CoverSheet!$C$31=9,"Q3",IF(AND(CoverSheet!$C$31=12,A499="AR"),"Q4",YEAR(CoverSheet!$D$29)))))</f>
        <v>1900</v>
      </c>
      <c r="D499" t="str">
        <f>CoverSheet!$C$15</f>
        <v/>
      </c>
      <c r="E499" t="s">
        <v>1931</v>
      </c>
      <c r="F499" t="s">
        <v>5961</v>
      </c>
      <c r="G499" t="s">
        <v>5666</v>
      </c>
      <c r="H499">
        <f>H199*CoverSheet!$C$35</f>
        <v>0</v>
      </c>
    </row>
    <row r="500" spans="1:8" x14ac:dyDescent="0.35">
      <c r="A500" t="str">
        <f>IF(CoverSheet!$C$9="Annual Return","AR",IF(CoverSheet!$C$9="Interim Return","IR",IF(CoverSheet!$C$9="Audited Annual Return","AAR","")))</f>
        <v/>
      </c>
      <c r="B500" t="str">
        <f>CoverSheet!$G$7</f>
        <v>v:25-01-a</v>
      </c>
      <c r="C500">
        <f>IF(CoverSheet!$C$31=3,"Q1",IF(CoverSheet!$C$31=6,"Q2",IF(CoverSheet!$C$31=9,"Q3",IF(AND(CoverSheet!$C$31=12,A500="AR"),"Q4",YEAR(CoverSheet!$D$29)))))</f>
        <v>1900</v>
      </c>
      <c r="D500" t="str">
        <f>CoverSheet!$C$15</f>
        <v/>
      </c>
      <c r="E500" t="s">
        <v>1931</v>
      </c>
      <c r="F500" t="s">
        <v>5962</v>
      </c>
      <c r="G500" t="s">
        <v>6110</v>
      </c>
      <c r="H500">
        <f>H200*CoverSheet!$C$35</f>
        <v>0</v>
      </c>
    </row>
    <row r="501" spans="1:8" x14ac:dyDescent="0.35">
      <c r="A501" t="str">
        <f>IF(CoverSheet!$C$9="Annual Return","AR",IF(CoverSheet!$C$9="Interim Return","IR",IF(CoverSheet!$C$9="Audited Annual Return","AAR","")))</f>
        <v/>
      </c>
      <c r="B501" t="str">
        <f>CoverSheet!$G$7</f>
        <v>v:25-01-a</v>
      </c>
      <c r="C501">
        <f>IF(CoverSheet!$C$31=3,"Q1",IF(CoverSheet!$C$31=6,"Q2",IF(CoverSheet!$C$31=9,"Q3",IF(AND(CoverSheet!$C$31=12,A501="AR"),"Q4",YEAR(CoverSheet!$D$29)))))</f>
        <v>1900</v>
      </c>
      <c r="D501" t="str">
        <f>CoverSheet!$C$15</f>
        <v/>
      </c>
      <c r="E501" t="s">
        <v>1931</v>
      </c>
      <c r="F501" t="s">
        <v>5963</v>
      </c>
      <c r="G501" t="s">
        <v>5667</v>
      </c>
      <c r="H501">
        <f>H201*CoverSheet!$C$35</f>
        <v>0</v>
      </c>
    </row>
    <row r="502" spans="1:8" x14ac:dyDescent="0.35">
      <c r="A502" t="str">
        <f>IF(CoverSheet!$C$9="Annual Return","AR",IF(CoverSheet!$C$9="Interim Return","IR",IF(CoverSheet!$C$9="Audited Annual Return","AAR","")))</f>
        <v/>
      </c>
      <c r="B502" t="str">
        <f>CoverSheet!$G$7</f>
        <v>v:25-01-a</v>
      </c>
      <c r="C502">
        <f>IF(CoverSheet!$C$31=3,"Q1",IF(CoverSheet!$C$31=6,"Q2",IF(CoverSheet!$C$31=9,"Q3",IF(AND(CoverSheet!$C$31=12,A502="AR"),"Q4",YEAR(CoverSheet!$D$29)))))</f>
        <v>1900</v>
      </c>
      <c r="D502" t="str">
        <f>CoverSheet!$C$15</f>
        <v/>
      </c>
      <c r="E502" t="s">
        <v>1931</v>
      </c>
      <c r="F502" t="s">
        <v>5964</v>
      </c>
      <c r="G502" t="s">
        <v>5668</v>
      </c>
      <c r="H502">
        <f>H202*CoverSheet!$C$35</f>
        <v>0</v>
      </c>
    </row>
    <row r="503" spans="1:8" x14ac:dyDescent="0.35">
      <c r="A503" t="str">
        <f>IF(CoverSheet!$C$9="Annual Return","AR",IF(CoverSheet!$C$9="Interim Return","IR",IF(CoverSheet!$C$9="Audited Annual Return","AAR","")))</f>
        <v/>
      </c>
      <c r="B503" t="str">
        <f>CoverSheet!$G$7</f>
        <v>v:25-01-a</v>
      </c>
      <c r="C503">
        <f>IF(CoverSheet!$C$31=3,"Q1",IF(CoverSheet!$C$31=6,"Q2",IF(CoverSheet!$C$31=9,"Q3",IF(AND(CoverSheet!$C$31=12,A503="AR"),"Q4",YEAR(CoverSheet!$D$29)))))</f>
        <v>1900</v>
      </c>
      <c r="D503" t="str">
        <f>CoverSheet!$C$15</f>
        <v/>
      </c>
      <c r="E503" t="s">
        <v>1931</v>
      </c>
      <c r="F503" t="s">
        <v>5965</v>
      </c>
      <c r="G503" t="s">
        <v>5669</v>
      </c>
      <c r="H503">
        <f>H203*CoverSheet!$C$35</f>
        <v>0</v>
      </c>
    </row>
    <row r="504" spans="1:8" x14ac:dyDescent="0.35">
      <c r="A504" t="str">
        <f>IF(CoverSheet!$C$9="Annual Return","AR",IF(CoverSheet!$C$9="Interim Return","IR",IF(CoverSheet!$C$9="Audited Annual Return","AAR","")))</f>
        <v/>
      </c>
      <c r="B504" t="str">
        <f>CoverSheet!$G$7</f>
        <v>v:25-01-a</v>
      </c>
      <c r="C504">
        <f>IF(CoverSheet!$C$31=3,"Q1",IF(CoverSheet!$C$31=6,"Q2",IF(CoverSheet!$C$31=9,"Q3",IF(AND(CoverSheet!$C$31=12,A504="AR"),"Q4",YEAR(CoverSheet!$D$29)))))</f>
        <v>1900</v>
      </c>
      <c r="D504" t="str">
        <f>CoverSheet!$C$15</f>
        <v/>
      </c>
      <c r="E504" t="s">
        <v>1931</v>
      </c>
      <c r="F504" t="s">
        <v>5966</v>
      </c>
      <c r="G504" t="s">
        <v>5670</v>
      </c>
      <c r="H504">
        <f>H204*CoverSheet!$C$35</f>
        <v>0</v>
      </c>
    </row>
    <row r="505" spans="1:8" x14ac:dyDescent="0.35">
      <c r="A505" t="str">
        <f>IF(CoverSheet!$C$9="Annual Return","AR",IF(CoverSheet!$C$9="Interim Return","IR",IF(CoverSheet!$C$9="Audited Annual Return","AAR","")))</f>
        <v/>
      </c>
      <c r="B505" t="str">
        <f>CoverSheet!$G$7</f>
        <v>v:25-01-a</v>
      </c>
      <c r="C505">
        <f>IF(CoverSheet!$C$31=3,"Q1",IF(CoverSheet!$C$31=6,"Q2",IF(CoverSheet!$C$31=9,"Q3",IF(AND(CoverSheet!$C$31=12,A505="AR"),"Q4",YEAR(CoverSheet!$D$29)))))</f>
        <v>1900</v>
      </c>
      <c r="D505" t="str">
        <f>CoverSheet!$C$15</f>
        <v/>
      </c>
      <c r="E505" t="s">
        <v>1931</v>
      </c>
      <c r="F505" t="s">
        <v>5967</v>
      </c>
      <c r="G505" t="s">
        <v>5671</v>
      </c>
      <c r="H505">
        <f>H205*CoverSheet!$C$35</f>
        <v>0</v>
      </c>
    </row>
    <row r="506" spans="1:8" x14ac:dyDescent="0.35">
      <c r="A506" t="str">
        <f>IF(CoverSheet!$C$9="Annual Return","AR",IF(CoverSheet!$C$9="Interim Return","IR",IF(CoverSheet!$C$9="Audited Annual Return","AAR","")))</f>
        <v/>
      </c>
      <c r="B506" t="str">
        <f>CoverSheet!$G$7</f>
        <v>v:25-01-a</v>
      </c>
      <c r="C506">
        <f>IF(CoverSheet!$C$31=3,"Q1",IF(CoverSheet!$C$31=6,"Q2",IF(CoverSheet!$C$31=9,"Q3",IF(AND(CoverSheet!$C$31=12,A506="AR"),"Q4",YEAR(CoverSheet!$D$29)))))</f>
        <v>1900</v>
      </c>
      <c r="D506" t="str">
        <f>CoverSheet!$C$15</f>
        <v/>
      </c>
      <c r="E506" t="s">
        <v>1931</v>
      </c>
      <c r="F506" t="s">
        <v>5968</v>
      </c>
      <c r="G506" t="s">
        <v>5672</v>
      </c>
      <c r="H506">
        <f>H206*CoverSheet!$C$35</f>
        <v>0</v>
      </c>
    </row>
    <row r="507" spans="1:8" x14ac:dyDescent="0.35">
      <c r="A507" t="str">
        <f>IF(CoverSheet!$C$9="Annual Return","AR",IF(CoverSheet!$C$9="Interim Return","IR",IF(CoverSheet!$C$9="Audited Annual Return","AAR","")))</f>
        <v/>
      </c>
      <c r="B507" t="str">
        <f>CoverSheet!$G$7</f>
        <v>v:25-01-a</v>
      </c>
      <c r="C507">
        <f>IF(CoverSheet!$C$31=3,"Q1",IF(CoverSheet!$C$31=6,"Q2",IF(CoverSheet!$C$31=9,"Q3",IF(AND(CoverSheet!$C$31=12,A507="AR"),"Q4",YEAR(CoverSheet!$D$29)))))</f>
        <v>1900</v>
      </c>
      <c r="D507" t="str">
        <f>CoverSheet!$C$15</f>
        <v/>
      </c>
      <c r="E507" t="s">
        <v>1931</v>
      </c>
      <c r="F507" t="s">
        <v>5969</v>
      </c>
      <c r="G507" t="s">
        <v>5673</v>
      </c>
      <c r="H507">
        <f>H207*CoverSheet!$C$35</f>
        <v>0</v>
      </c>
    </row>
    <row r="508" spans="1:8" x14ac:dyDescent="0.35">
      <c r="A508" t="str">
        <f>IF(CoverSheet!$C$9="Annual Return","AR",IF(CoverSheet!$C$9="Interim Return","IR",IF(CoverSheet!$C$9="Audited Annual Return","AAR","")))</f>
        <v/>
      </c>
      <c r="B508" t="str">
        <f>CoverSheet!$G$7</f>
        <v>v:25-01-a</v>
      </c>
      <c r="C508">
        <f>IF(CoverSheet!$C$31=3,"Q1",IF(CoverSheet!$C$31=6,"Q2",IF(CoverSheet!$C$31=9,"Q3",IF(AND(CoverSheet!$C$31=12,A508="AR"),"Q4",YEAR(CoverSheet!$D$29)))))</f>
        <v>1900</v>
      </c>
      <c r="D508" t="str">
        <f>CoverSheet!$C$15</f>
        <v/>
      </c>
      <c r="E508" t="s">
        <v>1931</v>
      </c>
      <c r="F508" t="s">
        <v>5970</v>
      </c>
      <c r="G508" t="s">
        <v>5674</v>
      </c>
      <c r="H508">
        <f>H208*CoverSheet!$C$35</f>
        <v>0</v>
      </c>
    </row>
    <row r="509" spans="1:8" x14ac:dyDescent="0.35">
      <c r="A509" t="str">
        <f>IF(CoverSheet!$C$9="Annual Return","AR",IF(CoverSheet!$C$9="Interim Return","IR",IF(CoverSheet!$C$9="Audited Annual Return","AAR","")))</f>
        <v/>
      </c>
      <c r="B509" t="str">
        <f>CoverSheet!$G$7</f>
        <v>v:25-01-a</v>
      </c>
      <c r="C509">
        <f>IF(CoverSheet!$C$31=3,"Q1",IF(CoverSheet!$C$31=6,"Q2",IF(CoverSheet!$C$31=9,"Q3",IF(AND(CoverSheet!$C$31=12,A509="AR"),"Q4",YEAR(CoverSheet!$D$29)))))</f>
        <v>1900</v>
      </c>
      <c r="D509" t="str">
        <f>CoverSheet!$C$15</f>
        <v/>
      </c>
      <c r="E509" t="s">
        <v>1931</v>
      </c>
      <c r="F509" t="s">
        <v>5971</v>
      </c>
      <c r="G509" t="s">
        <v>5675</v>
      </c>
      <c r="H509">
        <f>H209*CoverSheet!$C$35</f>
        <v>0</v>
      </c>
    </row>
    <row r="510" spans="1:8" x14ac:dyDescent="0.35">
      <c r="A510" t="str">
        <f>IF(CoverSheet!$C$9="Annual Return","AR",IF(CoverSheet!$C$9="Interim Return","IR",IF(CoverSheet!$C$9="Audited Annual Return","AAR","")))</f>
        <v/>
      </c>
      <c r="B510" t="str">
        <f>CoverSheet!$G$7</f>
        <v>v:25-01-a</v>
      </c>
      <c r="C510">
        <f>IF(CoverSheet!$C$31=3,"Q1",IF(CoverSheet!$C$31=6,"Q2",IF(CoverSheet!$C$31=9,"Q3",IF(AND(CoverSheet!$C$31=12,A510="AR"),"Q4",YEAR(CoverSheet!$D$29)))))</f>
        <v>1900</v>
      </c>
      <c r="D510" t="str">
        <f>CoverSheet!$C$15</f>
        <v/>
      </c>
      <c r="E510" t="s">
        <v>1931</v>
      </c>
      <c r="F510" t="s">
        <v>5972</v>
      </c>
      <c r="G510" t="s">
        <v>5676</v>
      </c>
      <c r="H510">
        <f>H210*CoverSheet!$C$35</f>
        <v>0</v>
      </c>
    </row>
    <row r="511" spans="1:8" x14ac:dyDescent="0.35">
      <c r="A511" t="str">
        <f>IF(CoverSheet!$C$9="Annual Return","AR",IF(CoverSheet!$C$9="Interim Return","IR",IF(CoverSheet!$C$9="Audited Annual Return","AAR","")))</f>
        <v/>
      </c>
      <c r="B511" t="str">
        <f>CoverSheet!$G$7</f>
        <v>v:25-01-a</v>
      </c>
      <c r="C511">
        <f>IF(CoverSheet!$C$31=3,"Q1",IF(CoverSheet!$C$31=6,"Q2",IF(CoverSheet!$C$31=9,"Q3",IF(AND(CoverSheet!$C$31=12,A511="AR"),"Q4",YEAR(CoverSheet!$D$29)))))</f>
        <v>1900</v>
      </c>
      <c r="D511" t="str">
        <f>CoverSheet!$C$15</f>
        <v/>
      </c>
      <c r="E511" t="s">
        <v>1931</v>
      </c>
      <c r="F511" t="s">
        <v>5973</v>
      </c>
      <c r="G511" t="s">
        <v>5677</v>
      </c>
      <c r="H511">
        <f>H211*CoverSheet!$C$35</f>
        <v>0</v>
      </c>
    </row>
    <row r="512" spans="1:8" x14ac:dyDescent="0.35">
      <c r="A512" t="str">
        <f>IF(CoverSheet!$C$9="Annual Return","AR",IF(CoverSheet!$C$9="Interim Return","IR",IF(CoverSheet!$C$9="Audited Annual Return","AAR","")))</f>
        <v/>
      </c>
      <c r="B512" t="str">
        <f>CoverSheet!$G$7</f>
        <v>v:25-01-a</v>
      </c>
      <c r="C512">
        <f>IF(CoverSheet!$C$31=3,"Q1",IF(CoverSheet!$C$31=6,"Q2",IF(CoverSheet!$C$31=9,"Q3",IF(AND(CoverSheet!$C$31=12,A512="AR"),"Q4",YEAR(CoverSheet!$D$29)))))</f>
        <v>1900</v>
      </c>
      <c r="D512" t="str">
        <f>CoverSheet!$C$15</f>
        <v/>
      </c>
      <c r="E512" t="s">
        <v>1931</v>
      </c>
      <c r="F512" t="s">
        <v>5974</v>
      </c>
      <c r="G512" t="s">
        <v>5678</v>
      </c>
      <c r="H512">
        <f>H212*CoverSheet!$C$35</f>
        <v>0</v>
      </c>
    </row>
    <row r="513" spans="1:8" x14ac:dyDescent="0.35">
      <c r="A513" t="str">
        <f>IF(CoverSheet!$C$9="Annual Return","AR",IF(CoverSheet!$C$9="Interim Return","IR",IF(CoverSheet!$C$9="Audited Annual Return","AAR","")))</f>
        <v/>
      </c>
      <c r="B513" t="str">
        <f>CoverSheet!$G$7</f>
        <v>v:25-01-a</v>
      </c>
      <c r="C513">
        <f>IF(CoverSheet!$C$31=3,"Q1",IF(CoverSheet!$C$31=6,"Q2",IF(CoverSheet!$C$31=9,"Q3",IF(AND(CoverSheet!$C$31=12,A513="AR"),"Q4",YEAR(CoverSheet!$D$29)))))</f>
        <v>1900</v>
      </c>
      <c r="D513" t="str">
        <f>CoverSheet!$C$15</f>
        <v/>
      </c>
      <c r="E513" t="s">
        <v>1931</v>
      </c>
      <c r="F513" t="s">
        <v>5975</v>
      </c>
      <c r="G513" t="s">
        <v>5679</v>
      </c>
      <c r="H513">
        <f>H213*CoverSheet!$C$35</f>
        <v>0</v>
      </c>
    </row>
    <row r="514" spans="1:8" x14ac:dyDescent="0.35">
      <c r="A514" t="str">
        <f>IF(CoverSheet!$C$9="Annual Return","AR",IF(CoverSheet!$C$9="Interim Return","IR",IF(CoverSheet!$C$9="Audited Annual Return","AAR","")))</f>
        <v/>
      </c>
      <c r="B514" t="str">
        <f>CoverSheet!$G$7</f>
        <v>v:25-01-a</v>
      </c>
      <c r="C514">
        <f>IF(CoverSheet!$C$31=3,"Q1",IF(CoverSheet!$C$31=6,"Q2",IF(CoverSheet!$C$31=9,"Q3",IF(AND(CoverSheet!$C$31=12,A514="AR"),"Q4",YEAR(CoverSheet!$D$29)))))</f>
        <v>1900</v>
      </c>
      <c r="D514" t="str">
        <f>CoverSheet!$C$15</f>
        <v/>
      </c>
      <c r="E514" t="s">
        <v>1931</v>
      </c>
      <c r="F514" t="s">
        <v>5976</v>
      </c>
      <c r="G514" t="s">
        <v>5680</v>
      </c>
      <c r="H514">
        <f>H214*CoverSheet!$C$35</f>
        <v>0</v>
      </c>
    </row>
    <row r="515" spans="1:8" x14ac:dyDescent="0.35">
      <c r="A515" t="str">
        <f>IF(CoverSheet!$C$9="Annual Return","AR",IF(CoverSheet!$C$9="Interim Return","IR",IF(CoverSheet!$C$9="Audited Annual Return","AAR","")))</f>
        <v/>
      </c>
      <c r="B515" t="str">
        <f>CoverSheet!$G$7</f>
        <v>v:25-01-a</v>
      </c>
      <c r="C515">
        <f>IF(CoverSheet!$C$31=3,"Q1",IF(CoverSheet!$C$31=6,"Q2",IF(CoverSheet!$C$31=9,"Q3",IF(AND(CoverSheet!$C$31=12,A515="AR"),"Q4",YEAR(CoverSheet!$D$29)))))</f>
        <v>1900</v>
      </c>
      <c r="D515" t="str">
        <f>CoverSheet!$C$15</f>
        <v/>
      </c>
      <c r="E515" t="s">
        <v>1931</v>
      </c>
      <c r="F515" t="s">
        <v>5977</v>
      </c>
      <c r="G515" t="s">
        <v>5681</v>
      </c>
      <c r="H515">
        <f>H215*CoverSheet!$C$35</f>
        <v>0</v>
      </c>
    </row>
    <row r="516" spans="1:8" x14ac:dyDescent="0.35">
      <c r="A516" t="str">
        <f>IF(CoverSheet!$C$9="Annual Return","AR",IF(CoverSheet!$C$9="Interim Return","IR",IF(CoverSheet!$C$9="Audited Annual Return","AAR","")))</f>
        <v/>
      </c>
      <c r="B516" t="str">
        <f>CoverSheet!$G$7</f>
        <v>v:25-01-a</v>
      </c>
      <c r="C516">
        <f>IF(CoverSheet!$C$31=3,"Q1",IF(CoverSheet!$C$31=6,"Q2",IF(CoverSheet!$C$31=9,"Q3",IF(AND(CoverSheet!$C$31=12,A516="AR"),"Q4",YEAR(CoverSheet!$D$29)))))</f>
        <v>1900</v>
      </c>
      <c r="D516" t="str">
        <f>CoverSheet!$C$15</f>
        <v/>
      </c>
      <c r="E516" t="s">
        <v>1931</v>
      </c>
      <c r="F516" t="s">
        <v>5978</v>
      </c>
      <c r="G516" t="s">
        <v>5682</v>
      </c>
      <c r="H516">
        <f>H216*CoverSheet!$C$35</f>
        <v>0</v>
      </c>
    </row>
    <row r="517" spans="1:8" x14ac:dyDescent="0.35">
      <c r="A517" t="str">
        <f>IF(CoverSheet!$C$9="Annual Return","AR",IF(CoverSheet!$C$9="Interim Return","IR",IF(CoverSheet!$C$9="Audited Annual Return","AAR","")))</f>
        <v/>
      </c>
      <c r="B517" t="str">
        <f>CoverSheet!$G$7</f>
        <v>v:25-01-a</v>
      </c>
      <c r="C517">
        <f>IF(CoverSheet!$C$31=3,"Q1",IF(CoverSheet!$C$31=6,"Q2",IF(CoverSheet!$C$31=9,"Q3",IF(AND(CoverSheet!$C$31=12,A517="AR"),"Q4",YEAR(CoverSheet!$D$29)))))</f>
        <v>1900</v>
      </c>
      <c r="D517" t="str">
        <f>CoverSheet!$C$15</f>
        <v/>
      </c>
      <c r="E517" t="s">
        <v>1931</v>
      </c>
      <c r="F517" t="s">
        <v>5979</v>
      </c>
      <c r="G517" t="s">
        <v>5683</v>
      </c>
      <c r="H517">
        <f>H217*CoverSheet!$C$35</f>
        <v>0</v>
      </c>
    </row>
    <row r="518" spans="1:8" x14ac:dyDescent="0.35">
      <c r="A518" t="str">
        <f>IF(CoverSheet!$C$9="Annual Return","AR",IF(CoverSheet!$C$9="Interim Return","IR",IF(CoverSheet!$C$9="Audited Annual Return","AAR","")))</f>
        <v/>
      </c>
      <c r="B518" t="str">
        <f>CoverSheet!$G$7</f>
        <v>v:25-01-a</v>
      </c>
      <c r="C518">
        <f>IF(CoverSheet!$C$31=3,"Q1",IF(CoverSheet!$C$31=6,"Q2",IF(CoverSheet!$C$31=9,"Q3",IF(AND(CoverSheet!$C$31=12,A518="AR"),"Q4",YEAR(CoverSheet!$D$29)))))</f>
        <v>1900</v>
      </c>
      <c r="D518" t="str">
        <f>CoverSheet!$C$15</f>
        <v/>
      </c>
      <c r="E518" t="s">
        <v>1931</v>
      </c>
      <c r="F518" t="s">
        <v>5980</v>
      </c>
      <c r="G518" t="s">
        <v>5684</v>
      </c>
      <c r="H518">
        <f>H218*CoverSheet!$C$35</f>
        <v>0</v>
      </c>
    </row>
    <row r="519" spans="1:8" x14ac:dyDescent="0.35">
      <c r="A519" t="str">
        <f>IF(CoverSheet!$C$9="Annual Return","AR",IF(CoverSheet!$C$9="Interim Return","IR",IF(CoverSheet!$C$9="Audited Annual Return","AAR","")))</f>
        <v/>
      </c>
      <c r="B519" t="str">
        <f>CoverSheet!$G$7</f>
        <v>v:25-01-a</v>
      </c>
      <c r="C519">
        <f>IF(CoverSheet!$C$31=3,"Q1",IF(CoverSheet!$C$31=6,"Q2",IF(CoverSheet!$C$31=9,"Q3",IF(AND(CoverSheet!$C$31=12,A519="AR"),"Q4",YEAR(CoverSheet!$D$29)))))</f>
        <v>1900</v>
      </c>
      <c r="D519" t="str">
        <f>CoverSheet!$C$15</f>
        <v/>
      </c>
      <c r="E519" t="s">
        <v>1931</v>
      </c>
      <c r="F519" t="s">
        <v>5981</v>
      </c>
      <c r="G519" t="s">
        <v>5685</v>
      </c>
      <c r="H519">
        <f>H219*CoverSheet!$C$35</f>
        <v>0</v>
      </c>
    </row>
    <row r="520" spans="1:8" x14ac:dyDescent="0.35">
      <c r="A520" t="str">
        <f>IF(CoverSheet!$C$9="Annual Return","AR",IF(CoverSheet!$C$9="Interim Return","IR",IF(CoverSheet!$C$9="Audited Annual Return","AAR","")))</f>
        <v/>
      </c>
      <c r="B520" t="str">
        <f>CoverSheet!$G$7</f>
        <v>v:25-01-a</v>
      </c>
      <c r="C520">
        <f>IF(CoverSheet!$C$31=3,"Q1",IF(CoverSheet!$C$31=6,"Q2",IF(CoverSheet!$C$31=9,"Q3",IF(AND(CoverSheet!$C$31=12,A520="AR"),"Q4",YEAR(CoverSheet!$D$29)))))</f>
        <v>1900</v>
      </c>
      <c r="D520" t="str">
        <f>CoverSheet!$C$15</f>
        <v/>
      </c>
      <c r="E520" t="s">
        <v>1931</v>
      </c>
      <c r="F520" t="s">
        <v>5982</v>
      </c>
      <c r="G520" t="s">
        <v>5686</v>
      </c>
      <c r="H520">
        <f>H220*CoverSheet!$C$35</f>
        <v>0</v>
      </c>
    </row>
    <row r="521" spans="1:8" x14ac:dyDescent="0.35">
      <c r="A521" t="str">
        <f>IF(CoverSheet!$C$9="Annual Return","AR",IF(CoverSheet!$C$9="Interim Return","IR",IF(CoverSheet!$C$9="Audited Annual Return","AAR","")))</f>
        <v/>
      </c>
      <c r="B521" t="str">
        <f>CoverSheet!$G$7</f>
        <v>v:25-01-a</v>
      </c>
      <c r="C521">
        <f>IF(CoverSheet!$C$31=3,"Q1",IF(CoverSheet!$C$31=6,"Q2",IF(CoverSheet!$C$31=9,"Q3",IF(AND(CoverSheet!$C$31=12,A521="AR"),"Q4",YEAR(CoverSheet!$D$29)))))</f>
        <v>1900</v>
      </c>
      <c r="D521" t="str">
        <f>CoverSheet!$C$15</f>
        <v/>
      </c>
      <c r="E521" t="s">
        <v>1931</v>
      </c>
      <c r="F521" t="s">
        <v>5983</v>
      </c>
      <c r="G521" t="s">
        <v>5687</v>
      </c>
      <c r="H521">
        <f>H221*CoverSheet!$C$35</f>
        <v>0</v>
      </c>
    </row>
    <row r="522" spans="1:8" x14ac:dyDescent="0.35">
      <c r="A522" t="str">
        <f>IF(CoverSheet!$C$9="Annual Return","AR",IF(CoverSheet!$C$9="Interim Return","IR",IF(CoverSheet!$C$9="Audited Annual Return","AAR","")))</f>
        <v/>
      </c>
      <c r="B522" t="str">
        <f>CoverSheet!$G$7</f>
        <v>v:25-01-a</v>
      </c>
      <c r="C522">
        <f>IF(CoverSheet!$C$31=3,"Q1",IF(CoverSheet!$C$31=6,"Q2",IF(CoverSheet!$C$31=9,"Q3",IF(AND(CoverSheet!$C$31=12,A522="AR"),"Q4",YEAR(CoverSheet!$D$29)))))</f>
        <v>1900</v>
      </c>
      <c r="D522" t="str">
        <f>CoverSheet!$C$15</f>
        <v/>
      </c>
      <c r="E522" t="s">
        <v>1931</v>
      </c>
      <c r="F522" t="s">
        <v>5984</v>
      </c>
      <c r="G522" t="s">
        <v>5688</v>
      </c>
      <c r="H522">
        <f>H222*CoverSheet!$C$35</f>
        <v>0</v>
      </c>
    </row>
    <row r="523" spans="1:8" x14ac:dyDescent="0.35">
      <c r="A523" t="str">
        <f>IF(CoverSheet!$C$9="Annual Return","AR",IF(CoverSheet!$C$9="Interim Return","IR",IF(CoverSheet!$C$9="Audited Annual Return","AAR","")))</f>
        <v/>
      </c>
      <c r="B523" t="str">
        <f>CoverSheet!$G$7</f>
        <v>v:25-01-a</v>
      </c>
      <c r="C523">
        <f>IF(CoverSheet!$C$31=3,"Q1",IF(CoverSheet!$C$31=6,"Q2",IF(CoverSheet!$C$31=9,"Q3",IF(AND(CoverSheet!$C$31=12,A523="AR"),"Q4",YEAR(CoverSheet!$D$29)))))</f>
        <v>1900</v>
      </c>
      <c r="D523" t="str">
        <f>CoverSheet!$C$15</f>
        <v/>
      </c>
      <c r="E523" t="s">
        <v>1931</v>
      </c>
      <c r="F523" t="s">
        <v>5985</v>
      </c>
      <c r="G523" t="s">
        <v>5689</v>
      </c>
      <c r="H523">
        <f>H223*CoverSheet!$C$35</f>
        <v>0</v>
      </c>
    </row>
    <row r="524" spans="1:8" x14ac:dyDescent="0.35">
      <c r="A524" t="str">
        <f>IF(CoverSheet!$C$9="Annual Return","AR",IF(CoverSheet!$C$9="Interim Return","IR",IF(CoverSheet!$C$9="Audited Annual Return","AAR","")))</f>
        <v/>
      </c>
      <c r="B524" t="str">
        <f>CoverSheet!$G$7</f>
        <v>v:25-01-a</v>
      </c>
      <c r="C524">
        <f>IF(CoverSheet!$C$31=3,"Q1",IF(CoverSheet!$C$31=6,"Q2",IF(CoverSheet!$C$31=9,"Q3",IF(AND(CoverSheet!$C$31=12,A524="AR"),"Q4",YEAR(CoverSheet!$D$29)))))</f>
        <v>1900</v>
      </c>
      <c r="D524" t="str">
        <f>CoverSheet!$C$15</f>
        <v/>
      </c>
      <c r="E524" t="s">
        <v>1931</v>
      </c>
      <c r="F524" t="s">
        <v>5986</v>
      </c>
      <c r="G524" t="s">
        <v>5690</v>
      </c>
      <c r="H524">
        <f>H224*CoverSheet!$C$35</f>
        <v>0</v>
      </c>
    </row>
    <row r="525" spans="1:8" x14ac:dyDescent="0.35">
      <c r="A525" t="str">
        <f>IF(CoverSheet!$C$9="Annual Return","AR",IF(CoverSheet!$C$9="Interim Return","IR",IF(CoverSheet!$C$9="Audited Annual Return","AAR","")))</f>
        <v/>
      </c>
      <c r="B525" t="str">
        <f>CoverSheet!$G$7</f>
        <v>v:25-01-a</v>
      </c>
      <c r="C525">
        <f>IF(CoverSheet!$C$31=3,"Q1",IF(CoverSheet!$C$31=6,"Q2",IF(CoverSheet!$C$31=9,"Q3",IF(AND(CoverSheet!$C$31=12,A525="AR"),"Q4",YEAR(CoverSheet!$D$29)))))</f>
        <v>1900</v>
      </c>
      <c r="D525" t="str">
        <f>CoverSheet!$C$15</f>
        <v/>
      </c>
      <c r="E525" t="s">
        <v>1931</v>
      </c>
      <c r="F525" t="s">
        <v>5987</v>
      </c>
      <c r="G525" t="s">
        <v>5691</v>
      </c>
      <c r="H525">
        <f>H225*CoverSheet!$C$35</f>
        <v>0</v>
      </c>
    </row>
    <row r="526" spans="1:8" x14ac:dyDescent="0.35">
      <c r="A526" t="str">
        <f>IF(CoverSheet!$C$9="Annual Return","AR",IF(CoverSheet!$C$9="Interim Return","IR",IF(CoverSheet!$C$9="Audited Annual Return","AAR","")))</f>
        <v/>
      </c>
      <c r="B526" t="str">
        <f>CoverSheet!$G$7</f>
        <v>v:25-01-a</v>
      </c>
      <c r="C526">
        <f>IF(CoverSheet!$C$31=3,"Q1",IF(CoverSheet!$C$31=6,"Q2",IF(CoverSheet!$C$31=9,"Q3",IF(AND(CoverSheet!$C$31=12,A526="AR"),"Q4",YEAR(CoverSheet!$D$29)))))</f>
        <v>1900</v>
      </c>
      <c r="D526" t="str">
        <f>CoverSheet!$C$15</f>
        <v/>
      </c>
      <c r="E526" t="s">
        <v>1931</v>
      </c>
      <c r="F526" t="s">
        <v>5988</v>
      </c>
      <c r="G526" t="s">
        <v>5692</v>
      </c>
      <c r="H526">
        <f>H226*CoverSheet!$C$35</f>
        <v>0</v>
      </c>
    </row>
    <row r="527" spans="1:8" x14ac:dyDescent="0.35">
      <c r="A527" t="str">
        <f>IF(CoverSheet!$C$9="Annual Return","AR",IF(CoverSheet!$C$9="Interim Return","IR",IF(CoverSheet!$C$9="Audited Annual Return","AAR","")))</f>
        <v/>
      </c>
      <c r="B527" t="str">
        <f>CoverSheet!$G$7</f>
        <v>v:25-01-a</v>
      </c>
      <c r="C527">
        <f>IF(CoverSheet!$C$31=3,"Q1",IF(CoverSheet!$C$31=6,"Q2",IF(CoverSheet!$C$31=9,"Q3",IF(AND(CoverSheet!$C$31=12,A527="AR"),"Q4",YEAR(CoverSheet!$D$29)))))</f>
        <v>1900</v>
      </c>
      <c r="D527" t="str">
        <f>CoverSheet!$C$15</f>
        <v/>
      </c>
      <c r="E527" t="s">
        <v>1931</v>
      </c>
      <c r="F527" t="s">
        <v>5989</v>
      </c>
      <c r="G527" t="s">
        <v>5693</v>
      </c>
      <c r="H527">
        <f>H227*CoverSheet!$C$35</f>
        <v>0</v>
      </c>
    </row>
    <row r="528" spans="1:8" x14ac:dyDescent="0.35">
      <c r="A528" t="str">
        <f>IF(CoverSheet!$C$9="Annual Return","AR",IF(CoverSheet!$C$9="Interim Return","IR",IF(CoverSheet!$C$9="Audited Annual Return","AAR","")))</f>
        <v/>
      </c>
      <c r="B528" t="str">
        <f>CoverSheet!$G$7</f>
        <v>v:25-01-a</v>
      </c>
      <c r="C528">
        <f>IF(CoverSheet!$C$31=3,"Q1",IF(CoverSheet!$C$31=6,"Q2",IF(CoverSheet!$C$31=9,"Q3",IF(AND(CoverSheet!$C$31=12,A528="AR"),"Q4",YEAR(CoverSheet!$D$29)))))</f>
        <v>1900</v>
      </c>
      <c r="D528" t="str">
        <f>CoverSheet!$C$15</f>
        <v/>
      </c>
      <c r="E528" t="s">
        <v>1931</v>
      </c>
      <c r="F528" t="s">
        <v>5990</v>
      </c>
      <c r="G528" t="s">
        <v>5694</v>
      </c>
      <c r="H528">
        <f>H228*CoverSheet!$C$35</f>
        <v>0</v>
      </c>
    </row>
    <row r="529" spans="1:8" x14ac:dyDescent="0.35">
      <c r="A529" t="str">
        <f>IF(CoverSheet!$C$9="Annual Return","AR",IF(CoverSheet!$C$9="Interim Return","IR",IF(CoverSheet!$C$9="Audited Annual Return","AAR","")))</f>
        <v/>
      </c>
      <c r="B529" t="str">
        <f>CoverSheet!$G$7</f>
        <v>v:25-01-a</v>
      </c>
      <c r="C529">
        <f>IF(CoverSheet!$C$31=3,"Q1",IF(CoverSheet!$C$31=6,"Q2",IF(CoverSheet!$C$31=9,"Q3",IF(AND(CoverSheet!$C$31=12,A529="AR"),"Q4",YEAR(CoverSheet!$D$29)))))</f>
        <v>1900</v>
      </c>
      <c r="D529" t="str">
        <f>CoverSheet!$C$15</f>
        <v/>
      </c>
      <c r="E529" t="s">
        <v>1931</v>
      </c>
      <c r="F529" t="s">
        <v>5991</v>
      </c>
      <c r="G529" t="s">
        <v>5695</v>
      </c>
      <c r="H529">
        <f>H229*CoverSheet!$C$35</f>
        <v>0</v>
      </c>
    </row>
    <row r="530" spans="1:8" x14ac:dyDescent="0.35">
      <c r="A530" t="str">
        <f>IF(CoverSheet!$C$9="Annual Return","AR",IF(CoverSheet!$C$9="Interim Return","IR",IF(CoverSheet!$C$9="Audited Annual Return","AAR","")))</f>
        <v/>
      </c>
      <c r="B530" t="str">
        <f>CoverSheet!$G$7</f>
        <v>v:25-01-a</v>
      </c>
      <c r="C530">
        <f>IF(CoverSheet!$C$31=3,"Q1",IF(CoverSheet!$C$31=6,"Q2",IF(CoverSheet!$C$31=9,"Q3",IF(AND(CoverSheet!$C$31=12,A530="AR"),"Q4",YEAR(CoverSheet!$D$29)))))</f>
        <v>1900</v>
      </c>
      <c r="D530" t="str">
        <f>CoverSheet!$C$15</f>
        <v/>
      </c>
      <c r="E530" t="s">
        <v>1931</v>
      </c>
      <c r="F530" t="s">
        <v>5992</v>
      </c>
      <c r="G530" t="s">
        <v>6111</v>
      </c>
      <c r="H530">
        <f>H230*CoverSheet!$C$35</f>
        <v>0</v>
      </c>
    </row>
    <row r="531" spans="1:8" x14ac:dyDescent="0.35">
      <c r="A531" t="str">
        <f>IF(CoverSheet!$C$9="Annual Return","AR",IF(CoverSheet!$C$9="Interim Return","IR",IF(CoverSheet!$C$9="Audited Annual Return","AAR","")))</f>
        <v/>
      </c>
      <c r="B531" t="str">
        <f>CoverSheet!$G$7</f>
        <v>v:25-01-a</v>
      </c>
      <c r="C531">
        <f>IF(CoverSheet!$C$31=3,"Q1",IF(CoverSheet!$C$31=6,"Q2",IF(CoverSheet!$C$31=9,"Q3",IF(AND(CoverSheet!$C$31=12,A531="AR"),"Q4",YEAR(CoverSheet!$D$29)))))</f>
        <v>1900</v>
      </c>
      <c r="D531" t="str">
        <f>CoverSheet!$C$15</f>
        <v/>
      </c>
      <c r="E531" t="s">
        <v>1931</v>
      </c>
      <c r="F531" t="s">
        <v>5993</v>
      </c>
      <c r="G531" t="s">
        <v>5696</v>
      </c>
      <c r="H531">
        <f>H231*CoverSheet!$C$35</f>
        <v>0</v>
      </c>
    </row>
    <row r="532" spans="1:8" x14ac:dyDescent="0.35">
      <c r="A532" t="str">
        <f>IF(CoverSheet!$C$9="Annual Return","AR",IF(CoverSheet!$C$9="Interim Return","IR",IF(CoverSheet!$C$9="Audited Annual Return","AAR","")))</f>
        <v/>
      </c>
      <c r="B532" t="str">
        <f>CoverSheet!$G$7</f>
        <v>v:25-01-a</v>
      </c>
      <c r="C532">
        <f>IF(CoverSheet!$C$31=3,"Q1",IF(CoverSheet!$C$31=6,"Q2",IF(CoverSheet!$C$31=9,"Q3",IF(AND(CoverSheet!$C$31=12,A532="AR"),"Q4",YEAR(CoverSheet!$D$29)))))</f>
        <v>1900</v>
      </c>
      <c r="D532" t="str">
        <f>CoverSheet!$C$15</f>
        <v/>
      </c>
      <c r="E532" t="s">
        <v>1931</v>
      </c>
      <c r="F532" t="s">
        <v>5994</v>
      </c>
      <c r="G532" t="s">
        <v>5697</v>
      </c>
      <c r="H532">
        <f>H232*CoverSheet!$C$35</f>
        <v>0</v>
      </c>
    </row>
    <row r="533" spans="1:8" x14ac:dyDescent="0.35">
      <c r="A533" t="str">
        <f>IF(CoverSheet!$C$9="Annual Return","AR",IF(CoverSheet!$C$9="Interim Return","IR",IF(CoverSheet!$C$9="Audited Annual Return","AAR","")))</f>
        <v/>
      </c>
      <c r="B533" t="str">
        <f>CoverSheet!$G$7</f>
        <v>v:25-01-a</v>
      </c>
      <c r="C533">
        <f>IF(CoverSheet!$C$31=3,"Q1",IF(CoverSheet!$C$31=6,"Q2",IF(CoverSheet!$C$31=9,"Q3",IF(AND(CoverSheet!$C$31=12,A533="AR"),"Q4",YEAR(CoverSheet!$D$29)))))</f>
        <v>1900</v>
      </c>
      <c r="D533" t="str">
        <f>CoverSheet!$C$15</f>
        <v/>
      </c>
      <c r="E533" t="s">
        <v>1931</v>
      </c>
      <c r="F533" t="s">
        <v>5995</v>
      </c>
      <c r="G533" t="s">
        <v>5698</v>
      </c>
      <c r="H533">
        <f>H233*CoverSheet!$C$35</f>
        <v>0</v>
      </c>
    </row>
    <row r="534" spans="1:8" x14ac:dyDescent="0.35">
      <c r="A534" t="str">
        <f>IF(CoverSheet!$C$9="Annual Return","AR",IF(CoverSheet!$C$9="Interim Return","IR",IF(CoverSheet!$C$9="Audited Annual Return","AAR","")))</f>
        <v/>
      </c>
      <c r="B534" t="str">
        <f>CoverSheet!$G$7</f>
        <v>v:25-01-a</v>
      </c>
      <c r="C534">
        <f>IF(CoverSheet!$C$31=3,"Q1",IF(CoverSheet!$C$31=6,"Q2",IF(CoverSheet!$C$31=9,"Q3",IF(AND(CoverSheet!$C$31=12,A534="AR"),"Q4",YEAR(CoverSheet!$D$29)))))</f>
        <v>1900</v>
      </c>
      <c r="D534" t="str">
        <f>CoverSheet!$C$15</f>
        <v/>
      </c>
      <c r="E534" t="s">
        <v>1931</v>
      </c>
      <c r="F534" t="s">
        <v>5996</v>
      </c>
      <c r="G534" t="s">
        <v>5699</v>
      </c>
      <c r="H534">
        <f>H234*CoverSheet!$C$35</f>
        <v>0</v>
      </c>
    </row>
    <row r="535" spans="1:8" x14ac:dyDescent="0.35">
      <c r="A535" t="str">
        <f>IF(CoverSheet!$C$9="Annual Return","AR",IF(CoverSheet!$C$9="Interim Return","IR",IF(CoverSheet!$C$9="Audited Annual Return","AAR","")))</f>
        <v/>
      </c>
      <c r="B535" t="str">
        <f>CoverSheet!$G$7</f>
        <v>v:25-01-a</v>
      </c>
      <c r="C535">
        <f>IF(CoverSheet!$C$31=3,"Q1",IF(CoverSheet!$C$31=6,"Q2",IF(CoverSheet!$C$31=9,"Q3",IF(AND(CoverSheet!$C$31=12,A535="AR"),"Q4",YEAR(CoverSheet!$D$29)))))</f>
        <v>1900</v>
      </c>
      <c r="D535" t="str">
        <f>CoverSheet!$C$15</f>
        <v/>
      </c>
      <c r="E535" t="s">
        <v>1931</v>
      </c>
      <c r="F535" t="s">
        <v>5997</v>
      </c>
      <c r="G535" t="s">
        <v>5700</v>
      </c>
      <c r="H535">
        <f>H235*CoverSheet!$C$35</f>
        <v>0</v>
      </c>
    </row>
    <row r="536" spans="1:8" x14ac:dyDescent="0.35">
      <c r="A536" t="str">
        <f>IF(CoverSheet!$C$9="Annual Return","AR",IF(CoverSheet!$C$9="Interim Return","IR",IF(CoverSheet!$C$9="Audited Annual Return","AAR","")))</f>
        <v/>
      </c>
      <c r="B536" t="str">
        <f>CoverSheet!$G$7</f>
        <v>v:25-01-a</v>
      </c>
      <c r="C536">
        <f>IF(CoverSheet!$C$31=3,"Q1",IF(CoverSheet!$C$31=6,"Q2",IF(CoverSheet!$C$31=9,"Q3",IF(AND(CoverSheet!$C$31=12,A536="AR"),"Q4",YEAR(CoverSheet!$D$29)))))</f>
        <v>1900</v>
      </c>
      <c r="D536" t="str">
        <f>CoverSheet!$C$15</f>
        <v/>
      </c>
      <c r="E536" t="s">
        <v>1931</v>
      </c>
      <c r="F536" t="s">
        <v>5998</v>
      </c>
      <c r="G536" t="s">
        <v>5701</v>
      </c>
      <c r="H536">
        <f>H236*CoverSheet!$C$35</f>
        <v>0</v>
      </c>
    </row>
    <row r="537" spans="1:8" x14ac:dyDescent="0.35">
      <c r="A537" t="str">
        <f>IF(CoverSheet!$C$9="Annual Return","AR",IF(CoverSheet!$C$9="Interim Return","IR",IF(CoverSheet!$C$9="Audited Annual Return","AAR","")))</f>
        <v/>
      </c>
      <c r="B537" t="str">
        <f>CoverSheet!$G$7</f>
        <v>v:25-01-a</v>
      </c>
      <c r="C537">
        <f>IF(CoverSheet!$C$31=3,"Q1",IF(CoverSheet!$C$31=6,"Q2",IF(CoverSheet!$C$31=9,"Q3",IF(AND(CoverSheet!$C$31=12,A537="AR"),"Q4",YEAR(CoverSheet!$D$29)))))</f>
        <v>1900</v>
      </c>
      <c r="D537" t="str">
        <f>CoverSheet!$C$15</f>
        <v/>
      </c>
      <c r="E537" t="s">
        <v>1931</v>
      </c>
      <c r="F537" t="s">
        <v>5999</v>
      </c>
      <c r="G537" t="s">
        <v>5702</v>
      </c>
      <c r="H537">
        <f>H237*CoverSheet!$C$35</f>
        <v>0</v>
      </c>
    </row>
    <row r="538" spans="1:8" x14ac:dyDescent="0.35">
      <c r="A538" t="str">
        <f>IF(CoverSheet!$C$9="Annual Return","AR",IF(CoverSheet!$C$9="Interim Return","IR",IF(CoverSheet!$C$9="Audited Annual Return","AAR","")))</f>
        <v/>
      </c>
      <c r="B538" t="str">
        <f>CoverSheet!$G$7</f>
        <v>v:25-01-a</v>
      </c>
      <c r="C538">
        <f>IF(CoverSheet!$C$31=3,"Q1",IF(CoverSheet!$C$31=6,"Q2",IF(CoverSheet!$C$31=9,"Q3",IF(AND(CoverSheet!$C$31=12,A538="AR"),"Q4",YEAR(CoverSheet!$D$29)))))</f>
        <v>1900</v>
      </c>
      <c r="D538" t="str">
        <f>CoverSheet!$C$15</f>
        <v/>
      </c>
      <c r="E538" t="s">
        <v>1931</v>
      </c>
      <c r="F538" t="s">
        <v>6000</v>
      </c>
      <c r="G538" t="s">
        <v>5703</v>
      </c>
      <c r="H538">
        <f>H238*CoverSheet!$C$35</f>
        <v>0</v>
      </c>
    </row>
    <row r="539" spans="1:8" x14ac:dyDescent="0.35">
      <c r="A539" t="str">
        <f>IF(CoverSheet!$C$9="Annual Return","AR",IF(CoverSheet!$C$9="Interim Return","IR",IF(CoverSheet!$C$9="Audited Annual Return","AAR","")))</f>
        <v/>
      </c>
      <c r="B539" t="str">
        <f>CoverSheet!$G$7</f>
        <v>v:25-01-a</v>
      </c>
      <c r="C539">
        <f>IF(CoverSheet!$C$31=3,"Q1",IF(CoverSheet!$C$31=6,"Q2",IF(CoverSheet!$C$31=9,"Q3",IF(AND(CoverSheet!$C$31=12,A539="AR"),"Q4",YEAR(CoverSheet!$D$29)))))</f>
        <v>1900</v>
      </c>
      <c r="D539" t="str">
        <f>CoverSheet!$C$15</f>
        <v/>
      </c>
      <c r="E539" t="s">
        <v>1931</v>
      </c>
      <c r="F539" t="s">
        <v>6001</v>
      </c>
      <c r="G539" t="s">
        <v>5704</v>
      </c>
      <c r="H539">
        <f>H239*CoverSheet!$C$35</f>
        <v>0</v>
      </c>
    </row>
    <row r="540" spans="1:8" x14ac:dyDescent="0.35">
      <c r="A540" t="str">
        <f>IF(CoverSheet!$C$9="Annual Return","AR",IF(CoverSheet!$C$9="Interim Return","IR",IF(CoverSheet!$C$9="Audited Annual Return","AAR","")))</f>
        <v/>
      </c>
      <c r="B540" t="str">
        <f>CoverSheet!$G$7</f>
        <v>v:25-01-a</v>
      </c>
      <c r="C540">
        <f>IF(CoverSheet!$C$31=3,"Q1",IF(CoverSheet!$C$31=6,"Q2",IF(CoverSheet!$C$31=9,"Q3",IF(AND(CoverSheet!$C$31=12,A540="AR"),"Q4",YEAR(CoverSheet!$D$29)))))</f>
        <v>1900</v>
      </c>
      <c r="D540" t="str">
        <f>CoverSheet!$C$15</f>
        <v/>
      </c>
      <c r="E540" t="s">
        <v>1931</v>
      </c>
      <c r="F540" t="s">
        <v>6002</v>
      </c>
      <c r="G540" t="s">
        <v>5705</v>
      </c>
      <c r="H540">
        <f>H240*CoverSheet!$C$35</f>
        <v>0</v>
      </c>
    </row>
    <row r="541" spans="1:8" x14ac:dyDescent="0.35">
      <c r="A541" t="str">
        <f>IF(CoverSheet!$C$9="Annual Return","AR",IF(CoverSheet!$C$9="Interim Return","IR",IF(CoverSheet!$C$9="Audited Annual Return","AAR","")))</f>
        <v/>
      </c>
      <c r="B541" t="str">
        <f>CoverSheet!$G$7</f>
        <v>v:25-01-a</v>
      </c>
      <c r="C541">
        <f>IF(CoverSheet!$C$31=3,"Q1",IF(CoverSheet!$C$31=6,"Q2",IF(CoverSheet!$C$31=9,"Q3",IF(AND(CoverSheet!$C$31=12,A541="AR"),"Q4",YEAR(CoverSheet!$D$29)))))</f>
        <v>1900</v>
      </c>
      <c r="D541" t="str">
        <f>CoverSheet!$C$15</f>
        <v/>
      </c>
      <c r="E541" t="s">
        <v>1931</v>
      </c>
      <c r="F541" t="s">
        <v>6003</v>
      </c>
      <c r="G541" t="s">
        <v>5706</v>
      </c>
      <c r="H541">
        <f>H241*CoverSheet!$C$35</f>
        <v>0</v>
      </c>
    </row>
    <row r="542" spans="1:8" x14ac:dyDescent="0.35">
      <c r="A542" t="str">
        <f>IF(CoverSheet!$C$9="Annual Return","AR",IF(CoverSheet!$C$9="Interim Return","IR",IF(CoverSheet!$C$9="Audited Annual Return","AAR","")))</f>
        <v/>
      </c>
      <c r="B542" t="str">
        <f>CoverSheet!$G$7</f>
        <v>v:25-01-a</v>
      </c>
      <c r="C542">
        <f>IF(CoverSheet!$C$31=3,"Q1",IF(CoverSheet!$C$31=6,"Q2",IF(CoverSheet!$C$31=9,"Q3",IF(AND(CoverSheet!$C$31=12,A542="AR"),"Q4",YEAR(CoverSheet!$D$29)))))</f>
        <v>1900</v>
      </c>
      <c r="D542" t="str">
        <f>CoverSheet!$C$15</f>
        <v/>
      </c>
      <c r="E542" t="s">
        <v>1931</v>
      </c>
      <c r="F542" t="s">
        <v>6004</v>
      </c>
      <c r="G542" t="s">
        <v>5707</v>
      </c>
      <c r="H542">
        <f>H242*CoverSheet!$C$35</f>
        <v>0</v>
      </c>
    </row>
    <row r="543" spans="1:8" x14ac:dyDescent="0.35">
      <c r="A543" t="str">
        <f>IF(CoverSheet!$C$9="Annual Return","AR",IF(CoverSheet!$C$9="Interim Return","IR",IF(CoverSheet!$C$9="Audited Annual Return","AAR","")))</f>
        <v/>
      </c>
      <c r="B543" t="str">
        <f>CoverSheet!$G$7</f>
        <v>v:25-01-a</v>
      </c>
      <c r="C543">
        <f>IF(CoverSheet!$C$31=3,"Q1",IF(CoverSheet!$C$31=6,"Q2",IF(CoverSheet!$C$31=9,"Q3",IF(AND(CoverSheet!$C$31=12,A543="AR"),"Q4",YEAR(CoverSheet!$D$29)))))</f>
        <v>1900</v>
      </c>
      <c r="D543" t="str">
        <f>CoverSheet!$C$15</f>
        <v/>
      </c>
      <c r="E543" t="s">
        <v>1931</v>
      </c>
      <c r="F543" t="s">
        <v>6005</v>
      </c>
      <c r="G543" t="s">
        <v>5708</v>
      </c>
      <c r="H543">
        <f>H243*CoverSheet!$C$35</f>
        <v>0</v>
      </c>
    </row>
    <row r="544" spans="1:8" x14ac:dyDescent="0.35">
      <c r="A544" t="str">
        <f>IF(CoverSheet!$C$9="Annual Return","AR",IF(CoverSheet!$C$9="Interim Return","IR",IF(CoverSheet!$C$9="Audited Annual Return","AAR","")))</f>
        <v/>
      </c>
      <c r="B544" t="str">
        <f>CoverSheet!$G$7</f>
        <v>v:25-01-a</v>
      </c>
      <c r="C544">
        <f>IF(CoverSheet!$C$31=3,"Q1",IF(CoverSheet!$C$31=6,"Q2",IF(CoverSheet!$C$31=9,"Q3",IF(AND(CoverSheet!$C$31=12,A544="AR"),"Q4",YEAR(CoverSheet!$D$29)))))</f>
        <v>1900</v>
      </c>
      <c r="D544" t="str">
        <f>CoverSheet!$C$15</f>
        <v/>
      </c>
      <c r="E544" t="s">
        <v>1931</v>
      </c>
      <c r="F544" t="s">
        <v>6006</v>
      </c>
      <c r="G544" t="s">
        <v>5709</v>
      </c>
      <c r="H544">
        <f>H244*CoverSheet!$C$35</f>
        <v>0</v>
      </c>
    </row>
    <row r="545" spans="1:8" x14ac:dyDescent="0.35">
      <c r="A545" t="str">
        <f>IF(CoverSheet!$C$9="Annual Return","AR",IF(CoverSheet!$C$9="Interim Return","IR",IF(CoverSheet!$C$9="Audited Annual Return","AAR","")))</f>
        <v/>
      </c>
      <c r="B545" t="str">
        <f>CoverSheet!$G$7</f>
        <v>v:25-01-a</v>
      </c>
      <c r="C545">
        <f>IF(CoverSheet!$C$31=3,"Q1",IF(CoverSheet!$C$31=6,"Q2",IF(CoverSheet!$C$31=9,"Q3",IF(AND(CoverSheet!$C$31=12,A545="AR"),"Q4",YEAR(CoverSheet!$D$29)))))</f>
        <v>1900</v>
      </c>
      <c r="D545" t="str">
        <f>CoverSheet!$C$15</f>
        <v/>
      </c>
      <c r="E545" t="s">
        <v>1931</v>
      </c>
      <c r="F545" t="s">
        <v>6007</v>
      </c>
      <c r="G545" t="s">
        <v>5710</v>
      </c>
      <c r="H545">
        <f>H245*CoverSheet!$C$35</f>
        <v>0</v>
      </c>
    </row>
    <row r="546" spans="1:8" x14ac:dyDescent="0.35">
      <c r="A546" t="str">
        <f>IF(CoverSheet!$C$9="Annual Return","AR",IF(CoverSheet!$C$9="Interim Return","IR",IF(CoverSheet!$C$9="Audited Annual Return","AAR","")))</f>
        <v/>
      </c>
      <c r="B546" t="str">
        <f>CoverSheet!$G$7</f>
        <v>v:25-01-a</v>
      </c>
      <c r="C546">
        <f>IF(CoverSheet!$C$31=3,"Q1",IF(CoverSheet!$C$31=6,"Q2",IF(CoverSheet!$C$31=9,"Q3",IF(AND(CoverSheet!$C$31=12,A546="AR"),"Q4",YEAR(CoverSheet!$D$29)))))</f>
        <v>1900</v>
      </c>
      <c r="D546" t="str">
        <f>CoverSheet!$C$15</f>
        <v/>
      </c>
      <c r="E546" t="s">
        <v>1931</v>
      </c>
      <c r="F546" t="s">
        <v>6008</v>
      </c>
      <c r="G546" t="s">
        <v>5711</v>
      </c>
      <c r="H546">
        <f>H246*CoverSheet!$C$35</f>
        <v>0</v>
      </c>
    </row>
    <row r="547" spans="1:8" x14ac:dyDescent="0.35">
      <c r="A547" t="str">
        <f>IF(CoverSheet!$C$9="Annual Return","AR",IF(CoverSheet!$C$9="Interim Return","IR",IF(CoverSheet!$C$9="Audited Annual Return","AAR","")))</f>
        <v/>
      </c>
      <c r="B547" t="str">
        <f>CoverSheet!$G$7</f>
        <v>v:25-01-a</v>
      </c>
      <c r="C547">
        <f>IF(CoverSheet!$C$31=3,"Q1",IF(CoverSheet!$C$31=6,"Q2",IF(CoverSheet!$C$31=9,"Q3",IF(AND(CoverSheet!$C$31=12,A547="AR"),"Q4",YEAR(CoverSheet!$D$29)))))</f>
        <v>1900</v>
      </c>
      <c r="D547" t="str">
        <f>CoverSheet!$C$15</f>
        <v/>
      </c>
      <c r="E547" t="s">
        <v>1931</v>
      </c>
      <c r="F547" t="s">
        <v>6009</v>
      </c>
      <c r="G547" t="s">
        <v>5712</v>
      </c>
      <c r="H547">
        <f>H247*CoverSheet!$C$35</f>
        <v>0</v>
      </c>
    </row>
    <row r="548" spans="1:8" x14ac:dyDescent="0.35">
      <c r="A548" t="str">
        <f>IF(CoverSheet!$C$9="Annual Return","AR",IF(CoverSheet!$C$9="Interim Return","IR",IF(CoverSheet!$C$9="Audited Annual Return","AAR","")))</f>
        <v/>
      </c>
      <c r="B548" t="str">
        <f>CoverSheet!$G$7</f>
        <v>v:25-01-a</v>
      </c>
      <c r="C548">
        <f>IF(CoverSheet!$C$31=3,"Q1",IF(CoverSheet!$C$31=6,"Q2",IF(CoverSheet!$C$31=9,"Q3",IF(AND(CoverSheet!$C$31=12,A548="AR"),"Q4",YEAR(CoverSheet!$D$29)))))</f>
        <v>1900</v>
      </c>
      <c r="D548" t="str">
        <f>CoverSheet!$C$15</f>
        <v/>
      </c>
      <c r="E548" t="s">
        <v>1931</v>
      </c>
      <c r="F548" t="s">
        <v>6010</v>
      </c>
      <c r="G548" t="s">
        <v>5713</v>
      </c>
      <c r="H548">
        <f>H248*CoverSheet!$C$35</f>
        <v>0</v>
      </c>
    </row>
    <row r="549" spans="1:8" x14ac:dyDescent="0.35">
      <c r="A549" t="str">
        <f>IF(CoverSheet!$C$9="Annual Return","AR",IF(CoverSheet!$C$9="Interim Return","IR",IF(CoverSheet!$C$9="Audited Annual Return","AAR","")))</f>
        <v/>
      </c>
      <c r="B549" t="str">
        <f>CoverSheet!$G$7</f>
        <v>v:25-01-a</v>
      </c>
      <c r="C549">
        <f>IF(CoverSheet!$C$31=3,"Q1",IF(CoverSheet!$C$31=6,"Q2",IF(CoverSheet!$C$31=9,"Q3",IF(AND(CoverSheet!$C$31=12,A549="AR"),"Q4",YEAR(CoverSheet!$D$29)))))</f>
        <v>1900</v>
      </c>
      <c r="D549" t="str">
        <f>CoverSheet!$C$15</f>
        <v/>
      </c>
      <c r="E549" t="s">
        <v>1931</v>
      </c>
      <c r="F549" t="s">
        <v>6011</v>
      </c>
      <c r="G549" t="s">
        <v>5714</v>
      </c>
      <c r="H549">
        <f>H249*CoverSheet!$C$35</f>
        <v>0</v>
      </c>
    </row>
    <row r="550" spans="1:8" x14ac:dyDescent="0.35">
      <c r="A550" t="str">
        <f>IF(CoverSheet!$C$9="Annual Return","AR",IF(CoverSheet!$C$9="Interim Return","IR",IF(CoverSheet!$C$9="Audited Annual Return","AAR","")))</f>
        <v/>
      </c>
      <c r="B550" t="str">
        <f>CoverSheet!$G$7</f>
        <v>v:25-01-a</v>
      </c>
      <c r="C550">
        <f>IF(CoverSheet!$C$31=3,"Q1",IF(CoverSheet!$C$31=6,"Q2",IF(CoverSheet!$C$31=9,"Q3",IF(AND(CoverSheet!$C$31=12,A550="AR"),"Q4",YEAR(CoverSheet!$D$29)))))</f>
        <v>1900</v>
      </c>
      <c r="D550" t="str">
        <f>CoverSheet!$C$15</f>
        <v/>
      </c>
      <c r="E550" t="s">
        <v>1931</v>
      </c>
      <c r="F550" t="s">
        <v>6012</v>
      </c>
      <c r="G550" t="s">
        <v>5715</v>
      </c>
      <c r="H550">
        <f>H250*CoverSheet!$C$35</f>
        <v>0</v>
      </c>
    </row>
    <row r="551" spans="1:8" x14ac:dyDescent="0.35">
      <c r="A551" t="str">
        <f>IF(CoverSheet!$C$9="Annual Return","AR",IF(CoverSheet!$C$9="Interim Return","IR",IF(CoverSheet!$C$9="Audited Annual Return","AAR","")))</f>
        <v/>
      </c>
      <c r="B551" t="str">
        <f>CoverSheet!$G$7</f>
        <v>v:25-01-a</v>
      </c>
      <c r="C551">
        <f>IF(CoverSheet!$C$31=3,"Q1",IF(CoverSheet!$C$31=6,"Q2",IF(CoverSheet!$C$31=9,"Q3",IF(AND(CoverSheet!$C$31=12,A551="AR"),"Q4",YEAR(CoverSheet!$D$29)))))</f>
        <v>1900</v>
      </c>
      <c r="D551" t="str">
        <f>CoverSheet!$C$15</f>
        <v/>
      </c>
      <c r="E551" t="s">
        <v>1931</v>
      </c>
      <c r="F551" t="s">
        <v>6013</v>
      </c>
      <c r="G551" t="s">
        <v>5716</v>
      </c>
      <c r="H551">
        <f>H251*CoverSheet!$C$35</f>
        <v>0</v>
      </c>
    </row>
    <row r="552" spans="1:8" x14ac:dyDescent="0.35">
      <c r="A552" t="str">
        <f>IF(CoverSheet!$C$9="Annual Return","AR",IF(CoverSheet!$C$9="Interim Return","IR",IF(CoverSheet!$C$9="Audited Annual Return","AAR","")))</f>
        <v/>
      </c>
      <c r="B552" t="str">
        <f>CoverSheet!$G$7</f>
        <v>v:25-01-a</v>
      </c>
      <c r="C552">
        <f>IF(CoverSheet!$C$31=3,"Q1",IF(CoverSheet!$C$31=6,"Q2",IF(CoverSheet!$C$31=9,"Q3",IF(AND(CoverSheet!$C$31=12,A552="AR"),"Q4",YEAR(CoverSheet!$D$29)))))</f>
        <v>1900</v>
      </c>
      <c r="D552" t="str">
        <f>CoverSheet!$C$15</f>
        <v/>
      </c>
      <c r="E552" t="s">
        <v>1931</v>
      </c>
      <c r="F552" t="s">
        <v>6014</v>
      </c>
      <c r="G552" t="s">
        <v>5717</v>
      </c>
      <c r="H552">
        <f>H252*CoverSheet!$C$35</f>
        <v>0</v>
      </c>
    </row>
    <row r="553" spans="1:8" x14ac:dyDescent="0.35">
      <c r="A553" t="str">
        <f>IF(CoverSheet!$C$9="Annual Return","AR",IF(CoverSheet!$C$9="Interim Return","IR",IF(CoverSheet!$C$9="Audited Annual Return","AAR","")))</f>
        <v/>
      </c>
      <c r="B553" t="str">
        <f>CoverSheet!$G$7</f>
        <v>v:25-01-a</v>
      </c>
      <c r="C553">
        <f>IF(CoverSheet!$C$31=3,"Q1",IF(CoverSheet!$C$31=6,"Q2",IF(CoverSheet!$C$31=9,"Q3",IF(AND(CoverSheet!$C$31=12,A553="AR"),"Q4",YEAR(CoverSheet!$D$29)))))</f>
        <v>1900</v>
      </c>
      <c r="D553" t="str">
        <f>CoverSheet!$C$15</f>
        <v/>
      </c>
      <c r="E553" t="s">
        <v>1931</v>
      </c>
      <c r="F553" t="s">
        <v>6015</v>
      </c>
      <c r="G553" t="s">
        <v>5718</v>
      </c>
      <c r="H553">
        <f>H253*CoverSheet!$C$35</f>
        <v>0</v>
      </c>
    </row>
    <row r="554" spans="1:8" x14ac:dyDescent="0.35">
      <c r="A554" t="str">
        <f>IF(CoverSheet!$C$9="Annual Return","AR",IF(CoverSheet!$C$9="Interim Return","IR",IF(CoverSheet!$C$9="Audited Annual Return","AAR","")))</f>
        <v/>
      </c>
      <c r="B554" t="str">
        <f>CoverSheet!$G$7</f>
        <v>v:25-01-a</v>
      </c>
      <c r="C554">
        <f>IF(CoverSheet!$C$31=3,"Q1",IF(CoverSheet!$C$31=6,"Q2",IF(CoverSheet!$C$31=9,"Q3",IF(AND(CoverSheet!$C$31=12,A554="AR"),"Q4",YEAR(CoverSheet!$D$29)))))</f>
        <v>1900</v>
      </c>
      <c r="D554" t="str">
        <f>CoverSheet!$C$15</f>
        <v/>
      </c>
      <c r="E554" t="s">
        <v>1931</v>
      </c>
      <c r="F554" t="s">
        <v>6016</v>
      </c>
      <c r="G554" t="s">
        <v>5719</v>
      </c>
      <c r="H554">
        <f>H254*CoverSheet!$C$35</f>
        <v>0</v>
      </c>
    </row>
    <row r="555" spans="1:8" x14ac:dyDescent="0.35">
      <c r="A555" t="str">
        <f>IF(CoverSheet!$C$9="Annual Return","AR",IF(CoverSheet!$C$9="Interim Return","IR",IF(CoverSheet!$C$9="Audited Annual Return","AAR","")))</f>
        <v/>
      </c>
      <c r="B555" t="str">
        <f>CoverSheet!$G$7</f>
        <v>v:25-01-a</v>
      </c>
      <c r="C555">
        <f>IF(CoverSheet!$C$31=3,"Q1",IF(CoverSheet!$C$31=6,"Q2",IF(CoverSheet!$C$31=9,"Q3",IF(AND(CoverSheet!$C$31=12,A555="AR"),"Q4",YEAR(CoverSheet!$D$29)))))</f>
        <v>1900</v>
      </c>
      <c r="D555" t="str">
        <f>CoverSheet!$C$15</f>
        <v/>
      </c>
      <c r="E555" t="s">
        <v>1931</v>
      </c>
      <c r="F555" t="s">
        <v>6017</v>
      </c>
      <c r="G555" t="s">
        <v>5720</v>
      </c>
      <c r="H555">
        <f>H255*CoverSheet!$C$35</f>
        <v>0</v>
      </c>
    </row>
    <row r="556" spans="1:8" x14ac:dyDescent="0.35">
      <c r="A556" t="str">
        <f>IF(CoverSheet!$C$9="Annual Return","AR",IF(CoverSheet!$C$9="Interim Return","IR",IF(CoverSheet!$C$9="Audited Annual Return","AAR","")))</f>
        <v/>
      </c>
      <c r="B556" t="str">
        <f>CoverSheet!$G$7</f>
        <v>v:25-01-a</v>
      </c>
      <c r="C556">
        <f>IF(CoverSheet!$C$31=3,"Q1",IF(CoverSheet!$C$31=6,"Q2",IF(CoverSheet!$C$31=9,"Q3",IF(AND(CoverSheet!$C$31=12,A556="AR"),"Q4",YEAR(CoverSheet!$D$29)))))</f>
        <v>1900</v>
      </c>
      <c r="D556" t="str">
        <f>CoverSheet!$C$15</f>
        <v/>
      </c>
      <c r="E556" t="s">
        <v>1931</v>
      </c>
      <c r="F556" t="s">
        <v>6018</v>
      </c>
      <c r="G556" t="s">
        <v>5721</v>
      </c>
      <c r="H556">
        <f>H256*CoverSheet!$C$35</f>
        <v>0</v>
      </c>
    </row>
    <row r="557" spans="1:8" x14ac:dyDescent="0.35">
      <c r="A557" t="str">
        <f>IF(CoverSheet!$C$9="Annual Return","AR",IF(CoverSheet!$C$9="Interim Return","IR",IF(CoverSheet!$C$9="Audited Annual Return","AAR","")))</f>
        <v/>
      </c>
      <c r="B557" t="str">
        <f>CoverSheet!$G$7</f>
        <v>v:25-01-a</v>
      </c>
      <c r="C557">
        <f>IF(CoverSheet!$C$31=3,"Q1",IF(CoverSheet!$C$31=6,"Q2",IF(CoverSheet!$C$31=9,"Q3",IF(AND(CoverSheet!$C$31=12,A557="AR"),"Q4",YEAR(CoverSheet!$D$29)))))</f>
        <v>1900</v>
      </c>
      <c r="D557" t="str">
        <f>CoverSheet!$C$15</f>
        <v/>
      </c>
      <c r="E557" t="s">
        <v>1931</v>
      </c>
      <c r="F557" t="s">
        <v>6019</v>
      </c>
      <c r="G557" t="s">
        <v>5722</v>
      </c>
      <c r="H557">
        <f>H257*CoverSheet!$C$35</f>
        <v>0</v>
      </c>
    </row>
    <row r="558" spans="1:8" x14ac:dyDescent="0.35">
      <c r="A558" t="str">
        <f>IF(CoverSheet!$C$9="Annual Return","AR",IF(CoverSheet!$C$9="Interim Return","IR",IF(CoverSheet!$C$9="Audited Annual Return","AAR","")))</f>
        <v/>
      </c>
      <c r="B558" t="str">
        <f>CoverSheet!$G$7</f>
        <v>v:25-01-a</v>
      </c>
      <c r="C558">
        <f>IF(CoverSheet!$C$31=3,"Q1",IF(CoverSheet!$C$31=6,"Q2",IF(CoverSheet!$C$31=9,"Q3",IF(AND(CoverSheet!$C$31=12,A558="AR"),"Q4",YEAR(CoverSheet!$D$29)))))</f>
        <v>1900</v>
      </c>
      <c r="D558" t="str">
        <f>CoverSheet!$C$15</f>
        <v/>
      </c>
      <c r="E558" t="s">
        <v>1931</v>
      </c>
      <c r="F558" t="s">
        <v>6020</v>
      </c>
      <c r="G558" t="s">
        <v>5723</v>
      </c>
      <c r="H558">
        <f>H258*CoverSheet!$C$35</f>
        <v>0</v>
      </c>
    </row>
    <row r="559" spans="1:8" x14ac:dyDescent="0.35">
      <c r="A559" t="str">
        <f>IF(CoverSheet!$C$9="Annual Return","AR",IF(CoverSheet!$C$9="Interim Return","IR",IF(CoverSheet!$C$9="Audited Annual Return","AAR","")))</f>
        <v/>
      </c>
      <c r="B559" t="str">
        <f>CoverSheet!$G$7</f>
        <v>v:25-01-a</v>
      </c>
      <c r="C559">
        <f>IF(CoverSheet!$C$31=3,"Q1",IF(CoverSheet!$C$31=6,"Q2",IF(CoverSheet!$C$31=9,"Q3",IF(AND(CoverSheet!$C$31=12,A559="AR"),"Q4",YEAR(CoverSheet!$D$29)))))</f>
        <v>1900</v>
      </c>
      <c r="D559" t="str">
        <f>CoverSheet!$C$15</f>
        <v/>
      </c>
      <c r="E559" t="s">
        <v>1931</v>
      </c>
      <c r="F559" t="s">
        <v>6021</v>
      </c>
      <c r="G559" t="s">
        <v>5724</v>
      </c>
      <c r="H559">
        <f>H259*CoverSheet!$C$35</f>
        <v>0</v>
      </c>
    </row>
    <row r="560" spans="1:8" x14ac:dyDescent="0.35">
      <c r="A560" t="str">
        <f>IF(CoverSheet!$C$9="Annual Return","AR",IF(CoverSheet!$C$9="Interim Return","IR",IF(CoverSheet!$C$9="Audited Annual Return","AAR","")))</f>
        <v/>
      </c>
      <c r="B560" t="str">
        <f>CoverSheet!$G$7</f>
        <v>v:25-01-a</v>
      </c>
      <c r="C560">
        <f>IF(CoverSheet!$C$31=3,"Q1",IF(CoverSheet!$C$31=6,"Q2",IF(CoverSheet!$C$31=9,"Q3",IF(AND(CoverSheet!$C$31=12,A560="AR"),"Q4",YEAR(CoverSheet!$D$29)))))</f>
        <v>1900</v>
      </c>
      <c r="D560" t="str">
        <f>CoverSheet!$C$15</f>
        <v/>
      </c>
      <c r="E560" t="s">
        <v>1931</v>
      </c>
      <c r="F560" t="s">
        <v>6022</v>
      </c>
      <c r="G560" t="s">
        <v>6112</v>
      </c>
      <c r="H560">
        <f>H260*CoverSheet!$C$35</f>
        <v>0</v>
      </c>
    </row>
    <row r="561" spans="1:8" x14ac:dyDescent="0.35">
      <c r="A561" t="str">
        <f>IF(CoverSheet!$C$9="Annual Return","AR",IF(CoverSheet!$C$9="Interim Return","IR",IF(CoverSheet!$C$9="Audited Annual Return","AAR","")))</f>
        <v/>
      </c>
      <c r="B561" t="str">
        <f>CoverSheet!$G$7</f>
        <v>v:25-01-a</v>
      </c>
      <c r="C561">
        <f>IF(CoverSheet!$C$31=3,"Q1",IF(CoverSheet!$C$31=6,"Q2",IF(CoverSheet!$C$31=9,"Q3",IF(AND(CoverSheet!$C$31=12,A561="AR"),"Q4",YEAR(CoverSheet!$D$29)))))</f>
        <v>1900</v>
      </c>
      <c r="D561" t="str">
        <f>CoverSheet!$C$15</f>
        <v/>
      </c>
      <c r="E561" t="s">
        <v>1931</v>
      </c>
      <c r="F561" t="s">
        <v>6023</v>
      </c>
      <c r="G561" t="s">
        <v>5725</v>
      </c>
      <c r="H561">
        <f>H261*CoverSheet!$C$35</f>
        <v>0</v>
      </c>
    </row>
    <row r="562" spans="1:8" x14ac:dyDescent="0.35">
      <c r="A562" t="str">
        <f>IF(CoverSheet!$C$9="Annual Return","AR",IF(CoverSheet!$C$9="Interim Return","IR",IF(CoverSheet!$C$9="Audited Annual Return","AAR","")))</f>
        <v/>
      </c>
      <c r="B562" t="str">
        <f>CoverSheet!$G$7</f>
        <v>v:25-01-a</v>
      </c>
      <c r="C562">
        <f>IF(CoverSheet!$C$31=3,"Q1",IF(CoverSheet!$C$31=6,"Q2",IF(CoverSheet!$C$31=9,"Q3",IF(AND(CoverSheet!$C$31=12,A562="AR"),"Q4",YEAR(CoverSheet!$D$29)))))</f>
        <v>1900</v>
      </c>
      <c r="D562" t="str">
        <f>CoverSheet!$C$15</f>
        <v/>
      </c>
      <c r="E562" t="s">
        <v>1931</v>
      </c>
      <c r="F562" t="s">
        <v>6024</v>
      </c>
      <c r="G562" t="s">
        <v>5726</v>
      </c>
      <c r="H562">
        <f>H262*CoverSheet!$C$35</f>
        <v>0</v>
      </c>
    </row>
    <row r="563" spans="1:8" x14ac:dyDescent="0.35">
      <c r="A563" t="str">
        <f>IF(CoverSheet!$C$9="Annual Return","AR",IF(CoverSheet!$C$9="Interim Return","IR",IF(CoverSheet!$C$9="Audited Annual Return","AAR","")))</f>
        <v/>
      </c>
      <c r="B563" t="str">
        <f>CoverSheet!$G$7</f>
        <v>v:25-01-a</v>
      </c>
      <c r="C563">
        <f>IF(CoverSheet!$C$31=3,"Q1",IF(CoverSheet!$C$31=6,"Q2",IF(CoverSheet!$C$31=9,"Q3",IF(AND(CoverSheet!$C$31=12,A563="AR"),"Q4",YEAR(CoverSheet!$D$29)))))</f>
        <v>1900</v>
      </c>
      <c r="D563" t="str">
        <f>CoverSheet!$C$15</f>
        <v/>
      </c>
      <c r="E563" t="s">
        <v>1931</v>
      </c>
      <c r="F563" t="s">
        <v>6025</v>
      </c>
      <c r="G563" t="s">
        <v>5727</v>
      </c>
      <c r="H563">
        <f>H263*CoverSheet!$C$35</f>
        <v>0</v>
      </c>
    </row>
    <row r="564" spans="1:8" x14ac:dyDescent="0.35">
      <c r="A564" t="str">
        <f>IF(CoverSheet!$C$9="Annual Return","AR",IF(CoverSheet!$C$9="Interim Return","IR",IF(CoverSheet!$C$9="Audited Annual Return","AAR","")))</f>
        <v/>
      </c>
      <c r="B564" t="str">
        <f>CoverSheet!$G$7</f>
        <v>v:25-01-a</v>
      </c>
      <c r="C564">
        <f>IF(CoverSheet!$C$31=3,"Q1",IF(CoverSheet!$C$31=6,"Q2",IF(CoverSheet!$C$31=9,"Q3",IF(AND(CoverSheet!$C$31=12,A564="AR"),"Q4",YEAR(CoverSheet!$D$29)))))</f>
        <v>1900</v>
      </c>
      <c r="D564" t="str">
        <f>CoverSheet!$C$15</f>
        <v/>
      </c>
      <c r="E564" t="s">
        <v>1931</v>
      </c>
      <c r="F564" t="s">
        <v>6026</v>
      </c>
      <c r="G564" t="s">
        <v>5728</v>
      </c>
      <c r="H564">
        <f>H264*CoverSheet!$C$35</f>
        <v>0</v>
      </c>
    </row>
    <row r="565" spans="1:8" x14ac:dyDescent="0.35">
      <c r="A565" t="str">
        <f>IF(CoverSheet!$C$9="Annual Return","AR",IF(CoverSheet!$C$9="Interim Return","IR",IF(CoverSheet!$C$9="Audited Annual Return","AAR","")))</f>
        <v/>
      </c>
      <c r="B565" t="str">
        <f>CoverSheet!$G$7</f>
        <v>v:25-01-a</v>
      </c>
      <c r="C565">
        <f>IF(CoverSheet!$C$31=3,"Q1",IF(CoverSheet!$C$31=6,"Q2",IF(CoverSheet!$C$31=9,"Q3",IF(AND(CoverSheet!$C$31=12,A565="AR"),"Q4",YEAR(CoverSheet!$D$29)))))</f>
        <v>1900</v>
      </c>
      <c r="D565" t="str">
        <f>CoverSheet!$C$15</f>
        <v/>
      </c>
      <c r="E565" t="s">
        <v>1931</v>
      </c>
      <c r="F565" t="s">
        <v>6027</v>
      </c>
      <c r="G565" t="s">
        <v>5729</v>
      </c>
      <c r="H565">
        <f>H265*CoverSheet!$C$35</f>
        <v>0</v>
      </c>
    </row>
    <row r="566" spans="1:8" x14ac:dyDescent="0.35">
      <c r="A566" t="str">
        <f>IF(CoverSheet!$C$9="Annual Return","AR",IF(CoverSheet!$C$9="Interim Return","IR",IF(CoverSheet!$C$9="Audited Annual Return","AAR","")))</f>
        <v/>
      </c>
      <c r="B566" t="str">
        <f>CoverSheet!$G$7</f>
        <v>v:25-01-a</v>
      </c>
      <c r="C566">
        <f>IF(CoverSheet!$C$31=3,"Q1",IF(CoverSheet!$C$31=6,"Q2",IF(CoverSheet!$C$31=9,"Q3",IF(AND(CoverSheet!$C$31=12,A566="AR"),"Q4",YEAR(CoverSheet!$D$29)))))</f>
        <v>1900</v>
      </c>
      <c r="D566" t="str">
        <f>CoverSheet!$C$15</f>
        <v/>
      </c>
      <c r="E566" t="s">
        <v>1931</v>
      </c>
      <c r="F566" t="s">
        <v>6028</v>
      </c>
      <c r="G566" t="s">
        <v>5730</v>
      </c>
      <c r="H566">
        <f>H266*CoverSheet!$C$35</f>
        <v>0</v>
      </c>
    </row>
    <row r="567" spans="1:8" x14ac:dyDescent="0.35">
      <c r="A567" t="str">
        <f>IF(CoverSheet!$C$9="Annual Return","AR",IF(CoverSheet!$C$9="Interim Return","IR",IF(CoverSheet!$C$9="Audited Annual Return","AAR","")))</f>
        <v/>
      </c>
      <c r="B567" t="str">
        <f>CoverSheet!$G$7</f>
        <v>v:25-01-a</v>
      </c>
      <c r="C567">
        <f>IF(CoverSheet!$C$31=3,"Q1",IF(CoverSheet!$C$31=6,"Q2",IF(CoverSheet!$C$31=9,"Q3",IF(AND(CoverSheet!$C$31=12,A567="AR"),"Q4",YEAR(CoverSheet!$D$29)))))</f>
        <v>1900</v>
      </c>
      <c r="D567" t="str">
        <f>CoverSheet!$C$15</f>
        <v/>
      </c>
      <c r="E567" t="s">
        <v>1931</v>
      </c>
      <c r="F567" t="s">
        <v>6029</v>
      </c>
      <c r="G567" t="s">
        <v>5731</v>
      </c>
      <c r="H567">
        <f>H267*CoverSheet!$C$35</f>
        <v>0</v>
      </c>
    </row>
    <row r="568" spans="1:8" x14ac:dyDescent="0.35">
      <c r="A568" t="str">
        <f>IF(CoverSheet!$C$9="Annual Return","AR",IF(CoverSheet!$C$9="Interim Return","IR",IF(CoverSheet!$C$9="Audited Annual Return","AAR","")))</f>
        <v/>
      </c>
      <c r="B568" t="str">
        <f>CoverSheet!$G$7</f>
        <v>v:25-01-a</v>
      </c>
      <c r="C568">
        <f>IF(CoverSheet!$C$31=3,"Q1",IF(CoverSheet!$C$31=6,"Q2",IF(CoverSheet!$C$31=9,"Q3",IF(AND(CoverSheet!$C$31=12,A568="AR"),"Q4",YEAR(CoverSheet!$D$29)))))</f>
        <v>1900</v>
      </c>
      <c r="D568" t="str">
        <f>CoverSheet!$C$15</f>
        <v/>
      </c>
      <c r="E568" t="s">
        <v>1931</v>
      </c>
      <c r="F568" t="s">
        <v>6030</v>
      </c>
      <c r="G568" t="s">
        <v>5732</v>
      </c>
      <c r="H568">
        <f>H268*CoverSheet!$C$35</f>
        <v>0</v>
      </c>
    </row>
    <row r="569" spans="1:8" x14ac:dyDescent="0.35">
      <c r="A569" t="str">
        <f>IF(CoverSheet!$C$9="Annual Return","AR",IF(CoverSheet!$C$9="Interim Return","IR",IF(CoverSheet!$C$9="Audited Annual Return","AAR","")))</f>
        <v/>
      </c>
      <c r="B569" t="str">
        <f>CoverSheet!$G$7</f>
        <v>v:25-01-a</v>
      </c>
      <c r="C569">
        <f>IF(CoverSheet!$C$31=3,"Q1",IF(CoverSheet!$C$31=6,"Q2",IF(CoverSheet!$C$31=9,"Q3",IF(AND(CoverSheet!$C$31=12,A569="AR"),"Q4",YEAR(CoverSheet!$D$29)))))</f>
        <v>1900</v>
      </c>
      <c r="D569" t="str">
        <f>CoverSheet!$C$15</f>
        <v/>
      </c>
      <c r="E569" t="s">
        <v>1931</v>
      </c>
      <c r="F569" t="s">
        <v>6031</v>
      </c>
      <c r="G569" t="s">
        <v>5733</v>
      </c>
      <c r="H569">
        <f>H269*CoverSheet!$C$35</f>
        <v>0</v>
      </c>
    </row>
    <row r="570" spans="1:8" x14ac:dyDescent="0.35">
      <c r="A570" t="str">
        <f>IF(CoverSheet!$C$9="Annual Return","AR",IF(CoverSheet!$C$9="Interim Return","IR",IF(CoverSheet!$C$9="Audited Annual Return","AAR","")))</f>
        <v/>
      </c>
      <c r="B570" t="str">
        <f>CoverSheet!$G$7</f>
        <v>v:25-01-a</v>
      </c>
      <c r="C570">
        <f>IF(CoverSheet!$C$31=3,"Q1",IF(CoverSheet!$C$31=6,"Q2",IF(CoverSheet!$C$31=9,"Q3",IF(AND(CoverSheet!$C$31=12,A570="AR"),"Q4",YEAR(CoverSheet!$D$29)))))</f>
        <v>1900</v>
      </c>
      <c r="D570" t="str">
        <f>CoverSheet!$C$15</f>
        <v/>
      </c>
      <c r="E570" t="s">
        <v>1931</v>
      </c>
      <c r="F570" t="s">
        <v>6032</v>
      </c>
      <c r="G570" t="s">
        <v>5734</v>
      </c>
      <c r="H570">
        <f>H270*CoverSheet!$C$35</f>
        <v>0</v>
      </c>
    </row>
    <row r="571" spans="1:8" x14ac:dyDescent="0.35">
      <c r="A571" t="str">
        <f>IF(CoverSheet!$C$9="Annual Return","AR",IF(CoverSheet!$C$9="Interim Return","IR",IF(CoverSheet!$C$9="Audited Annual Return","AAR","")))</f>
        <v/>
      </c>
      <c r="B571" t="str">
        <f>CoverSheet!$G$7</f>
        <v>v:25-01-a</v>
      </c>
      <c r="C571">
        <f>IF(CoverSheet!$C$31=3,"Q1",IF(CoverSheet!$C$31=6,"Q2",IF(CoverSheet!$C$31=9,"Q3",IF(AND(CoverSheet!$C$31=12,A571="AR"),"Q4",YEAR(CoverSheet!$D$29)))))</f>
        <v>1900</v>
      </c>
      <c r="D571" t="str">
        <f>CoverSheet!$C$15</f>
        <v/>
      </c>
      <c r="E571" t="s">
        <v>1931</v>
      </c>
      <c r="F571" t="s">
        <v>6033</v>
      </c>
      <c r="G571" t="s">
        <v>5735</v>
      </c>
      <c r="H571">
        <f>H271*CoverSheet!$C$35</f>
        <v>0</v>
      </c>
    </row>
    <row r="572" spans="1:8" x14ac:dyDescent="0.35">
      <c r="A572" t="str">
        <f>IF(CoverSheet!$C$9="Annual Return","AR",IF(CoverSheet!$C$9="Interim Return","IR",IF(CoverSheet!$C$9="Audited Annual Return","AAR","")))</f>
        <v/>
      </c>
      <c r="B572" t="str">
        <f>CoverSheet!$G$7</f>
        <v>v:25-01-a</v>
      </c>
      <c r="C572">
        <f>IF(CoverSheet!$C$31=3,"Q1",IF(CoverSheet!$C$31=6,"Q2",IF(CoverSheet!$C$31=9,"Q3",IF(AND(CoverSheet!$C$31=12,A572="AR"),"Q4",YEAR(CoverSheet!$D$29)))))</f>
        <v>1900</v>
      </c>
      <c r="D572" t="str">
        <f>CoverSheet!$C$15</f>
        <v/>
      </c>
      <c r="E572" t="s">
        <v>1931</v>
      </c>
      <c r="F572" t="s">
        <v>6034</v>
      </c>
      <c r="G572" t="s">
        <v>5736</v>
      </c>
      <c r="H572">
        <f>H272*CoverSheet!$C$35</f>
        <v>0</v>
      </c>
    </row>
    <row r="573" spans="1:8" x14ac:dyDescent="0.35">
      <c r="A573" t="str">
        <f>IF(CoverSheet!$C$9="Annual Return","AR",IF(CoverSheet!$C$9="Interim Return","IR",IF(CoverSheet!$C$9="Audited Annual Return","AAR","")))</f>
        <v/>
      </c>
      <c r="B573" t="str">
        <f>CoverSheet!$G$7</f>
        <v>v:25-01-a</v>
      </c>
      <c r="C573">
        <f>IF(CoverSheet!$C$31=3,"Q1",IF(CoverSheet!$C$31=6,"Q2",IF(CoverSheet!$C$31=9,"Q3",IF(AND(CoverSheet!$C$31=12,A573="AR"),"Q4",YEAR(CoverSheet!$D$29)))))</f>
        <v>1900</v>
      </c>
      <c r="D573" t="str">
        <f>CoverSheet!$C$15</f>
        <v/>
      </c>
      <c r="E573" t="s">
        <v>1931</v>
      </c>
      <c r="F573" t="s">
        <v>6035</v>
      </c>
      <c r="G573" t="s">
        <v>5737</v>
      </c>
      <c r="H573">
        <f>H273*CoverSheet!$C$35</f>
        <v>0</v>
      </c>
    </row>
    <row r="574" spans="1:8" x14ac:dyDescent="0.35">
      <c r="A574" t="str">
        <f>IF(CoverSheet!$C$9="Annual Return","AR",IF(CoverSheet!$C$9="Interim Return","IR",IF(CoverSheet!$C$9="Audited Annual Return","AAR","")))</f>
        <v/>
      </c>
      <c r="B574" t="str">
        <f>CoverSheet!$G$7</f>
        <v>v:25-01-a</v>
      </c>
      <c r="C574">
        <f>IF(CoverSheet!$C$31=3,"Q1",IF(CoverSheet!$C$31=6,"Q2",IF(CoverSheet!$C$31=9,"Q3",IF(AND(CoverSheet!$C$31=12,A574="AR"),"Q4",YEAR(CoverSheet!$D$29)))))</f>
        <v>1900</v>
      </c>
      <c r="D574" t="str">
        <f>CoverSheet!$C$15</f>
        <v/>
      </c>
      <c r="E574" t="s">
        <v>1931</v>
      </c>
      <c r="F574" t="s">
        <v>6036</v>
      </c>
      <c r="G574" t="s">
        <v>5738</v>
      </c>
      <c r="H574">
        <f>H274*CoverSheet!$C$35</f>
        <v>0</v>
      </c>
    </row>
    <row r="575" spans="1:8" x14ac:dyDescent="0.35">
      <c r="A575" t="str">
        <f>IF(CoverSheet!$C$9="Annual Return","AR",IF(CoverSheet!$C$9="Interim Return","IR",IF(CoverSheet!$C$9="Audited Annual Return","AAR","")))</f>
        <v/>
      </c>
      <c r="B575" t="str">
        <f>CoverSheet!$G$7</f>
        <v>v:25-01-a</v>
      </c>
      <c r="C575">
        <f>IF(CoverSheet!$C$31=3,"Q1",IF(CoverSheet!$C$31=6,"Q2",IF(CoverSheet!$C$31=9,"Q3",IF(AND(CoverSheet!$C$31=12,A575="AR"),"Q4",YEAR(CoverSheet!$D$29)))))</f>
        <v>1900</v>
      </c>
      <c r="D575" t="str">
        <f>CoverSheet!$C$15</f>
        <v/>
      </c>
      <c r="E575" t="s">
        <v>1931</v>
      </c>
      <c r="F575" t="s">
        <v>6037</v>
      </c>
      <c r="G575" t="s">
        <v>5739</v>
      </c>
      <c r="H575">
        <f>H275*CoverSheet!$C$35</f>
        <v>0</v>
      </c>
    </row>
    <row r="576" spans="1:8" x14ac:dyDescent="0.35">
      <c r="A576" t="str">
        <f>IF(CoverSheet!$C$9="Annual Return","AR",IF(CoverSheet!$C$9="Interim Return","IR",IF(CoverSheet!$C$9="Audited Annual Return","AAR","")))</f>
        <v/>
      </c>
      <c r="B576" t="str">
        <f>CoverSheet!$G$7</f>
        <v>v:25-01-a</v>
      </c>
      <c r="C576">
        <f>IF(CoverSheet!$C$31=3,"Q1",IF(CoverSheet!$C$31=6,"Q2",IF(CoverSheet!$C$31=9,"Q3",IF(AND(CoverSheet!$C$31=12,A576="AR"),"Q4",YEAR(CoverSheet!$D$29)))))</f>
        <v>1900</v>
      </c>
      <c r="D576" t="str">
        <f>CoverSheet!$C$15</f>
        <v/>
      </c>
      <c r="E576" t="s">
        <v>1931</v>
      </c>
      <c r="F576" t="s">
        <v>6038</v>
      </c>
      <c r="G576" t="s">
        <v>5740</v>
      </c>
      <c r="H576">
        <f>H276*CoverSheet!$C$35</f>
        <v>0</v>
      </c>
    </row>
    <row r="577" spans="1:8" x14ac:dyDescent="0.35">
      <c r="A577" t="str">
        <f>IF(CoverSheet!$C$9="Annual Return","AR",IF(CoverSheet!$C$9="Interim Return","IR",IF(CoverSheet!$C$9="Audited Annual Return","AAR","")))</f>
        <v/>
      </c>
      <c r="B577" t="str">
        <f>CoverSheet!$G$7</f>
        <v>v:25-01-a</v>
      </c>
      <c r="C577">
        <f>IF(CoverSheet!$C$31=3,"Q1",IF(CoverSheet!$C$31=6,"Q2",IF(CoverSheet!$C$31=9,"Q3",IF(AND(CoverSheet!$C$31=12,A577="AR"),"Q4",YEAR(CoverSheet!$D$29)))))</f>
        <v>1900</v>
      </c>
      <c r="D577" t="str">
        <f>CoverSheet!$C$15</f>
        <v/>
      </c>
      <c r="E577" t="s">
        <v>1931</v>
      </c>
      <c r="F577" t="s">
        <v>6039</v>
      </c>
      <c r="G577" t="s">
        <v>5741</v>
      </c>
      <c r="H577">
        <f>H277*CoverSheet!$C$35</f>
        <v>0</v>
      </c>
    </row>
    <row r="578" spans="1:8" x14ac:dyDescent="0.35">
      <c r="A578" t="str">
        <f>IF(CoverSheet!$C$9="Annual Return","AR",IF(CoverSheet!$C$9="Interim Return","IR",IF(CoverSheet!$C$9="Audited Annual Return","AAR","")))</f>
        <v/>
      </c>
      <c r="B578" t="str">
        <f>CoverSheet!$G$7</f>
        <v>v:25-01-a</v>
      </c>
      <c r="C578">
        <f>IF(CoverSheet!$C$31=3,"Q1",IF(CoverSheet!$C$31=6,"Q2",IF(CoverSheet!$C$31=9,"Q3",IF(AND(CoverSheet!$C$31=12,A578="AR"),"Q4",YEAR(CoverSheet!$D$29)))))</f>
        <v>1900</v>
      </c>
      <c r="D578" t="str">
        <f>CoverSheet!$C$15</f>
        <v/>
      </c>
      <c r="E578" t="s">
        <v>1931</v>
      </c>
      <c r="F578" t="s">
        <v>6040</v>
      </c>
      <c r="G578" t="s">
        <v>5742</v>
      </c>
      <c r="H578">
        <f>H278*CoverSheet!$C$35</f>
        <v>0</v>
      </c>
    </row>
    <row r="579" spans="1:8" x14ac:dyDescent="0.35">
      <c r="A579" t="str">
        <f>IF(CoverSheet!$C$9="Annual Return","AR",IF(CoverSheet!$C$9="Interim Return","IR",IF(CoverSheet!$C$9="Audited Annual Return","AAR","")))</f>
        <v/>
      </c>
      <c r="B579" t="str">
        <f>CoverSheet!$G$7</f>
        <v>v:25-01-a</v>
      </c>
      <c r="C579">
        <f>IF(CoverSheet!$C$31=3,"Q1",IF(CoverSheet!$C$31=6,"Q2",IF(CoverSheet!$C$31=9,"Q3",IF(AND(CoverSheet!$C$31=12,A579="AR"),"Q4",YEAR(CoverSheet!$D$29)))))</f>
        <v>1900</v>
      </c>
      <c r="D579" t="str">
        <f>CoverSheet!$C$15</f>
        <v/>
      </c>
      <c r="E579" t="s">
        <v>1931</v>
      </c>
      <c r="F579" t="s">
        <v>6041</v>
      </c>
      <c r="G579" t="s">
        <v>5743</v>
      </c>
      <c r="H579">
        <f>H279*CoverSheet!$C$35</f>
        <v>0</v>
      </c>
    </row>
    <row r="580" spans="1:8" x14ac:dyDescent="0.35">
      <c r="A580" t="str">
        <f>IF(CoverSheet!$C$9="Annual Return","AR",IF(CoverSheet!$C$9="Interim Return","IR",IF(CoverSheet!$C$9="Audited Annual Return","AAR","")))</f>
        <v/>
      </c>
      <c r="B580" t="str">
        <f>CoverSheet!$G$7</f>
        <v>v:25-01-a</v>
      </c>
      <c r="C580">
        <f>IF(CoverSheet!$C$31=3,"Q1",IF(CoverSheet!$C$31=6,"Q2",IF(CoverSheet!$C$31=9,"Q3",IF(AND(CoverSheet!$C$31=12,A580="AR"),"Q4",YEAR(CoverSheet!$D$29)))))</f>
        <v>1900</v>
      </c>
      <c r="D580" t="str">
        <f>CoverSheet!$C$15</f>
        <v/>
      </c>
      <c r="E580" t="s">
        <v>1931</v>
      </c>
      <c r="F580" t="s">
        <v>6042</v>
      </c>
      <c r="G580" t="s">
        <v>5744</v>
      </c>
      <c r="H580">
        <f>H280*CoverSheet!$C$35</f>
        <v>0</v>
      </c>
    </row>
    <row r="581" spans="1:8" x14ac:dyDescent="0.35">
      <c r="A581" t="str">
        <f>IF(CoverSheet!$C$9="Annual Return","AR",IF(CoverSheet!$C$9="Interim Return","IR",IF(CoverSheet!$C$9="Audited Annual Return","AAR","")))</f>
        <v/>
      </c>
      <c r="B581" t="str">
        <f>CoverSheet!$G$7</f>
        <v>v:25-01-a</v>
      </c>
      <c r="C581">
        <f>IF(CoverSheet!$C$31=3,"Q1",IF(CoverSheet!$C$31=6,"Q2",IF(CoverSheet!$C$31=9,"Q3",IF(AND(CoverSheet!$C$31=12,A581="AR"),"Q4",YEAR(CoverSheet!$D$29)))))</f>
        <v>1900</v>
      </c>
      <c r="D581" t="str">
        <f>CoverSheet!$C$15</f>
        <v/>
      </c>
      <c r="E581" t="s">
        <v>1931</v>
      </c>
      <c r="F581" t="s">
        <v>6043</v>
      </c>
      <c r="G581" t="s">
        <v>5745</v>
      </c>
      <c r="H581">
        <f>H281*CoverSheet!$C$35</f>
        <v>0</v>
      </c>
    </row>
    <row r="582" spans="1:8" x14ac:dyDescent="0.35">
      <c r="A582" t="str">
        <f>IF(CoverSheet!$C$9="Annual Return","AR",IF(CoverSheet!$C$9="Interim Return","IR",IF(CoverSheet!$C$9="Audited Annual Return","AAR","")))</f>
        <v/>
      </c>
      <c r="B582" t="str">
        <f>CoverSheet!$G$7</f>
        <v>v:25-01-a</v>
      </c>
      <c r="C582">
        <f>IF(CoverSheet!$C$31=3,"Q1",IF(CoverSheet!$C$31=6,"Q2",IF(CoverSheet!$C$31=9,"Q3",IF(AND(CoverSheet!$C$31=12,A582="AR"),"Q4",YEAR(CoverSheet!$D$29)))))</f>
        <v>1900</v>
      </c>
      <c r="D582" t="str">
        <f>CoverSheet!$C$15</f>
        <v/>
      </c>
      <c r="E582" t="s">
        <v>1931</v>
      </c>
      <c r="F582" t="s">
        <v>6044</v>
      </c>
      <c r="G582" t="s">
        <v>5746</v>
      </c>
      <c r="H582">
        <f>H282*CoverSheet!$C$35</f>
        <v>0</v>
      </c>
    </row>
    <row r="583" spans="1:8" x14ac:dyDescent="0.35">
      <c r="A583" t="str">
        <f>IF(CoverSheet!$C$9="Annual Return","AR",IF(CoverSheet!$C$9="Interim Return","IR",IF(CoverSheet!$C$9="Audited Annual Return","AAR","")))</f>
        <v/>
      </c>
      <c r="B583" t="str">
        <f>CoverSheet!$G$7</f>
        <v>v:25-01-a</v>
      </c>
      <c r="C583">
        <f>IF(CoverSheet!$C$31=3,"Q1",IF(CoverSheet!$C$31=6,"Q2",IF(CoverSheet!$C$31=9,"Q3",IF(AND(CoverSheet!$C$31=12,A583="AR"),"Q4",YEAR(CoverSheet!$D$29)))))</f>
        <v>1900</v>
      </c>
      <c r="D583" t="str">
        <f>CoverSheet!$C$15</f>
        <v/>
      </c>
      <c r="E583" t="s">
        <v>1931</v>
      </c>
      <c r="F583" t="s">
        <v>6045</v>
      </c>
      <c r="G583" t="s">
        <v>5747</v>
      </c>
      <c r="H583">
        <f>H283*CoverSheet!$C$35</f>
        <v>0</v>
      </c>
    </row>
    <row r="584" spans="1:8" x14ac:dyDescent="0.35">
      <c r="A584" t="str">
        <f>IF(CoverSheet!$C$9="Annual Return","AR",IF(CoverSheet!$C$9="Interim Return","IR",IF(CoverSheet!$C$9="Audited Annual Return","AAR","")))</f>
        <v/>
      </c>
      <c r="B584" t="str">
        <f>CoverSheet!$G$7</f>
        <v>v:25-01-a</v>
      </c>
      <c r="C584">
        <f>IF(CoverSheet!$C$31=3,"Q1",IF(CoverSheet!$C$31=6,"Q2",IF(CoverSheet!$C$31=9,"Q3",IF(AND(CoverSheet!$C$31=12,A584="AR"),"Q4",YEAR(CoverSheet!$D$29)))))</f>
        <v>1900</v>
      </c>
      <c r="D584" t="str">
        <f>CoverSheet!$C$15</f>
        <v/>
      </c>
      <c r="E584" t="s">
        <v>1931</v>
      </c>
      <c r="F584" t="s">
        <v>6046</v>
      </c>
      <c r="G584" t="s">
        <v>5748</v>
      </c>
      <c r="H584">
        <f>H284*CoverSheet!$C$35</f>
        <v>0</v>
      </c>
    </row>
    <row r="585" spans="1:8" x14ac:dyDescent="0.35">
      <c r="A585" t="str">
        <f>IF(CoverSheet!$C$9="Annual Return","AR",IF(CoverSheet!$C$9="Interim Return","IR",IF(CoverSheet!$C$9="Audited Annual Return","AAR","")))</f>
        <v/>
      </c>
      <c r="B585" t="str">
        <f>CoverSheet!$G$7</f>
        <v>v:25-01-a</v>
      </c>
      <c r="C585">
        <f>IF(CoverSheet!$C$31=3,"Q1",IF(CoverSheet!$C$31=6,"Q2",IF(CoverSheet!$C$31=9,"Q3",IF(AND(CoverSheet!$C$31=12,A585="AR"),"Q4",YEAR(CoverSheet!$D$29)))))</f>
        <v>1900</v>
      </c>
      <c r="D585" t="str">
        <f>CoverSheet!$C$15</f>
        <v/>
      </c>
      <c r="E585" t="s">
        <v>1931</v>
      </c>
      <c r="F585" t="s">
        <v>6047</v>
      </c>
      <c r="G585" t="s">
        <v>5749</v>
      </c>
      <c r="H585">
        <f>H285*CoverSheet!$C$35</f>
        <v>0</v>
      </c>
    </row>
    <row r="586" spans="1:8" x14ac:dyDescent="0.35">
      <c r="A586" t="str">
        <f>IF(CoverSheet!$C$9="Annual Return","AR",IF(CoverSheet!$C$9="Interim Return","IR",IF(CoverSheet!$C$9="Audited Annual Return","AAR","")))</f>
        <v/>
      </c>
      <c r="B586" t="str">
        <f>CoverSheet!$G$7</f>
        <v>v:25-01-a</v>
      </c>
      <c r="C586">
        <f>IF(CoverSheet!$C$31=3,"Q1",IF(CoverSheet!$C$31=6,"Q2",IF(CoverSheet!$C$31=9,"Q3",IF(AND(CoverSheet!$C$31=12,A586="AR"),"Q4",YEAR(CoverSheet!$D$29)))))</f>
        <v>1900</v>
      </c>
      <c r="D586" t="str">
        <f>CoverSheet!$C$15</f>
        <v/>
      </c>
      <c r="E586" t="s">
        <v>1931</v>
      </c>
      <c r="F586" t="s">
        <v>6048</v>
      </c>
      <c r="G586" t="s">
        <v>5750</v>
      </c>
      <c r="H586">
        <f>H286*CoverSheet!$C$35</f>
        <v>0</v>
      </c>
    </row>
    <row r="587" spans="1:8" x14ac:dyDescent="0.35">
      <c r="A587" t="str">
        <f>IF(CoverSheet!$C$9="Annual Return","AR",IF(CoverSheet!$C$9="Interim Return","IR",IF(CoverSheet!$C$9="Audited Annual Return","AAR","")))</f>
        <v/>
      </c>
      <c r="B587" t="str">
        <f>CoverSheet!$G$7</f>
        <v>v:25-01-a</v>
      </c>
      <c r="C587">
        <f>IF(CoverSheet!$C$31=3,"Q1",IF(CoverSheet!$C$31=6,"Q2",IF(CoverSheet!$C$31=9,"Q3",IF(AND(CoverSheet!$C$31=12,A587="AR"),"Q4",YEAR(CoverSheet!$D$29)))))</f>
        <v>1900</v>
      </c>
      <c r="D587" t="str">
        <f>CoverSheet!$C$15</f>
        <v/>
      </c>
      <c r="E587" t="s">
        <v>1931</v>
      </c>
      <c r="F587" t="s">
        <v>6049</v>
      </c>
      <c r="G587" t="s">
        <v>5751</v>
      </c>
      <c r="H587">
        <f>H287*CoverSheet!$C$35</f>
        <v>0</v>
      </c>
    </row>
    <row r="588" spans="1:8" x14ac:dyDescent="0.35">
      <c r="A588" t="str">
        <f>IF(CoverSheet!$C$9="Annual Return","AR",IF(CoverSheet!$C$9="Interim Return","IR",IF(CoverSheet!$C$9="Audited Annual Return","AAR","")))</f>
        <v/>
      </c>
      <c r="B588" t="str">
        <f>CoverSheet!$G$7</f>
        <v>v:25-01-a</v>
      </c>
      <c r="C588">
        <f>IF(CoverSheet!$C$31=3,"Q1",IF(CoverSheet!$C$31=6,"Q2",IF(CoverSheet!$C$31=9,"Q3",IF(AND(CoverSheet!$C$31=12,A588="AR"),"Q4",YEAR(CoverSheet!$D$29)))))</f>
        <v>1900</v>
      </c>
      <c r="D588" t="str">
        <f>CoverSheet!$C$15</f>
        <v/>
      </c>
      <c r="E588" t="s">
        <v>1931</v>
      </c>
      <c r="F588" t="s">
        <v>6050</v>
      </c>
      <c r="G588" t="s">
        <v>5752</v>
      </c>
      <c r="H588">
        <f>H288*CoverSheet!$C$35</f>
        <v>0</v>
      </c>
    </row>
    <row r="589" spans="1:8" x14ac:dyDescent="0.35">
      <c r="A589" t="str">
        <f>IF(CoverSheet!$C$9="Annual Return","AR",IF(CoverSheet!$C$9="Interim Return","IR",IF(CoverSheet!$C$9="Audited Annual Return","AAR","")))</f>
        <v/>
      </c>
      <c r="B589" t="str">
        <f>CoverSheet!$G$7</f>
        <v>v:25-01-a</v>
      </c>
      <c r="C589">
        <f>IF(CoverSheet!$C$31=3,"Q1",IF(CoverSheet!$C$31=6,"Q2",IF(CoverSheet!$C$31=9,"Q3",IF(AND(CoverSheet!$C$31=12,A589="AR"),"Q4",YEAR(CoverSheet!$D$29)))))</f>
        <v>1900</v>
      </c>
      <c r="D589" t="str">
        <f>CoverSheet!$C$15</f>
        <v/>
      </c>
      <c r="E589" t="s">
        <v>1931</v>
      </c>
      <c r="F589" t="s">
        <v>6051</v>
      </c>
      <c r="G589" t="s">
        <v>5753</v>
      </c>
      <c r="H589">
        <f>H289*CoverSheet!$C$35</f>
        <v>0</v>
      </c>
    </row>
    <row r="590" spans="1:8" x14ac:dyDescent="0.35">
      <c r="A590" t="str">
        <f>IF(CoverSheet!$C$9="Annual Return","AR",IF(CoverSheet!$C$9="Interim Return","IR",IF(CoverSheet!$C$9="Audited Annual Return","AAR","")))</f>
        <v/>
      </c>
      <c r="B590" t="str">
        <f>CoverSheet!$G$7</f>
        <v>v:25-01-a</v>
      </c>
      <c r="C590">
        <f>IF(CoverSheet!$C$31=3,"Q1",IF(CoverSheet!$C$31=6,"Q2",IF(CoverSheet!$C$31=9,"Q3",IF(AND(CoverSheet!$C$31=12,A590="AR"),"Q4",YEAR(CoverSheet!$D$29)))))</f>
        <v>1900</v>
      </c>
      <c r="D590" t="str">
        <f>CoverSheet!$C$15</f>
        <v/>
      </c>
      <c r="E590" t="s">
        <v>1931</v>
      </c>
      <c r="F590" t="s">
        <v>6052</v>
      </c>
      <c r="G590" t="s">
        <v>6113</v>
      </c>
      <c r="H590">
        <f>H290*CoverSheet!$C$35</f>
        <v>0</v>
      </c>
    </row>
    <row r="591" spans="1:8" x14ac:dyDescent="0.35">
      <c r="A591" t="str">
        <f>IF(CoverSheet!$C$9="Annual Return","AR",IF(CoverSheet!$C$9="Interim Return","IR",IF(CoverSheet!$C$9="Audited Annual Return","AAR","")))</f>
        <v/>
      </c>
      <c r="B591" t="str">
        <f>CoverSheet!$G$7</f>
        <v>v:25-01-a</v>
      </c>
      <c r="C591">
        <f>IF(CoverSheet!$C$31=3,"Q1",IF(CoverSheet!$C$31=6,"Q2",IF(CoverSheet!$C$31=9,"Q3",IF(AND(CoverSheet!$C$31=12,A591="AR"),"Q4",YEAR(CoverSheet!$D$29)))))</f>
        <v>1900</v>
      </c>
      <c r="D591" t="str">
        <f>CoverSheet!$C$15</f>
        <v/>
      </c>
      <c r="E591" t="s">
        <v>1931</v>
      </c>
      <c r="F591" t="s">
        <v>6053</v>
      </c>
      <c r="G591" t="s">
        <v>5754</v>
      </c>
      <c r="H591">
        <f>H291*CoverSheet!$C$35</f>
        <v>0</v>
      </c>
    </row>
    <row r="592" spans="1:8" x14ac:dyDescent="0.35">
      <c r="A592" t="str">
        <f>IF(CoverSheet!$C$9="Annual Return","AR",IF(CoverSheet!$C$9="Interim Return","IR",IF(CoverSheet!$C$9="Audited Annual Return","AAR","")))</f>
        <v/>
      </c>
      <c r="B592" t="str">
        <f>CoverSheet!$G$7</f>
        <v>v:25-01-a</v>
      </c>
      <c r="C592">
        <f>IF(CoverSheet!$C$31=3,"Q1",IF(CoverSheet!$C$31=6,"Q2",IF(CoverSheet!$C$31=9,"Q3",IF(AND(CoverSheet!$C$31=12,A592="AR"),"Q4",YEAR(CoverSheet!$D$29)))))</f>
        <v>1900</v>
      </c>
      <c r="D592" t="str">
        <f>CoverSheet!$C$15</f>
        <v/>
      </c>
      <c r="E592" t="s">
        <v>1931</v>
      </c>
      <c r="F592" t="s">
        <v>6054</v>
      </c>
      <c r="G592" t="s">
        <v>5755</v>
      </c>
      <c r="H592">
        <f>H292*CoverSheet!$C$35</f>
        <v>0</v>
      </c>
    </row>
    <row r="593" spans="1:8" x14ac:dyDescent="0.35">
      <c r="A593" t="str">
        <f>IF(CoverSheet!$C$9="Annual Return","AR",IF(CoverSheet!$C$9="Interim Return","IR",IF(CoverSheet!$C$9="Audited Annual Return","AAR","")))</f>
        <v/>
      </c>
      <c r="B593" t="str">
        <f>CoverSheet!$G$7</f>
        <v>v:25-01-a</v>
      </c>
      <c r="C593">
        <f>IF(CoverSheet!$C$31=3,"Q1",IF(CoverSheet!$C$31=6,"Q2",IF(CoverSheet!$C$31=9,"Q3",IF(AND(CoverSheet!$C$31=12,A593="AR"),"Q4",YEAR(CoverSheet!$D$29)))))</f>
        <v>1900</v>
      </c>
      <c r="D593" t="str">
        <f>CoverSheet!$C$15</f>
        <v/>
      </c>
      <c r="E593" t="s">
        <v>1931</v>
      </c>
      <c r="F593" t="s">
        <v>6055</v>
      </c>
      <c r="G593" t="s">
        <v>5756</v>
      </c>
      <c r="H593">
        <f>H293*CoverSheet!$C$35</f>
        <v>0</v>
      </c>
    </row>
    <row r="594" spans="1:8" x14ac:dyDescent="0.35">
      <c r="A594" t="str">
        <f>IF(CoverSheet!$C$9="Annual Return","AR",IF(CoverSheet!$C$9="Interim Return","IR",IF(CoverSheet!$C$9="Audited Annual Return","AAR","")))</f>
        <v/>
      </c>
      <c r="B594" t="str">
        <f>CoverSheet!$G$7</f>
        <v>v:25-01-a</v>
      </c>
      <c r="C594">
        <f>IF(CoverSheet!$C$31=3,"Q1",IF(CoverSheet!$C$31=6,"Q2",IF(CoverSheet!$C$31=9,"Q3",IF(AND(CoverSheet!$C$31=12,A594="AR"),"Q4",YEAR(CoverSheet!$D$29)))))</f>
        <v>1900</v>
      </c>
      <c r="D594" t="str">
        <f>CoverSheet!$C$15</f>
        <v/>
      </c>
      <c r="E594" t="s">
        <v>1931</v>
      </c>
      <c r="F594" t="s">
        <v>6056</v>
      </c>
      <c r="G594" t="s">
        <v>5757</v>
      </c>
      <c r="H594">
        <f>H294*CoverSheet!$C$35</f>
        <v>0</v>
      </c>
    </row>
    <row r="595" spans="1:8" x14ac:dyDescent="0.35">
      <c r="A595" t="str">
        <f>IF(CoverSheet!$C$9="Annual Return","AR",IF(CoverSheet!$C$9="Interim Return","IR",IF(CoverSheet!$C$9="Audited Annual Return","AAR","")))</f>
        <v/>
      </c>
      <c r="B595" t="str">
        <f>CoverSheet!$G$7</f>
        <v>v:25-01-a</v>
      </c>
      <c r="C595">
        <f>IF(CoverSheet!$C$31=3,"Q1",IF(CoverSheet!$C$31=6,"Q2",IF(CoverSheet!$C$31=9,"Q3",IF(AND(CoverSheet!$C$31=12,A595="AR"),"Q4",YEAR(CoverSheet!$D$29)))))</f>
        <v>1900</v>
      </c>
      <c r="D595" t="str">
        <f>CoverSheet!$C$15</f>
        <v/>
      </c>
      <c r="E595" t="s">
        <v>1931</v>
      </c>
      <c r="F595" t="s">
        <v>6057</v>
      </c>
      <c r="G595" t="s">
        <v>5758</v>
      </c>
      <c r="H595">
        <f>H295*CoverSheet!$C$35</f>
        <v>0</v>
      </c>
    </row>
    <row r="596" spans="1:8" x14ac:dyDescent="0.35">
      <c r="A596" t="str">
        <f>IF(CoverSheet!$C$9="Annual Return","AR",IF(CoverSheet!$C$9="Interim Return","IR",IF(CoverSheet!$C$9="Audited Annual Return","AAR","")))</f>
        <v/>
      </c>
      <c r="B596" t="str">
        <f>CoverSheet!$G$7</f>
        <v>v:25-01-a</v>
      </c>
      <c r="C596">
        <f>IF(CoverSheet!$C$31=3,"Q1",IF(CoverSheet!$C$31=6,"Q2",IF(CoverSheet!$C$31=9,"Q3",IF(AND(CoverSheet!$C$31=12,A596="AR"),"Q4",YEAR(CoverSheet!$D$29)))))</f>
        <v>1900</v>
      </c>
      <c r="D596" t="str">
        <f>CoverSheet!$C$15</f>
        <v/>
      </c>
      <c r="E596" t="s">
        <v>1931</v>
      </c>
      <c r="F596" t="s">
        <v>6058</v>
      </c>
      <c r="G596" t="s">
        <v>5759</v>
      </c>
      <c r="H596">
        <f>H296*CoverSheet!$C$35</f>
        <v>0</v>
      </c>
    </row>
    <row r="597" spans="1:8" x14ac:dyDescent="0.35">
      <c r="A597" t="str">
        <f>IF(CoverSheet!$C$9="Annual Return","AR",IF(CoverSheet!$C$9="Interim Return","IR",IF(CoverSheet!$C$9="Audited Annual Return","AAR","")))</f>
        <v/>
      </c>
      <c r="B597" t="str">
        <f>CoverSheet!$G$7</f>
        <v>v:25-01-a</v>
      </c>
      <c r="C597">
        <f>IF(CoverSheet!$C$31=3,"Q1",IF(CoverSheet!$C$31=6,"Q2",IF(CoverSheet!$C$31=9,"Q3",IF(AND(CoverSheet!$C$31=12,A597="AR"),"Q4",YEAR(CoverSheet!$D$29)))))</f>
        <v>1900</v>
      </c>
      <c r="D597" t="str">
        <f>CoverSheet!$C$15</f>
        <v/>
      </c>
      <c r="E597" t="s">
        <v>1931</v>
      </c>
      <c r="F597" t="s">
        <v>6059</v>
      </c>
      <c r="G597" t="s">
        <v>5760</v>
      </c>
      <c r="H597">
        <f>H297*CoverSheet!$C$35</f>
        <v>0</v>
      </c>
    </row>
    <row r="598" spans="1:8" x14ac:dyDescent="0.35">
      <c r="A598" t="str">
        <f>IF(CoverSheet!$C$9="Annual Return","AR",IF(CoverSheet!$C$9="Interim Return","IR",IF(CoverSheet!$C$9="Audited Annual Return","AAR","")))</f>
        <v/>
      </c>
      <c r="B598" t="str">
        <f>CoverSheet!$G$7</f>
        <v>v:25-01-a</v>
      </c>
      <c r="C598">
        <f>IF(CoverSheet!$C$31=3,"Q1",IF(CoverSheet!$C$31=6,"Q2",IF(CoverSheet!$C$31=9,"Q3",IF(AND(CoverSheet!$C$31=12,A598="AR"),"Q4",YEAR(CoverSheet!$D$29)))))</f>
        <v>1900</v>
      </c>
      <c r="D598" t="str">
        <f>CoverSheet!$C$15</f>
        <v/>
      </c>
      <c r="E598" t="s">
        <v>1931</v>
      </c>
      <c r="F598" t="s">
        <v>6060</v>
      </c>
      <c r="G598" t="s">
        <v>5761</v>
      </c>
      <c r="H598">
        <f>H298*CoverSheet!$C$35</f>
        <v>0</v>
      </c>
    </row>
    <row r="599" spans="1:8" x14ac:dyDescent="0.35">
      <c r="A599" t="str">
        <f>IF(CoverSheet!$C$9="Annual Return","AR",IF(CoverSheet!$C$9="Interim Return","IR",IF(CoverSheet!$C$9="Audited Annual Return","AAR","")))</f>
        <v/>
      </c>
      <c r="B599" t="str">
        <f>CoverSheet!$G$7</f>
        <v>v:25-01-a</v>
      </c>
      <c r="C599">
        <f>IF(CoverSheet!$C$31=3,"Q1",IF(CoverSheet!$C$31=6,"Q2",IF(CoverSheet!$C$31=9,"Q3",IF(AND(CoverSheet!$C$31=12,A599="AR"),"Q4",YEAR(CoverSheet!$D$29)))))</f>
        <v>1900</v>
      </c>
      <c r="D599" t="str">
        <f>CoverSheet!$C$15</f>
        <v/>
      </c>
      <c r="E599" t="s">
        <v>1931</v>
      </c>
      <c r="F599" t="s">
        <v>6061</v>
      </c>
      <c r="G599" t="s">
        <v>5762</v>
      </c>
      <c r="H599">
        <f>H299*CoverSheet!$C$35</f>
        <v>0</v>
      </c>
    </row>
    <row r="600" spans="1:8" x14ac:dyDescent="0.35">
      <c r="A600" t="str">
        <f>IF(CoverSheet!$C$9="Annual Return","AR",IF(CoverSheet!$C$9="Interim Return","IR",IF(CoverSheet!$C$9="Audited Annual Return","AAR","")))</f>
        <v/>
      </c>
      <c r="B600" t="str">
        <f>CoverSheet!$G$7</f>
        <v>v:25-01-a</v>
      </c>
      <c r="C600">
        <f>IF(CoverSheet!$C$31=3,"Q1",IF(CoverSheet!$C$31=6,"Q2",IF(CoverSheet!$C$31=9,"Q3",IF(AND(CoverSheet!$C$31=12,A600="AR"),"Q4",YEAR(CoverSheet!$D$29)))))</f>
        <v>1900</v>
      </c>
      <c r="D600" t="str">
        <f>CoverSheet!$C$15</f>
        <v/>
      </c>
      <c r="E600" t="s">
        <v>1931</v>
      </c>
      <c r="F600" t="s">
        <v>6062</v>
      </c>
      <c r="G600" t="s">
        <v>5763</v>
      </c>
      <c r="H600">
        <f>H300*CoverSheet!$C$35</f>
        <v>0</v>
      </c>
    </row>
    <row r="601" spans="1:8" x14ac:dyDescent="0.35">
      <c r="A601" t="str">
        <f>IF(CoverSheet!$C$9="Annual Return","AR",IF(CoverSheet!$C$9="Interim Return","IR",IF(CoverSheet!$C$9="Audited Annual Return","AAR","")))</f>
        <v/>
      </c>
      <c r="B601" t="str">
        <f>CoverSheet!$G$7</f>
        <v>v:25-01-a</v>
      </c>
      <c r="C601">
        <f>IF(CoverSheet!$C$31=3,"Q1",IF(CoverSheet!$C$31=6,"Q2",IF(CoverSheet!$C$31=9,"Q3",IF(AND(CoverSheet!$C$31=12,A601="AR"),"Q4",YEAR(CoverSheet!$D$29)))))</f>
        <v>1900</v>
      </c>
      <c r="D601" t="str">
        <f>CoverSheet!$C$15</f>
        <v/>
      </c>
      <c r="E601" t="s">
        <v>1931</v>
      </c>
      <c r="F601" t="s">
        <v>6063</v>
      </c>
      <c r="G601" t="s">
        <v>5764</v>
      </c>
      <c r="H601">
        <f>H301*CoverSheet!$C$35</f>
        <v>0</v>
      </c>
    </row>
    <row r="602" spans="1:8" x14ac:dyDescent="0.35">
      <c r="A602" t="str">
        <f>IF(CoverSheet!$C$9="Annual Return","AR",IF(CoverSheet!$C$9="Interim Return","IR",IF(CoverSheet!$C$9="Audited Annual Return","AAR","")))</f>
        <v/>
      </c>
      <c r="B602" t="str">
        <f>CoverSheet!$G$7</f>
        <v>v:25-01-a</v>
      </c>
      <c r="C602">
        <f>IF(CoverSheet!$C$31=3,"Q1",IF(CoverSheet!$C$31=6,"Q2",IF(CoverSheet!$C$31=9,"Q3",IF(AND(CoverSheet!$C$31=12,A602="AR"),"Q4",YEAR(CoverSheet!$D$29)))))</f>
        <v>1900</v>
      </c>
      <c r="D602" t="str">
        <f>CoverSheet!$C$15</f>
        <v/>
      </c>
      <c r="E602" t="s">
        <v>1931</v>
      </c>
      <c r="F602" t="s">
        <v>6064</v>
      </c>
      <c r="G602" t="s">
        <v>5765</v>
      </c>
      <c r="H602">
        <f>H302*CoverSheet!$C$35</f>
        <v>0</v>
      </c>
    </row>
    <row r="603" spans="1:8" x14ac:dyDescent="0.35">
      <c r="A603" t="str">
        <f>IF(CoverSheet!$C$9="Annual Return","AR",IF(CoverSheet!$C$9="Interim Return","IR",IF(CoverSheet!$C$9="Audited Annual Return","AAR","")))</f>
        <v/>
      </c>
      <c r="B603" t="str">
        <f>CoverSheet!$G$7</f>
        <v>v:25-01-a</v>
      </c>
      <c r="C603">
        <f>IF(CoverSheet!$C$31=3,"Q1",IF(CoverSheet!$C$31=6,"Q2",IF(CoverSheet!$C$31=9,"Q3",IF(AND(CoverSheet!$C$31=12,A603="AR"),"Q4",YEAR(CoverSheet!$D$29)))))</f>
        <v>1900</v>
      </c>
      <c r="D603" t="str">
        <f>CoverSheet!$C$15</f>
        <v/>
      </c>
      <c r="E603" t="s">
        <v>1931</v>
      </c>
      <c r="F603" t="s">
        <v>6065</v>
      </c>
      <c r="G603" t="s">
        <v>5766</v>
      </c>
      <c r="H603">
        <f>H303*CoverSheet!$C$35</f>
        <v>0</v>
      </c>
    </row>
    <row r="604" spans="1:8" x14ac:dyDescent="0.35">
      <c r="A604" t="str">
        <f>IF(CoverSheet!$C$9="Annual Return","AR",IF(CoverSheet!$C$9="Interim Return","IR",IF(CoverSheet!$C$9="Audited Annual Return","AAR","")))</f>
        <v/>
      </c>
      <c r="B604" t="str">
        <f>CoverSheet!$G$7</f>
        <v>v:25-01-a</v>
      </c>
      <c r="C604">
        <f>IF(CoverSheet!$C$31=3,"Q1",IF(CoverSheet!$C$31=6,"Q2",IF(CoverSheet!$C$31=9,"Q3",IF(AND(CoverSheet!$C$31=12,A604="AR"),"Q4",YEAR(CoverSheet!$D$29)))))</f>
        <v>1900</v>
      </c>
      <c r="D604" t="str">
        <f>CoverSheet!$C$15</f>
        <v/>
      </c>
      <c r="E604" t="s">
        <v>1931</v>
      </c>
      <c r="F604" t="s">
        <v>6066</v>
      </c>
      <c r="G604" t="s">
        <v>5767</v>
      </c>
      <c r="H604">
        <f>H304*CoverSheet!$C$35</f>
        <v>0</v>
      </c>
    </row>
    <row r="605" spans="1:8" x14ac:dyDescent="0.35">
      <c r="A605" t="str">
        <f>IF(CoverSheet!$C$9="Annual Return","AR",IF(CoverSheet!$C$9="Interim Return","IR",IF(CoverSheet!$C$9="Audited Annual Return","AAR","")))</f>
        <v/>
      </c>
      <c r="B605" t="str">
        <f>CoverSheet!$G$7</f>
        <v>v:25-01-a</v>
      </c>
      <c r="C605">
        <f>IF(CoverSheet!$C$31=3,"Q1",IF(CoverSheet!$C$31=6,"Q2",IF(CoverSheet!$C$31=9,"Q3",IF(AND(CoverSheet!$C$31=12,A605="AR"),"Q4",YEAR(CoverSheet!$D$29)))))</f>
        <v>1900</v>
      </c>
      <c r="D605" t="str">
        <f>CoverSheet!$C$15</f>
        <v/>
      </c>
      <c r="E605" t="s">
        <v>1931</v>
      </c>
      <c r="F605" t="s">
        <v>6067</v>
      </c>
      <c r="G605" t="s">
        <v>5768</v>
      </c>
      <c r="H605">
        <f>H305*CoverSheet!$C$35</f>
        <v>0</v>
      </c>
    </row>
    <row r="606" spans="1:8" x14ac:dyDescent="0.35">
      <c r="A606" t="str">
        <f>IF(CoverSheet!$C$9="Annual Return","AR",IF(CoverSheet!$C$9="Interim Return","IR",IF(CoverSheet!$C$9="Audited Annual Return","AAR","")))</f>
        <v/>
      </c>
      <c r="B606" t="str">
        <f>CoverSheet!$G$7</f>
        <v>v:25-01-a</v>
      </c>
      <c r="C606">
        <f>IF(CoverSheet!$C$31=3,"Q1",IF(CoverSheet!$C$31=6,"Q2",IF(CoverSheet!$C$31=9,"Q3",IF(AND(CoverSheet!$C$31=12,A606="AR"),"Q4",YEAR(CoverSheet!$D$29)))))</f>
        <v>1900</v>
      </c>
      <c r="D606" t="str">
        <f>CoverSheet!$C$15</f>
        <v/>
      </c>
      <c r="E606" t="s">
        <v>1931</v>
      </c>
      <c r="F606" t="s">
        <v>6068</v>
      </c>
      <c r="G606" t="s">
        <v>5769</v>
      </c>
      <c r="H606">
        <f>H306*CoverSheet!$C$35</f>
        <v>0</v>
      </c>
    </row>
    <row r="607" spans="1:8" x14ac:dyDescent="0.35">
      <c r="A607" t="str">
        <f>IF(CoverSheet!$C$9="Annual Return","AR",IF(CoverSheet!$C$9="Interim Return","IR",IF(CoverSheet!$C$9="Audited Annual Return","AAR","")))</f>
        <v/>
      </c>
      <c r="B607" t="str">
        <f>CoverSheet!$G$7</f>
        <v>v:25-01-a</v>
      </c>
      <c r="C607">
        <f>IF(CoverSheet!$C$31=3,"Q1",IF(CoverSheet!$C$31=6,"Q2",IF(CoverSheet!$C$31=9,"Q3",IF(AND(CoverSheet!$C$31=12,A607="AR"),"Q4",YEAR(CoverSheet!$D$29)))))</f>
        <v>1900</v>
      </c>
      <c r="D607" t="str">
        <f>CoverSheet!$C$15</f>
        <v/>
      </c>
      <c r="E607" t="s">
        <v>1931</v>
      </c>
      <c r="F607" t="s">
        <v>6069</v>
      </c>
      <c r="G607" t="s">
        <v>5770</v>
      </c>
      <c r="H607">
        <f>H307*CoverSheet!$C$35</f>
        <v>0</v>
      </c>
    </row>
    <row r="608" spans="1:8" x14ac:dyDescent="0.35">
      <c r="A608" t="str">
        <f>IF(CoverSheet!$C$9="Annual Return","AR",IF(CoverSheet!$C$9="Interim Return","IR",IF(CoverSheet!$C$9="Audited Annual Return","AAR","")))</f>
        <v/>
      </c>
      <c r="B608" t="str">
        <f>CoverSheet!$G$7</f>
        <v>v:25-01-a</v>
      </c>
      <c r="C608">
        <f>IF(CoverSheet!$C$31=3,"Q1",IF(CoverSheet!$C$31=6,"Q2",IF(CoverSheet!$C$31=9,"Q3",IF(AND(CoverSheet!$C$31=12,A608="AR"),"Q4",YEAR(CoverSheet!$D$29)))))</f>
        <v>1900</v>
      </c>
      <c r="D608" t="str">
        <f>CoverSheet!$C$15</f>
        <v/>
      </c>
      <c r="E608" t="s">
        <v>1931</v>
      </c>
      <c r="F608" t="s">
        <v>6070</v>
      </c>
      <c r="G608" t="s">
        <v>5771</v>
      </c>
      <c r="H608">
        <f>H308*CoverSheet!$C$35</f>
        <v>0</v>
      </c>
    </row>
    <row r="609" spans="1:8" x14ac:dyDescent="0.35">
      <c r="A609" t="str">
        <f>IF(CoverSheet!$C$9="Annual Return","AR",IF(CoverSheet!$C$9="Interim Return","IR",IF(CoverSheet!$C$9="Audited Annual Return","AAR","")))</f>
        <v/>
      </c>
      <c r="B609" t="str">
        <f>CoverSheet!$G$7</f>
        <v>v:25-01-a</v>
      </c>
      <c r="C609">
        <f>IF(CoverSheet!$C$31=3,"Q1",IF(CoverSheet!$C$31=6,"Q2",IF(CoverSheet!$C$31=9,"Q3",IF(AND(CoverSheet!$C$31=12,A609="AR"),"Q4",YEAR(CoverSheet!$D$29)))))</f>
        <v>1900</v>
      </c>
      <c r="D609" t="str">
        <f>CoverSheet!$C$15</f>
        <v/>
      </c>
      <c r="E609" t="s">
        <v>1931</v>
      </c>
      <c r="F609" t="s">
        <v>6071</v>
      </c>
      <c r="G609" t="s">
        <v>5772</v>
      </c>
      <c r="H609">
        <f>H309*CoverSheet!$C$35</f>
        <v>0</v>
      </c>
    </row>
    <row r="610" spans="1:8" x14ac:dyDescent="0.35">
      <c r="A610" t="str">
        <f>IF(CoverSheet!$C$9="Annual Return","AR",IF(CoverSheet!$C$9="Interim Return","IR",IF(CoverSheet!$C$9="Audited Annual Return","AAR","")))</f>
        <v/>
      </c>
      <c r="B610" t="str">
        <f>CoverSheet!$G$7</f>
        <v>v:25-01-a</v>
      </c>
      <c r="C610">
        <f>IF(CoverSheet!$C$31=3,"Q1",IF(CoverSheet!$C$31=6,"Q2",IF(CoverSheet!$C$31=9,"Q3",IF(AND(CoverSheet!$C$31=12,A610="AR"),"Q4",YEAR(CoverSheet!$D$29)))))</f>
        <v>1900</v>
      </c>
      <c r="D610" t="str">
        <f>CoverSheet!$C$15</f>
        <v/>
      </c>
      <c r="E610" t="s">
        <v>1931</v>
      </c>
      <c r="F610" t="s">
        <v>6072</v>
      </c>
      <c r="G610" t="s">
        <v>5773</v>
      </c>
      <c r="H610">
        <f>H310*CoverSheet!$C$35</f>
        <v>0</v>
      </c>
    </row>
    <row r="611" spans="1:8" x14ac:dyDescent="0.35">
      <c r="A611" t="str">
        <f>IF(CoverSheet!$C$9="Annual Return","AR",IF(CoverSheet!$C$9="Interim Return","IR",IF(CoverSheet!$C$9="Audited Annual Return","AAR","")))</f>
        <v/>
      </c>
      <c r="B611" t="str">
        <f>CoverSheet!$G$7</f>
        <v>v:25-01-a</v>
      </c>
      <c r="C611">
        <f>IF(CoverSheet!$C$31=3,"Q1",IF(CoverSheet!$C$31=6,"Q2",IF(CoverSheet!$C$31=9,"Q3",IF(AND(CoverSheet!$C$31=12,A611="AR"),"Q4",YEAR(CoverSheet!$D$29)))))</f>
        <v>1900</v>
      </c>
      <c r="D611" t="str">
        <f>CoverSheet!$C$15</f>
        <v/>
      </c>
      <c r="E611" t="s">
        <v>1931</v>
      </c>
      <c r="F611" t="s">
        <v>6073</v>
      </c>
      <c r="G611" t="s">
        <v>5774</v>
      </c>
      <c r="H611">
        <f>H311*CoverSheet!$C$35</f>
        <v>0</v>
      </c>
    </row>
    <row r="612" spans="1:8" x14ac:dyDescent="0.35">
      <c r="A612" t="str">
        <f>IF(CoverSheet!$C$9="Annual Return","AR",IF(CoverSheet!$C$9="Interim Return","IR",IF(CoverSheet!$C$9="Audited Annual Return","AAR","")))</f>
        <v/>
      </c>
      <c r="B612" t="str">
        <f>CoverSheet!$G$7</f>
        <v>v:25-01-a</v>
      </c>
      <c r="C612">
        <f>IF(CoverSheet!$C$31=3,"Q1",IF(CoverSheet!$C$31=6,"Q2",IF(CoverSheet!$C$31=9,"Q3",IF(AND(CoverSheet!$C$31=12,A612="AR"),"Q4",YEAR(CoverSheet!$D$29)))))</f>
        <v>1900</v>
      </c>
      <c r="D612" t="str">
        <f>CoverSheet!$C$15</f>
        <v/>
      </c>
      <c r="E612" t="s">
        <v>1931</v>
      </c>
      <c r="F612" t="s">
        <v>6074</v>
      </c>
      <c r="G612" t="s">
        <v>5775</v>
      </c>
      <c r="H612">
        <f>H312*CoverSheet!$C$35</f>
        <v>0</v>
      </c>
    </row>
    <row r="613" spans="1:8" x14ac:dyDescent="0.35">
      <c r="A613" t="str">
        <f>IF(CoverSheet!$C$9="Annual Return","AR",IF(CoverSheet!$C$9="Interim Return","IR",IF(CoverSheet!$C$9="Audited Annual Return","AAR","")))</f>
        <v/>
      </c>
      <c r="B613" t="str">
        <f>CoverSheet!$G$7</f>
        <v>v:25-01-a</v>
      </c>
      <c r="C613">
        <f>IF(CoverSheet!$C$31=3,"Q1",IF(CoverSheet!$C$31=6,"Q2",IF(CoverSheet!$C$31=9,"Q3",IF(AND(CoverSheet!$C$31=12,A613="AR"),"Q4",YEAR(CoverSheet!$D$29)))))</f>
        <v>1900</v>
      </c>
      <c r="D613" t="str">
        <f>CoverSheet!$C$15</f>
        <v/>
      </c>
      <c r="E613" t="s">
        <v>1931</v>
      </c>
      <c r="F613" t="s">
        <v>6075</v>
      </c>
      <c r="G613" t="s">
        <v>5776</v>
      </c>
      <c r="H613">
        <f>H313*CoverSheet!$C$35</f>
        <v>0</v>
      </c>
    </row>
    <row r="614" spans="1:8" x14ac:dyDescent="0.35">
      <c r="A614" t="str">
        <f>IF(CoverSheet!$C$9="Annual Return","AR",IF(CoverSheet!$C$9="Interim Return","IR",IF(CoverSheet!$C$9="Audited Annual Return","AAR","")))</f>
        <v/>
      </c>
      <c r="B614" t="str">
        <f>CoverSheet!$G$7</f>
        <v>v:25-01-a</v>
      </c>
      <c r="C614">
        <f>IF(CoverSheet!$C$31=3,"Q1",IF(CoverSheet!$C$31=6,"Q2",IF(CoverSheet!$C$31=9,"Q3",IF(AND(CoverSheet!$C$31=12,A614="AR"),"Q4",YEAR(CoverSheet!$D$29)))))</f>
        <v>1900</v>
      </c>
      <c r="D614" t="str">
        <f>CoverSheet!$C$15</f>
        <v/>
      </c>
      <c r="E614" t="s">
        <v>1931</v>
      </c>
      <c r="F614" t="s">
        <v>6076</v>
      </c>
      <c r="G614" t="s">
        <v>5777</v>
      </c>
      <c r="H614">
        <f>H314*CoverSheet!$C$35</f>
        <v>0</v>
      </c>
    </row>
    <row r="615" spans="1:8" x14ac:dyDescent="0.35">
      <c r="A615" t="str">
        <f>IF(CoverSheet!$C$9="Annual Return","AR",IF(CoverSheet!$C$9="Interim Return","IR",IF(CoverSheet!$C$9="Audited Annual Return","AAR","")))</f>
        <v/>
      </c>
      <c r="B615" t="str">
        <f>CoverSheet!$G$7</f>
        <v>v:25-01-a</v>
      </c>
      <c r="C615">
        <f>IF(CoverSheet!$C$31=3,"Q1",IF(CoverSheet!$C$31=6,"Q2",IF(CoverSheet!$C$31=9,"Q3",IF(AND(CoverSheet!$C$31=12,A615="AR"),"Q4",YEAR(CoverSheet!$D$29)))))</f>
        <v>1900</v>
      </c>
      <c r="D615" t="str">
        <f>CoverSheet!$C$15</f>
        <v/>
      </c>
      <c r="E615" t="s">
        <v>1931</v>
      </c>
      <c r="F615" t="s">
        <v>6077</v>
      </c>
      <c r="G615" t="s">
        <v>5778</v>
      </c>
      <c r="H615">
        <f>H315*CoverSheet!$C$35</f>
        <v>0</v>
      </c>
    </row>
    <row r="616" spans="1:8" x14ac:dyDescent="0.35">
      <c r="A616" t="str">
        <f>IF(CoverSheet!$C$9="Annual Return","AR",IF(CoverSheet!$C$9="Interim Return","IR",IF(CoverSheet!$C$9="Audited Annual Return","AAR","")))</f>
        <v/>
      </c>
      <c r="B616" t="str">
        <f>CoverSheet!$G$7</f>
        <v>v:25-01-a</v>
      </c>
      <c r="C616">
        <f>IF(CoverSheet!$C$31=3,"Q1",IF(CoverSheet!$C$31=6,"Q2",IF(CoverSheet!$C$31=9,"Q3",IF(AND(CoverSheet!$C$31=12,A616="AR"),"Q4",YEAR(CoverSheet!$D$29)))))</f>
        <v>1900</v>
      </c>
      <c r="D616" t="str">
        <f>CoverSheet!$C$15</f>
        <v/>
      </c>
      <c r="E616" t="s">
        <v>1931</v>
      </c>
      <c r="F616" t="s">
        <v>6078</v>
      </c>
      <c r="G616" t="s">
        <v>5779</v>
      </c>
      <c r="H616">
        <f>H316*CoverSheet!$C$35</f>
        <v>0</v>
      </c>
    </row>
    <row r="617" spans="1:8" x14ac:dyDescent="0.35">
      <c r="A617" t="str">
        <f>IF(CoverSheet!$C$9="Annual Return","AR",IF(CoverSheet!$C$9="Interim Return","IR",IF(CoverSheet!$C$9="Audited Annual Return","AAR","")))</f>
        <v/>
      </c>
      <c r="B617" t="str">
        <f>CoverSheet!$G$7</f>
        <v>v:25-01-a</v>
      </c>
      <c r="C617">
        <f>IF(CoverSheet!$C$31=3,"Q1",IF(CoverSheet!$C$31=6,"Q2",IF(CoverSheet!$C$31=9,"Q3",IF(AND(CoverSheet!$C$31=12,A617="AR"),"Q4",YEAR(CoverSheet!$D$29)))))</f>
        <v>1900</v>
      </c>
      <c r="D617" t="str">
        <f>CoverSheet!$C$15</f>
        <v/>
      </c>
      <c r="E617" t="s">
        <v>1931</v>
      </c>
      <c r="F617" t="s">
        <v>6079</v>
      </c>
      <c r="G617" t="s">
        <v>5780</v>
      </c>
      <c r="H617">
        <f>H317*CoverSheet!$C$35</f>
        <v>0</v>
      </c>
    </row>
    <row r="618" spans="1:8" x14ac:dyDescent="0.35">
      <c r="A618" t="str">
        <f>IF(CoverSheet!$C$9="Annual Return","AR",IF(CoverSheet!$C$9="Interim Return","IR",IF(CoverSheet!$C$9="Audited Annual Return","AAR","")))</f>
        <v/>
      </c>
      <c r="B618" t="str">
        <f>CoverSheet!$G$7</f>
        <v>v:25-01-a</v>
      </c>
      <c r="C618">
        <f>IF(CoverSheet!$C$31=3,"Q1",IF(CoverSheet!$C$31=6,"Q2",IF(CoverSheet!$C$31=9,"Q3",IF(AND(CoverSheet!$C$31=12,A618="AR"),"Q4",YEAR(CoverSheet!$D$29)))))</f>
        <v>1900</v>
      </c>
      <c r="D618" t="str">
        <f>CoverSheet!$C$15</f>
        <v/>
      </c>
      <c r="E618" t="s">
        <v>1931</v>
      </c>
      <c r="F618" t="s">
        <v>6080</v>
      </c>
      <c r="G618" t="s">
        <v>5781</v>
      </c>
      <c r="H618">
        <f>H318*CoverSheet!$C$35</f>
        <v>0</v>
      </c>
    </row>
    <row r="619" spans="1:8" x14ac:dyDescent="0.35">
      <c r="A619" t="str">
        <f>IF(CoverSheet!$C$9="Annual Return","AR",IF(CoverSheet!$C$9="Interim Return","IR",IF(CoverSheet!$C$9="Audited Annual Return","AAR","")))</f>
        <v/>
      </c>
      <c r="B619" t="str">
        <f>CoverSheet!$G$7</f>
        <v>v:25-01-a</v>
      </c>
      <c r="C619">
        <f>IF(CoverSheet!$C$31=3,"Q1",IF(CoverSheet!$C$31=6,"Q2",IF(CoverSheet!$C$31=9,"Q3",IF(AND(CoverSheet!$C$31=12,A619="AR"),"Q4",YEAR(CoverSheet!$D$29)))))</f>
        <v>1900</v>
      </c>
      <c r="D619" t="str">
        <f>CoverSheet!$C$15</f>
        <v/>
      </c>
      <c r="E619" t="s">
        <v>1931</v>
      </c>
      <c r="F619" t="s">
        <v>6081</v>
      </c>
      <c r="G619" t="s">
        <v>5782</v>
      </c>
      <c r="H619">
        <f>H319*CoverSheet!$C$35</f>
        <v>0</v>
      </c>
    </row>
    <row r="620" spans="1:8" x14ac:dyDescent="0.35">
      <c r="A620" t="str">
        <f>IF(CoverSheet!$C$9="Annual Return","AR",IF(CoverSheet!$C$9="Interim Return","IR",IF(CoverSheet!$C$9="Audited Annual Return","AAR","")))</f>
        <v/>
      </c>
      <c r="B620" t="str">
        <f>CoverSheet!$G$7</f>
        <v>v:25-01-a</v>
      </c>
      <c r="C620">
        <f>IF(CoverSheet!$C$31=3,"Q1",IF(CoverSheet!$C$31=6,"Q2",IF(CoverSheet!$C$31=9,"Q3",IF(AND(CoverSheet!$C$31=12,A620="AR"),"Q4",YEAR(CoverSheet!$D$29)))))</f>
        <v>1900</v>
      </c>
      <c r="D620" t="str">
        <f>CoverSheet!$C$15</f>
        <v/>
      </c>
      <c r="E620" t="s">
        <v>1931</v>
      </c>
      <c r="F620" t="s">
        <v>6082</v>
      </c>
      <c r="G620" t="s">
        <v>6114</v>
      </c>
      <c r="H620">
        <f>H320*CoverSheet!$C$35</f>
        <v>0</v>
      </c>
    </row>
    <row r="621" spans="1:8" x14ac:dyDescent="0.35">
      <c r="A621" t="str">
        <f>IF(CoverSheet!$C$9="Annual Return","AR",IF(CoverSheet!$C$9="Interim Return","IR",IF(CoverSheet!$C$9="Audited Annual Return","AAR","")))</f>
        <v/>
      </c>
      <c r="B621" t="str">
        <f>CoverSheet!$G$7</f>
        <v>v:25-01-a</v>
      </c>
      <c r="C621">
        <f>IF(CoverSheet!$C$31=3,"Q1",IF(CoverSheet!$C$31=6,"Q2",IF(CoverSheet!$C$31=9,"Q3",IF(AND(CoverSheet!$C$31=12,A621="AR"),"Q4",YEAR(CoverSheet!$D$29)))))</f>
        <v>1900</v>
      </c>
      <c r="D621" t="str">
        <f>CoverSheet!$C$15</f>
        <v/>
      </c>
      <c r="E621" t="s">
        <v>1931</v>
      </c>
      <c r="F621" t="s">
        <v>6083</v>
      </c>
      <c r="G621" t="s">
        <v>5783</v>
      </c>
      <c r="H621">
        <f>H321*CoverSheet!$C$35</f>
        <v>0</v>
      </c>
    </row>
    <row r="622" spans="1:8" x14ac:dyDescent="0.35">
      <c r="A622" t="str">
        <f>IF(CoverSheet!$C$9="Annual Return","AR",IF(CoverSheet!$C$9="Interim Return","IR",IF(CoverSheet!$C$9="Audited Annual Return","AAR","")))</f>
        <v/>
      </c>
      <c r="B622" t="str">
        <f>CoverSheet!$G$7</f>
        <v>v:25-01-a</v>
      </c>
      <c r="C622">
        <f>IF(CoverSheet!$C$31=3,"Q1",IF(CoverSheet!$C$31=6,"Q2",IF(CoverSheet!$C$31=9,"Q3",IF(AND(CoverSheet!$C$31=12,A622="AR"),"Q4",YEAR(CoverSheet!$D$29)))))</f>
        <v>1900</v>
      </c>
      <c r="D622" t="str">
        <f>CoverSheet!$C$15</f>
        <v/>
      </c>
      <c r="E622" t="s">
        <v>1931</v>
      </c>
      <c r="F622" t="s">
        <v>6084</v>
      </c>
      <c r="G622" t="s">
        <v>5784</v>
      </c>
      <c r="H622">
        <f>H322*CoverSheet!$C$35</f>
        <v>0</v>
      </c>
    </row>
    <row r="623" spans="1:8" x14ac:dyDescent="0.35">
      <c r="A623" t="str">
        <f>IF(CoverSheet!$C$9="Annual Return","AR",IF(CoverSheet!$C$9="Interim Return","IR",IF(CoverSheet!$C$9="Audited Annual Return","AAR","")))</f>
        <v/>
      </c>
      <c r="B623" t="str">
        <f>CoverSheet!$G$7</f>
        <v>v:25-01-a</v>
      </c>
      <c r="C623">
        <f>IF(CoverSheet!$C$31=3,"Q1",IF(CoverSheet!$C$31=6,"Q2",IF(CoverSheet!$C$31=9,"Q3",IF(AND(CoverSheet!$C$31=12,A623="AR"),"Q4",YEAR(CoverSheet!$D$29)))))</f>
        <v>1900</v>
      </c>
      <c r="D623" t="str">
        <f>CoverSheet!$C$15</f>
        <v/>
      </c>
      <c r="E623" t="s">
        <v>1931</v>
      </c>
      <c r="F623" t="s">
        <v>6085</v>
      </c>
      <c r="G623" t="s">
        <v>5785</v>
      </c>
      <c r="H623">
        <f>H323*CoverSheet!$C$35</f>
        <v>0</v>
      </c>
    </row>
    <row r="624" spans="1:8" x14ac:dyDescent="0.35">
      <c r="A624" t="str">
        <f>IF(CoverSheet!$C$9="Annual Return","AR",IF(CoverSheet!$C$9="Interim Return","IR",IF(CoverSheet!$C$9="Audited Annual Return","AAR","")))</f>
        <v/>
      </c>
      <c r="B624" t="str">
        <f>CoverSheet!$G$7</f>
        <v>v:25-01-a</v>
      </c>
      <c r="C624">
        <f>IF(CoverSheet!$C$31=3,"Q1",IF(CoverSheet!$C$31=6,"Q2",IF(CoverSheet!$C$31=9,"Q3",IF(AND(CoverSheet!$C$31=12,A624="AR"),"Q4",YEAR(CoverSheet!$D$29)))))</f>
        <v>1900</v>
      </c>
      <c r="D624" t="str">
        <f>CoverSheet!$C$15</f>
        <v/>
      </c>
      <c r="E624" t="s">
        <v>1931</v>
      </c>
      <c r="F624" t="s">
        <v>6086</v>
      </c>
      <c r="G624" t="s">
        <v>5786</v>
      </c>
      <c r="H624">
        <f>H324*CoverSheet!$C$35</f>
        <v>0</v>
      </c>
    </row>
    <row r="625" spans="1:8" x14ac:dyDescent="0.35">
      <c r="A625" t="str">
        <f>IF(CoverSheet!$C$9="Annual Return","AR",IF(CoverSheet!$C$9="Interim Return","IR",IF(CoverSheet!$C$9="Audited Annual Return","AAR","")))</f>
        <v/>
      </c>
      <c r="B625" t="str">
        <f>CoverSheet!$G$7</f>
        <v>v:25-01-a</v>
      </c>
      <c r="C625">
        <f>IF(CoverSheet!$C$31=3,"Q1",IF(CoverSheet!$C$31=6,"Q2",IF(CoverSheet!$C$31=9,"Q3",IF(AND(CoverSheet!$C$31=12,A625="AR"),"Q4",YEAR(CoverSheet!$D$29)))))</f>
        <v>1900</v>
      </c>
      <c r="D625" t="str">
        <f>CoverSheet!$C$15</f>
        <v/>
      </c>
      <c r="E625" t="s">
        <v>1931</v>
      </c>
      <c r="F625" t="s">
        <v>6087</v>
      </c>
      <c r="G625" t="s">
        <v>5787</v>
      </c>
      <c r="H625">
        <f>H325*CoverSheet!$C$35</f>
        <v>0</v>
      </c>
    </row>
    <row r="626" spans="1:8" x14ac:dyDescent="0.35">
      <c r="A626" t="str">
        <f>IF(CoverSheet!$C$9="Annual Return","AR",IF(CoverSheet!$C$9="Interim Return","IR",IF(CoverSheet!$C$9="Audited Annual Return","AAR","")))</f>
        <v/>
      </c>
      <c r="B626" t="str">
        <f>CoverSheet!$G$7</f>
        <v>v:25-01-a</v>
      </c>
      <c r="C626">
        <f>IF(CoverSheet!$C$31=3,"Q1",IF(CoverSheet!$C$31=6,"Q2",IF(CoverSheet!$C$31=9,"Q3",IF(AND(CoverSheet!$C$31=12,A626="AR"),"Q4",YEAR(CoverSheet!$D$29)))))</f>
        <v>1900</v>
      </c>
      <c r="D626" t="str">
        <f>CoverSheet!$C$15</f>
        <v/>
      </c>
      <c r="E626" t="s">
        <v>1931</v>
      </c>
      <c r="F626" t="s">
        <v>6088</v>
      </c>
      <c r="G626" t="s">
        <v>5788</v>
      </c>
      <c r="H626">
        <f>H326*CoverSheet!$C$35</f>
        <v>0</v>
      </c>
    </row>
    <row r="627" spans="1:8" x14ac:dyDescent="0.35">
      <c r="A627" t="str">
        <f>IF(CoverSheet!$C$9="Annual Return","AR",IF(CoverSheet!$C$9="Interim Return","IR",IF(CoverSheet!$C$9="Audited Annual Return","AAR","")))</f>
        <v/>
      </c>
      <c r="B627" t="str">
        <f>CoverSheet!$G$7</f>
        <v>v:25-01-a</v>
      </c>
      <c r="C627">
        <f>IF(CoverSheet!$C$31=3,"Q1",IF(CoverSheet!$C$31=6,"Q2",IF(CoverSheet!$C$31=9,"Q3",IF(AND(CoverSheet!$C$31=12,A627="AR"),"Q4",YEAR(CoverSheet!$D$29)))))</f>
        <v>1900</v>
      </c>
      <c r="D627" t="str">
        <f>CoverSheet!$C$15</f>
        <v/>
      </c>
      <c r="E627" t="s">
        <v>1931</v>
      </c>
      <c r="F627" t="s">
        <v>6089</v>
      </c>
      <c r="G627" t="s">
        <v>5789</v>
      </c>
      <c r="H627">
        <f>H327*CoverSheet!$C$35</f>
        <v>0</v>
      </c>
    </row>
    <row r="628" spans="1:8" x14ac:dyDescent="0.35">
      <c r="A628" t="str">
        <f>IF(CoverSheet!$C$9="Annual Return","AR",IF(CoverSheet!$C$9="Interim Return","IR",IF(CoverSheet!$C$9="Audited Annual Return","AAR","")))</f>
        <v/>
      </c>
      <c r="B628" t="str">
        <f>CoverSheet!$G$7</f>
        <v>v:25-01-a</v>
      </c>
      <c r="C628">
        <f>IF(CoverSheet!$C$31=3,"Q1",IF(CoverSheet!$C$31=6,"Q2",IF(CoverSheet!$C$31=9,"Q3",IF(AND(CoverSheet!$C$31=12,A628="AR"),"Q4",YEAR(CoverSheet!$D$29)))))</f>
        <v>1900</v>
      </c>
      <c r="D628" t="str">
        <f>CoverSheet!$C$15</f>
        <v/>
      </c>
      <c r="E628" t="s">
        <v>1931</v>
      </c>
      <c r="F628" t="s">
        <v>6090</v>
      </c>
      <c r="G628" t="s">
        <v>5790</v>
      </c>
      <c r="H628">
        <f>H328*CoverSheet!$C$35</f>
        <v>0</v>
      </c>
    </row>
    <row r="629" spans="1:8" x14ac:dyDescent="0.35">
      <c r="A629" t="str">
        <f>IF(CoverSheet!$C$9="Annual Return","AR",IF(CoverSheet!$C$9="Interim Return","IR",IF(CoverSheet!$C$9="Audited Annual Return","AAR","")))</f>
        <v/>
      </c>
      <c r="B629" t="str">
        <f>CoverSheet!$G$7</f>
        <v>v:25-01-a</v>
      </c>
      <c r="C629">
        <f>IF(CoverSheet!$C$31=3,"Q1",IF(CoverSheet!$C$31=6,"Q2",IF(CoverSheet!$C$31=9,"Q3",IF(AND(CoverSheet!$C$31=12,A629="AR"),"Q4",YEAR(CoverSheet!$D$29)))))</f>
        <v>1900</v>
      </c>
      <c r="D629" t="str">
        <f>CoverSheet!$C$15</f>
        <v/>
      </c>
      <c r="E629" t="s">
        <v>1931</v>
      </c>
      <c r="F629" t="s">
        <v>6091</v>
      </c>
      <c r="G629" t="s">
        <v>5791</v>
      </c>
      <c r="H629">
        <f>H329*CoverSheet!$C$35</f>
        <v>0</v>
      </c>
    </row>
    <row r="630" spans="1:8" x14ac:dyDescent="0.35">
      <c r="A630" t="str">
        <f>IF(CoverSheet!$C$9="Annual Return","AR",IF(CoverSheet!$C$9="Interim Return","IR",IF(CoverSheet!$C$9="Audited Annual Return","AAR","")))</f>
        <v/>
      </c>
      <c r="B630" t="str">
        <f>CoverSheet!$G$7</f>
        <v>v:25-01-a</v>
      </c>
      <c r="C630">
        <f>IF(CoverSheet!$C$31=3,"Q1",IF(CoverSheet!$C$31=6,"Q2",IF(CoverSheet!$C$31=9,"Q3",IF(AND(CoverSheet!$C$31=12,A630="AR"),"Q4",YEAR(CoverSheet!$D$29)))))</f>
        <v>1900</v>
      </c>
      <c r="D630" t="str">
        <f>CoverSheet!$C$15</f>
        <v/>
      </c>
      <c r="E630" t="s">
        <v>1931</v>
      </c>
      <c r="F630" t="s">
        <v>6092</v>
      </c>
      <c r="G630" t="s">
        <v>5792</v>
      </c>
      <c r="H630">
        <f>H330*CoverSheet!$C$35</f>
        <v>0</v>
      </c>
    </row>
    <row r="631" spans="1:8" x14ac:dyDescent="0.35">
      <c r="A631" t="str">
        <f>IF(CoverSheet!$C$9="Annual Return","AR",IF(CoverSheet!$C$9="Interim Return","IR",IF(CoverSheet!$C$9="Audited Annual Return","AAR","")))</f>
        <v/>
      </c>
      <c r="B631" t="str">
        <f>CoverSheet!$G$7</f>
        <v>v:25-01-a</v>
      </c>
      <c r="C631">
        <f>IF(CoverSheet!$C$31=3,"Q1",IF(CoverSheet!$C$31=6,"Q2",IF(CoverSheet!$C$31=9,"Q3",IF(AND(CoverSheet!$C$31=12,A631="AR"),"Q4",YEAR(CoverSheet!$D$29)))))</f>
        <v>1900</v>
      </c>
      <c r="D631" t="str">
        <f>CoverSheet!$C$15</f>
        <v/>
      </c>
      <c r="E631" t="s">
        <v>1931</v>
      </c>
      <c r="F631" t="s">
        <v>6093</v>
      </c>
      <c r="G631" t="s">
        <v>5793</v>
      </c>
      <c r="H631">
        <f>H331*CoverSheet!$C$35</f>
        <v>0</v>
      </c>
    </row>
    <row r="632" spans="1:8" x14ac:dyDescent="0.35">
      <c r="A632" t="str">
        <f>IF(CoverSheet!$C$9="Annual Return","AR",IF(CoverSheet!$C$9="Interim Return","IR",IF(CoverSheet!$C$9="Audited Annual Return","AAR","")))</f>
        <v/>
      </c>
      <c r="B632" t="str">
        <f>CoverSheet!$G$7</f>
        <v>v:25-01-a</v>
      </c>
      <c r="C632">
        <f>IF(CoverSheet!$C$31=3,"Q1",IF(CoverSheet!$C$31=6,"Q2",IF(CoverSheet!$C$31=9,"Q3",IF(AND(CoverSheet!$C$31=12,A632="AR"),"Q4",YEAR(CoverSheet!$D$29)))))</f>
        <v>1900</v>
      </c>
      <c r="D632" t="str">
        <f>CoverSheet!$C$15</f>
        <v/>
      </c>
      <c r="E632" t="s">
        <v>1931</v>
      </c>
      <c r="F632" t="s">
        <v>6094</v>
      </c>
      <c r="G632" t="s">
        <v>5794</v>
      </c>
      <c r="H632">
        <f>H332*CoverSheet!$C$35</f>
        <v>0</v>
      </c>
    </row>
    <row r="633" spans="1:8" x14ac:dyDescent="0.35">
      <c r="E633" s="372"/>
      <c r="G633" s="372"/>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68D5-BB27-45C4-B8C4-A59BDABA4CB4}">
  <sheetPr codeName="Sheet31">
    <tabColor rgb="FFEDD9C4"/>
  </sheetPr>
  <dimension ref="A1:N51"/>
  <sheetViews>
    <sheetView workbookViewId="0"/>
  </sheetViews>
  <sheetFormatPr defaultColWidth="0" defaultRowHeight="14.5" zeroHeight="1" x14ac:dyDescent="0.35"/>
  <cols>
    <col min="1" max="1" width="1.453125" style="278" customWidth="1"/>
    <col min="2" max="2" width="12" style="278" customWidth="1"/>
    <col min="3" max="3" width="10.54296875" style="278" customWidth="1"/>
    <col min="4" max="4" width="17" style="278" customWidth="1"/>
    <col min="5" max="5" width="23.54296875" style="278" customWidth="1"/>
    <col min="6" max="6" width="2.54296875" style="278" customWidth="1"/>
    <col min="7" max="7" width="22" style="278" customWidth="1"/>
    <col min="8" max="8" width="21.6328125" style="278" customWidth="1"/>
    <col min="9" max="9" width="2.54296875" style="278" customWidth="1"/>
    <col min="10" max="10" width="17" style="278" customWidth="1"/>
    <col min="11" max="11" width="23.453125" style="278" customWidth="1"/>
    <col min="12" max="12" width="4.453125" style="278" customWidth="1"/>
    <col min="13" max="14" width="1.453125" style="278" customWidth="1"/>
    <col min="15" max="16384" width="8.7265625" style="270" hidden="1"/>
  </cols>
  <sheetData>
    <row r="1" spans="1:14" ht="7.4" customHeight="1" x14ac:dyDescent="0.35">
      <c r="A1" s="56"/>
      <c r="B1" s="56"/>
      <c r="C1" s="56"/>
      <c r="D1" s="56"/>
      <c r="E1" s="56"/>
      <c r="F1" s="56"/>
      <c r="G1" s="56"/>
      <c r="H1" s="56"/>
      <c r="I1" s="56"/>
      <c r="J1" s="56"/>
      <c r="K1" s="56"/>
      <c r="L1" s="56"/>
      <c r="M1" s="56"/>
      <c r="N1" s="5"/>
    </row>
    <row r="2" spans="1:14" ht="15.65" customHeight="1" x14ac:dyDescent="0.35">
      <c r="A2" s="56"/>
      <c r="B2" s="429" t="e" vm="4">
        <v>#VALUE!</v>
      </c>
      <c r="C2" s="429"/>
      <c r="D2" s="457" t="s">
        <v>2473</v>
      </c>
      <c r="E2" s="457"/>
      <c r="F2" s="457"/>
      <c r="G2" s="457"/>
      <c r="H2" s="457"/>
      <c r="I2" s="457"/>
      <c r="J2" s="457"/>
      <c r="K2" s="56"/>
      <c r="L2" s="56"/>
      <c r="M2" s="56"/>
      <c r="N2" s="5"/>
    </row>
    <row r="3" spans="1:14" ht="18" customHeight="1" x14ac:dyDescent="0.35">
      <c r="A3" s="56"/>
      <c r="B3" s="429"/>
      <c r="C3" s="429"/>
      <c r="D3" s="457"/>
      <c r="E3" s="457"/>
      <c r="F3" s="457"/>
      <c r="G3" s="457"/>
      <c r="H3" s="457"/>
      <c r="I3" s="457"/>
      <c r="J3" s="457"/>
      <c r="K3" s="56"/>
      <c r="L3" s="56"/>
      <c r="M3" s="56"/>
      <c r="N3" s="5"/>
    </row>
    <row r="4" spans="1:14" ht="15.5" x14ac:dyDescent="0.35">
      <c r="A4" s="56"/>
      <c r="B4" s="56"/>
      <c r="C4" s="56"/>
      <c r="D4" s="56"/>
      <c r="E4" s="56"/>
      <c r="F4" s="56"/>
      <c r="G4" s="56"/>
      <c r="H4" s="56"/>
      <c r="I4" s="56"/>
      <c r="J4" s="56"/>
      <c r="K4" s="56"/>
      <c r="L4" s="58" t="str">
        <f>CoverSheet!G7</f>
        <v>v:25-01-a</v>
      </c>
      <c r="M4" s="58"/>
      <c r="N4" s="5"/>
    </row>
    <row r="5" spans="1:14" ht="7.4" customHeight="1" x14ac:dyDescent="0.35">
      <c r="A5" s="6"/>
      <c r="B5" s="6"/>
      <c r="C5" s="6"/>
      <c r="D5" s="6"/>
      <c r="E5" s="6"/>
      <c r="F5" s="6"/>
      <c r="G5" s="6"/>
      <c r="H5" s="6"/>
      <c r="I5" s="6"/>
      <c r="J5" s="6"/>
      <c r="K5" s="6"/>
      <c r="L5" s="6"/>
      <c r="M5" s="20"/>
      <c r="N5" s="5"/>
    </row>
    <row r="6" spans="1:14" x14ac:dyDescent="0.35">
      <c r="A6" s="6"/>
      <c r="B6" s="6"/>
      <c r="C6" s="59"/>
      <c r="D6" s="59" t="s">
        <v>41</v>
      </c>
      <c r="E6" s="60">
        <f>CoverSheet!$C$11</f>
        <v>0</v>
      </c>
      <c r="F6" s="6"/>
      <c r="G6" s="6"/>
      <c r="H6" s="6"/>
      <c r="I6" s="6"/>
      <c r="J6" s="6"/>
      <c r="K6" s="6"/>
      <c r="L6" s="6"/>
      <c r="M6" s="20"/>
      <c r="N6" s="5"/>
    </row>
    <row r="7" spans="1:14" x14ac:dyDescent="0.35">
      <c r="A7" s="6"/>
      <c r="B7" s="6"/>
      <c r="C7" s="59"/>
      <c r="D7" s="59" t="s">
        <v>42</v>
      </c>
      <c r="E7" s="60" t="str">
        <f>IF(OR(CoverSheet!$C$28=0,CoverSheet!$C$29=0),"",(TEXT(CoverSheet!$C$28,"DD/MM/YYYY")&amp;" - "&amp;(TEXT(CoverSheet!$C$29,"dd/mm/yyyy"))))</f>
        <v xml:space="preserve"> - </v>
      </c>
      <c r="F7" s="6"/>
      <c r="G7" s="6"/>
      <c r="H7" s="436" t="s">
        <v>43</v>
      </c>
      <c r="I7" s="436"/>
      <c r="J7" s="436"/>
      <c r="K7" s="61" t="str">
        <f>CoverSheet!C31</f>
        <v/>
      </c>
      <c r="L7" s="6"/>
      <c r="M7" s="20"/>
      <c r="N7" s="5"/>
    </row>
    <row r="8" spans="1:14" ht="7.4" customHeight="1" thickBot="1" x14ac:dyDescent="0.4">
      <c r="A8" s="63"/>
      <c r="B8" s="63"/>
      <c r="C8" s="63"/>
      <c r="D8" s="63"/>
      <c r="E8" s="63"/>
      <c r="F8" s="63"/>
      <c r="G8" s="63"/>
      <c r="H8" s="63"/>
      <c r="I8" s="63"/>
      <c r="J8" s="63"/>
      <c r="K8" s="63"/>
      <c r="L8" s="63"/>
      <c r="M8" s="273"/>
      <c r="N8" s="5"/>
    </row>
    <row r="9" spans="1:14" ht="7.4" customHeight="1" thickTop="1" x14ac:dyDescent="0.35">
      <c r="A9" s="6"/>
      <c r="B9" s="6"/>
      <c r="C9" s="6"/>
      <c r="D9" s="6"/>
      <c r="E9" s="6"/>
      <c r="F9" s="6"/>
      <c r="G9" s="6"/>
      <c r="H9" s="6"/>
      <c r="I9" s="6"/>
      <c r="J9" s="6"/>
      <c r="K9" s="6"/>
      <c r="L9" s="6"/>
      <c r="M9" s="20"/>
      <c r="N9" s="5"/>
    </row>
    <row r="10" spans="1:14" ht="18.5" thickBot="1" x14ac:dyDescent="0.45">
      <c r="A10" s="6"/>
      <c r="B10" s="295"/>
      <c r="C10" s="145" t="s">
        <v>2473</v>
      </c>
      <c r="D10" s="295"/>
      <c r="E10" s="295"/>
      <c r="F10" s="295"/>
      <c r="G10" s="295"/>
      <c r="H10" s="295"/>
      <c r="I10" s="295"/>
      <c r="J10" s="295"/>
      <c r="K10" s="295"/>
      <c r="L10" s="295"/>
      <c r="M10" s="20"/>
      <c r="N10" s="5"/>
    </row>
    <row r="11" spans="1:14" ht="7.4" customHeight="1" x14ac:dyDescent="0.35">
      <c r="A11" s="6"/>
      <c r="B11" s="6"/>
      <c r="C11" s="6"/>
      <c r="D11" s="6"/>
      <c r="E11" s="6"/>
      <c r="F11" s="6"/>
      <c r="G11" s="6"/>
      <c r="H11" s="6"/>
      <c r="I11" s="6"/>
      <c r="J11" s="6"/>
      <c r="K11" s="6"/>
      <c r="L11" s="6"/>
      <c r="M11" s="20"/>
      <c r="N11" s="5"/>
    </row>
    <row r="12" spans="1:14" x14ac:dyDescent="0.35">
      <c r="A12" s="6"/>
      <c r="B12" s="6" t="s">
        <v>2474</v>
      </c>
      <c r="C12" s="6" t="s">
        <v>4776</v>
      </c>
      <c r="D12" s="6"/>
      <c r="E12" s="6"/>
      <c r="F12" s="6"/>
      <c r="G12" s="6"/>
      <c r="H12" s="6"/>
      <c r="I12" s="6"/>
      <c r="J12" s="6"/>
      <c r="K12" s="189"/>
      <c r="L12" s="6"/>
      <c r="M12" s="20" t="str">
        <f>IF(ISBLANK(K12),"R","G")</f>
        <v>R</v>
      </c>
      <c r="N12" s="5"/>
    </row>
    <row r="13" spans="1:14" ht="7.4" customHeight="1" x14ac:dyDescent="0.35">
      <c r="A13" s="6"/>
      <c r="B13" s="6"/>
      <c r="C13" s="6"/>
      <c r="D13" s="6"/>
      <c r="E13" s="6"/>
      <c r="F13" s="6"/>
      <c r="G13" s="6"/>
      <c r="H13" s="6"/>
      <c r="I13" s="6"/>
      <c r="J13" s="6"/>
      <c r="K13" s="298"/>
      <c r="L13" s="6"/>
      <c r="M13" s="20"/>
      <c r="N13" s="5"/>
    </row>
    <row r="14" spans="1:14" x14ac:dyDescent="0.35">
      <c r="A14" s="6"/>
      <c r="B14" s="6" t="s">
        <v>2476</v>
      </c>
      <c r="C14" s="6" t="s">
        <v>4777</v>
      </c>
      <c r="D14" s="6"/>
      <c r="E14" s="6"/>
      <c r="F14" s="6"/>
      <c r="G14" s="6"/>
      <c r="H14" s="6"/>
      <c r="I14" s="6"/>
      <c r="J14" s="6"/>
      <c r="K14" s="189"/>
      <c r="L14" s="6"/>
      <c r="M14" s="20" t="str">
        <f>IF(ISBLANK(K14),"R",IF(SUM(K14,K16)&lt;K12,"Y","G"))</f>
        <v>R</v>
      </c>
      <c r="N14" s="5"/>
    </row>
    <row r="15" spans="1:14" ht="7.4" customHeight="1" x14ac:dyDescent="0.35">
      <c r="A15" s="6"/>
      <c r="B15" s="6"/>
      <c r="C15" s="6"/>
      <c r="D15" s="6"/>
      <c r="E15" s="6"/>
      <c r="F15" s="6"/>
      <c r="G15" s="6"/>
      <c r="H15" s="6"/>
      <c r="I15" s="6"/>
      <c r="J15" s="6"/>
      <c r="K15" s="298"/>
      <c r="L15" s="6"/>
      <c r="M15" s="20"/>
      <c r="N15" s="5"/>
    </row>
    <row r="16" spans="1:14" x14ac:dyDescent="0.35">
      <c r="A16" s="6"/>
      <c r="B16" s="6" t="s">
        <v>2478</v>
      </c>
      <c r="C16" s="6" t="s">
        <v>4778</v>
      </c>
      <c r="D16" s="6"/>
      <c r="E16" s="6"/>
      <c r="F16" s="6"/>
      <c r="G16" s="6"/>
      <c r="H16" s="6"/>
      <c r="I16" s="6"/>
      <c r="J16" s="6"/>
      <c r="K16" s="189"/>
      <c r="L16" s="6"/>
      <c r="M16" s="20" t="str">
        <f>IF(ISBLANK(K16),"R",IF(SUM(K14,K16)&lt;K12,"Y","G"))</f>
        <v>R</v>
      </c>
      <c r="N16" s="5"/>
    </row>
    <row r="17" spans="1:14" ht="7.4" customHeight="1" x14ac:dyDescent="0.35">
      <c r="A17" s="6"/>
      <c r="B17" s="6"/>
      <c r="C17" s="6"/>
      <c r="D17" s="6"/>
      <c r="E17" s="6"/>
      <c r="F17" s="6"/>
      <c r="G17" s="6"/>
      <c r="H17" s="6"/>
      <c r="I17" s="6"/>
      <c r="J17" s="6"/>
      <c r="K17" s="298"/>
      <c r="L17" s="6"/>
      <c r="M17" s="20"/>
      <c r="N17" s="5"/>
    </row>
    <row r="18" spans="1:14" x14ac:dyDescent="0.35">
      <c r="A18" s="6"/>
      <c r="B18" s="6" t="s">
        <v>2480</v>
      </c>
      <c r="C18" s="6" t="s">
        <v>4779</v>
      </c>
      <c r="D18" s="6"/>
      <c r="E18" s="6"/>
      <c r="F18" s="6"/>
      <c r="G18" s="6"/>
      <c r="H18" s="6"/>
      <c r="I18" s="6"/>
      <c r="J18" s="6"/>
      <c r="K18" s="189"/>
      <c r="L18" s="6"/>
      <c r="M18" s="20" t="str">
        <f>IF(AND($K$16&gt;0,ISBLANK(K18)),"R",IF(SUM(K18,K20)&lt;&gt;K16,"Y","G"))</f>
        <v>G</v>
      </c>
      <c r="N18" s="5"/>
    </row>
    <row r="19" spans="1:14" ht="7.4" customHeight="1" x14ac:dyDescent="0.35">
      <c r="A19" s="6"/>
      <c r="B19" s="6"/>
      <c r="C19" s="6"/>
      <c r="D19" s="6"/>
      <c r="E19" s="6"/>
      <c r="F19" s="6"/>
      <c r="G19" s="6"/>
      <c r="H19" s="6"/>
      <c r="I19" s="6"/>
      <c r="J19" s="6"/>
      <c r="K19" s="298"/>
      <c r="L19" s="6"/>
      <c r="M19" s="20"/>
      <c r="N19" s="5"/>
    </row>
    <row r="20" spans="1:14" x14ac:dyDescent="0.35">
      <c r="A20" s="6"/>
      <c r="B20" s="6" t="s">
        <v>2481</v>
      </c>
      <c r="C20" s="6" t="s">
        <v>4780</v>
      </c>
      <c r="D20" s="6"/>
      <c r="E20" s="6"/>
      <c r="F20" s="6"/>
      <c r="G20" s="6"/>
      <c r="H20" s="6"/>
      <c r="I20" s="6"/>
      <c r="J20" s="6"/>
      <c r="K20" s="189"/>
      <c r="L20" s="6"/>
      <c r="M20" s="20" t="str">
        <f>IF(AND($K$16&gt;0,ISBLANK(K20)),"R",IF(SUM(K18,K20)&lt;&gt;K16,"Y","G"))</f>
        <v>G</v>
      </c>
      <c r="N20" s="5"/>
    </row>
    <row r="21" spans="1:14" ht="7.4" customHeight="1" x14ac:dyDescent="0.35">
      <c r="A21" s="6"/>
      <c r="B21" s="6"/>
      <c r="C21" s="6"/>
      <c r="D21" s="6"/>
      <c r="E21" s="6"/>
      <c r="F21" s="6"/>
      <c r="G21" s="6"/>
      <c r="H21" s="6"/>
      <c r="I21" s="6"/>
      <c r="J21" s="6"/>
      <c r="K21" s="298"/>
      <c r="L21" s="6"/>
      <c r="M21" s="20"/>
      <c r="N21" s="5"/>
    </row>
    <row r="22" spans="1:14" x14ac:dyDescent="0.35">
      <c r="A22" s="6"/>
      <c r="B22" s="6" t="s">
        <v>2482</v>
      </c>
      <c r="C22" s="6" t="s">
        <v>4781</v>
      </c>
      <c r="D22" s="6"/>
      <c r="E22" s="6"/>
      <c r="F22" s="6"/>
      <c r="G22" s="6"/>
      <c r="H22" s="6"/>
      <c r="I22" s="6"/>
      <c r="J22" s="59">
        <f>CoverSheet!$D$33</f>
        <v>0</v>
      </c>
      <c r="K22" s="189"/>
      <c r="L22" s="6"/>
      <c r="M22" s="20" t="str">
        <f>IF(AND($K$20&gt;0,ISBLANK(K22)),"R",IF(AND(K20&gt;0,K22&lt;=K20),"Y","G"))</f>
        <v>G</v>
      </c>
      <c r="N22" s="5"/>
    </row>
    <row r="23" spans="1:14" x14ac:dyDescent="0.35">
      <c r="A23" s="6"/>
      <c r="B23" s="6"/>
      <c r="C23" s="6"/>
      <c r="D23" s="6"/>
      <c r="E23" s="6"/>
      <c r="F23" s="6"/>
      <c r="G23" s="6"/>
      <c r="H23" s="6"/>
      <c r="I23" s="6"/>
      <c r="J23" s="59" t="s">
        <v>856</v>
      </c>
      <c r="K23" s="363">
        <f>K22*CoverSheet!$C$35</f>
        <v>0</v>
      </c>
      <c r="L23" s="6"/>
      <c r="M23" s="20"/>
      <c r="N23" s="5"/>
    </row>
    <row r="24" spans="1:14" ht="7.4" customHeight="1" x14ac:dyDescent="0.35">
      <c r="A24" s="6"/>
      <c r="B24" s="6"/>
      <c r="C24" s="6"/>
      <c r="D24" s="6"/>
      <c r="E24" s="6"/>
      <c r="F24" s="6"/>
      <c r="G24" s="6"/>
      <c r="H24" s="6"/>
      <c r="I24" s="6"/>
      <c r="J24" s="6"/>
      <c r="K24" s="298"/>
      <c r="L24" s="6"/>
      <c r="M24" s="20"/>
      <c r="N24" s="5"/>
    </row>
    <row r="25" spans="1:14" x14ac:dyDescent="0.35">
      <c r="A25" s="6"/>
      <c r="B25" s="6" t="s">
        <v>2484</v>
      </c>
      <c r="C25" s="6" t="s">
        <v>4782</v>
      </c>
      <c r="D25" s="6"/>
      <c r="E25" s="6"/>
      <c r="F25" s="6"/>
      <c r="G25" s="6"/>
      <c r="H25" s="6"/>
      <c r="I25" s="6"/>
      <c r="J25" s="59">
        <f>CoverSheet!$D$33</f>
        <v>0</v>
      </c>
      <c r="K25" s="189"/>
      <c r="L25" s="6"/>
      <c r="M25" s="20" t="str">
        <f>IF(AND(K14&gt;0,ISBLANK(K25)),"R","G")</f>
        <v>G</v>
      </c>
      <c r="N25" s="5"/>
    </row>
    <row r="26" spans="1:14" x14ac:dyDescent="0.35">
      <c r="A26" s="6"/>
      <c r="B26" s="6"/>
      <c r="C26" s="6"/>
      <c r="D26" s="6"/>
      <c r="E26" s="6"/>
      <c r="F26" s="6"/>
      <c r="G26" s="6"/>
      <c r="H26" s="6"/>
      <c r="I26" s="6"/>
      <c r="J26" s="59" t="s">
        <v>856</v>
      </c>
      <c r="K26" s="363">
        <f>K25*CoverSheet!$C$35</f>
        <v>0</v>
      </c>
      <c r="L26" s="6"/>
      <c r="M26" s="20"/>
      <c r="N26" s="5"/>
    </row>
    <row r="27" spans="1:14" ht="7.4" customHeight="1" x14ac:dyDescent="0.35">
      <c r="A27" s="6"/>
      <c r="B27" s="6"/>
      <c r="C27" s="6"/>
      <c r="D27" s="6"/>
      <c r="E27" s="6"/>
      <c r="F27" s="6"/>
      <c r="G27" s="6"/>
      <c r="H27" s="6"/>
      <c r="I27" s="6"/>
      <c r="J27" s="59"/>
      <c r="K27" s="364"/>
      <c r="L27" s="6"/>
      <c r="M27" s="20"/>
      <c r="N27" s="5"/>
    </row>
    <row r="28" spans="1:14" x14ac:dyDescent="0.35">
      <c r="A28" s="6"/>
      <c r="B28" s="6" t="s">
        <v>2486</v>
      </c>
      <c r="C28" s="6" t="s">
        <v>5105</v>
      </c>
      <c r="D28" s="6"/>
      <c r="E28" s="6"/>
      <c r="F28" s="6"/>
      <c r="G28" s="6"/>
      <c r="H28" s="6"/>
      <c r="I28" s="6"/>
      <c r="K28" s="364"/>
      <c r="L28" s="6"/>
      <c r="M28" s="20" t="str">
        <f>IF(OR(AND(K12&gt;0,COUNTA(C30:D49)=0),COUNTA(E30:H49)&lt;&gt;3*COUNTA(C30:D49),COUNTA(I30:K49)&lt;&gt;COUNTIF(E30:F49,"Other"),AND(COUNTA(C30:D49)&lt;20,SUM(H30:H49)&lt;&gt;K12),AND(COUNTA(C30:D49)=20,NOT(SUM(H30:H49)&gt;=K12))),"R","G")</f>
        <v>G</v>
      </c>
      <c r="N28" s="5"/>
    </row>
    <row r="29" spans="1:14" x14ac:dyDescent="0.35">
      <c r="A29" s="6"/>
      <c r="B29" s="398"/>
      <c r="C29" s="518" t="s">
        <v>2487</v>
      </c>
      <c r="D29" s="518"/>
      <c r="E29" s="552" t="s">
        <v>2488</v>
      </c>
      <c r="F29" s="552"/>
      <c r="G29" s="17" t="s">
        <v>4893</v>
      </c>
      <c r="H29" s="18" t="s">
        <v>4892</v>
      </c>
      <c r="I29" s="518" t="s">
        <v>2489</v>
      </c>
      <c r="J29" s="518"/>
      <c r="K29" s="518"/>
      <c r="L29" s="274"/>
      <c r="M29" s="20"/>
      <c r="N29" s="5"/>
    </row>
    <row r="30" spans="1:14" x14ac:dyDescent="0.35">
      <c r="A30" s="6"/>
      <c r="B30" s="398"/>
      <c r="C30" s="551"/>
      <c r="D30" s="551"/>
      <c r="E30" s="548"/>
      <c r="F30" s="548"/>
      <c r="G30" s="399"/>
      <c r="H30" s="401"/>
      <c r="I30" s="545"/>
      <c r="J30" s="546"/>
      <c r="K30" s="546"/>
      <c r="L30" s="6"/>
      <c r="M30" s="20"/>
      <c r="N30" s="5"/>
    </row>
    <row r="31" spans="1:14" x14ac:dyDescent="0.35">
      <c r="A31" s="6"/>
      <c r="B31" s="398"/>
      <c r="C31" s="549"/>
      <c r="D31" s="550"/>
      <c r="E31" s="547"/>
      <c r="F31" s="548"/>
      <c r="G31" s="399"/>
      <c r="H31" s="401"/>
      <c r="I31" s="545"/>
      <c r="J31" s="546"/>
      <c r="K31" s="546"/>
      <c r="L31" s="6"/>
      <c r="M31" s="20"/>
      <c r="N31" s="5"/>
    </row>
    <row r="32" spans="1:14" x14ac:dyDescent="0.35">
      <c r="A32" s="6"/>
      <c r="B32" s="398"/>
      <c r="C32" s="549"/>
      <c r="D32" s="550"/>
      <c r="E32" s="547"/>
      <c r="F32" s="548"/>
      <c r="G32" s="399"/>
      <c r="H32" s="401"/>
      <c r="I32" s="545"/>
      <c r="J32" s="546"/>
      <c r="K32" s="546"/>
      <c r="L32" s="6"/>
      <c r="M32" s="20"/>
      <c r="N32" s="5"/>
    </row>
    <row r="33" spans="1:14" x14ac:dyDescent="0.35">
      <c r="A33" s="6"/>
      <c r="B33" s="398"/>
      <c r="C33" s="549"/>
      <c r="D33" s="550"/>
      <c r="E33" s="547"/>
      <c r="F33" s="548"/>
      <c r="G33" s="399"/>
      <c r="H33" s="401"/>
      <c r="I33" s="545"/>
      <c r="J33" s="546"/>
      <c r="K33" s="546"/>
      <c r="L33" s="6"/>
      <c r="M33" s="20"/>
      <c r="N33" s="5"/>
    </row>
    <row r="34" spans="1:14" x14ac:dyDescent="0.35">
      <c r="A34" s="6"/>
      <c r="B34" s="398"/>
      <c r="C34" s="549"/>
      <c r="D34" s="550"/>
      <c r="E34" s="547"/>
      <c r="F34" s="548"/>
      <c r="G34" s="399"/>
      <c r="H34" s="401"/>
      <c r="I34" s="545"/>
      <c r="J34" s="546"/>
      <c r="K34" s="546"/>
      <c r="L34" s="6"/>
      <c r="M34" s="20"/>
      <c r="N34" s="5"/>
    </row>
    <row r="35" spans="1:14" x14ac:dyDescent="0.35">
      <c r="A35" s="6"/>
      <c r="B35" s="398"/>
      <c r="C35" s="549"/>
      <c r="D35" s="550"/>
      <c r="E35" s="547"/>
      <c r="F35" s="548"/>
      <c r="G35" s="399"/>
      <c r="H35" s="401"/>
      <c r="I35" s="545"/>
      <c r="J35" s="546"/>
      <c r="K35" s="546"/>
      <c r="L35" s="6"/>
      <c r="M35" s="20"/>
      <c r="N35" s="5"/>
    </row>
    <row r="36" spans="1:14" x14ac:dyDescent="0.35">
      <c r="A36" s="6"/>
      <c r="B36" s="398"/>
      <c r="C36" s="549"/>
      <c r="D36" s="550"/>
      <c r="E36" s="547"/>
      <c r="F36" s="548"/>
      <c r="G36" s="399"/>
      <c r="H36" s="401"/>
      <c r="I36" s="545"/>
      <c r="J36" s="546"/>
      <c r="K36" s="546"/>
      <c r="L36" s="6"/>
      <c r="M36" s="20"/>
      <c r="N36" s="5"/>
    </row>
    <row r="37" spans="1:14" x14ac:dyDescent="0.35">
      <c r="A37" s="6"/>
      <c r="B37" s="398"/>
      <c r="C37" s="549"/>
      <c r="D37" s="550"/>
      <c r="E37" s="547"/>
      <c r="F37" s="548"/>
      <c r="G37" s="399"/>
      <c r="H37" s="401"/>
      <c r="I37" s="545"/>
      <c r="J37" s="546"/>
      <c r="K37" s="546"/>
      <c r="L37" s="6"/>
      <c r="M37" s="20"/>
      <c r="N37" s="5"/>
    </row>
    <row r="38" spans="1:14" x14ac:dyDescent="0.35">
      <c r="A38" s="6"/>
      <c r="B38" s="398"/>
      <c r="C38" s="549"/>
      <c r="D38" s="550"/>
      <c r="E38" s="547"/>
      <c r="F38" s="548"/>
      <c r="G38" s="399"/>
      <c r="H38" s="401"/>
      <c r="I38" s="545"/>
      <c r="J38" s="546"/>
      <c r="K38" s="546"/>
      <c r="L38" s="6"/>
      <c r="M38" s="20"/>
      <c r="N38" s="5"/>
    </row>
    <row r="39" spans="1:14" x14ac:dyDescent="0.35">
      <c r="A39" s="6"/>
      <c r="B39" s="398"/>
      <c r="C39" s="549"/>
      <c r="D39" s="550"/>
      <c r="E39" s="547"/>
      <c r="F39" s="548"/>
      <c r="G39" s="399"/>
      <c r="H39" s="401"/>
      <c r="I39" s="545"/>
      <c r="J39" s="546"/>
      <c r="K39" s="546"/>
      <c r="L39" s="6"/>
      <c r="M39" s="20"/>
      <c r="N39" s="5"/>
    </row>
    <row r="40" spans="1:14" x14ac:dyDescent="0.35">
      <c r="A40" s="6"/>
      <c r="B40" s="398"/>
      <c r="C40" s="549"/>
      <c r="D40" s="550"/>
      <c r="E40" s="547"/>
      <c r="F40" s="548"/>
      <c r="G40" s="399"/>
      <c r="H40" s="401"/>
      <c r="I40" s="545"/>
      <c r="J40" s="546"/>
      <c r="K40" s="546"/>
      <c r="L40" s="6"/>
      <c r="M40" s="20"/>
      <c r="N40" s="5"/>
    </row>
    <row r="41" spans="1:14" x14ac:dyDescent="0.35">
      <c r="A41" s="6"/>
      <c r="B41" s="398"/>
      <c r="C41" s="549"/>
      <c r="D41" s="550"/>
      <c r="E41" s="547"/>
      <c r="F41" s="548"/>
      <c r="G41" s="399"/>
      <c r="H41" s="401"/>
      <c r="I41" s="545"/>
      <c r="J41" s="546"/>
      <c r="K41" s="546"/>
      <c r="L41" s="6"/>
      <c r="M41" s="20"/>
      <c r="N41" s="5"/>
    </row>
    <row r="42" spans="1:14" x14ac:dyDescent="0.35">
      <c r="A42" s="6"/>
      <c r="B42" s="398"/>
      <c r="C42" s="549"/>
      <c r="D42" s="550"/>
      <c r="E42" s="547"/>
      <c r="F42" s="548"/>
      <c r="G42" s="399"/>
      <c r="H42" s="401"/>
      <c r="I42" s="545"/>
      <c r="J42" s="546"/>
      <c r="K42" s="546"/>
      <c r="L42" s="6"/>
      <c r="M42" s="20"/>
      <c r="N42" s="5"/>
    </row>
    <row r="43" spans="1:14" x14ac:dyDescent="0.35">
      <c r="A43" s="6"/>
      <c r="B43" s="398"/>
      <c r="C43" s="549"/>
      <c r="D43" s="550"/>
      <c r="E43" s="547"/>
      <c r="F43" s="548"/>
      <c r="G43" s="399"/>
      <c r="H43" s="401"/>
      <c r="I43" s="545"/>
      <c r="J43" s="546"/>
      <c r="K43" s="546"/>
      <c r="L43" s="6"/>
      <c r="M43" s="20"/>
      <c r="N43" s="5"/>
    </row>
    <row r="44" spans="1:14" x14ac:dyDescent="0.35">
      <c r="A44" s="6"/>
      <c r="B44" s="398"/>
      <c r="C44" s="549"/>
      <c r="D44" s="550"/>
      <c r="E44" s="547"/>
      <c r="F44" s="548"/>
      <c r="G44" s="399"/>
      <c r="H44" s="401"/>
      <c r="I44" s="545"/>
      <c r="J44" s="546"/>
      <c r="K44" s="546"/>
      <c r="L44" s="6"/>
      <c r="M44" s="20"/>
      <c r="N44" s="5"/>
    </row>
    <row r="45" spans="1:14" x14ac:dyDescent="0.35">
      <c r="A45" s="6"/>
      <c r="B45" s="398"/>
      <c r="C45" s="549"/>
      <c r="D45" s="550"/>
      <c r="E45" s="547"/>
      <c r="F45" s="548"/>
      <c r="G45" s="399"/>
      <c r="H45" s="401"/>
      <c r="I45" s="545"/>
      <c r="J45" s="546"/>
      <c r="K45" s="546"/>
      <c r="L45" s="6"/>
      <c r="M45" s="20"/>
      <c r="N45" s="5"/>
    </row>
    <row r="46" spans="1:14" x14ac:dyDescent="0.35">
      <c r="A46" s="6"/>
      <c r="B46" s="398"/>
      <c r="C46" s="549"/>
      <c r="D46" s="550"/>
      <c r="E46" s="547"/>
      <c r="F46" s="548"/>
      <c r="G46" s="399"/>
      <c r="H46" s="401"/>
      <c r="I46" s="545"/>
      <c r="J46" s="546"/>
      <c r="K46" s="546"/>
      <c r="L46" s="6"/>
      <c r="M46" s="20"/>
      <c r="N46" s="5"/>
    </row>
    <row r="47" spans="1:14" x14ac:dyDescent="0.35">
      <c r="A47" s="6"/>
      <c r="B47" s="398"/>
      <c r="C47" s="549"/>
      <c r="D47" s="550"/>
      <c r="E47" s="547"/>
      <c r="F47" s="548"/>
      <c r="G47" s="399"/>
      <c r="H47" s="401"/>
      <c r="I47" s="545"/>
      <c r="J47" s="546"/>
      <c r="K47" s="546"/>
      <c r="L47" s="6"/>
      <c r="M47" s="20"/>
      <c r="N47" s="5"/>
    </row>
    <row r="48" spans="1:14" x14ac:dyDescent="0.35">
      <c r="A48" s="6"/>
      <c r="B48" s="398"/>
      <c r="C48" s="549"/>
      <c r="D48" s="550"/>
      <c r="E48" s="547"/>
      <c r="F48" s="548"/>
      <c r="G48" s="399"/>
      <c r="H48" s="401"/>
      <c r="I48" s="545"/>
      <c r="J48" s="546"/>
      <c r="K48" s="546"/>
      <c r="L48" s="6"/>
      <c r="M48" s="20"/>
      <c r="N48" s="5"/>
    </row>
    <row r="49" spans="1:14" x14ac:dyDescent="0.35">
      <c r="A49" s="6"/>
      <c r="B49" s="398"/>
      <c r="C49" s="549"/>
      <c r="D49" s="550"/>
      <c r="E49" s="547"/>
      <c r="F49" s="548"/>
      <c r="G49" s="399"/>
      <c r="H49" s="402"/>
      <c r="I49" s="545"/>
      <c r="J49" s="546"/>
      <c r="K49" s="546"/>
      <c r="L49" s="6"/>
      <c r="M49" s="20"/>
      <c r="N49" s="5"/>
    </row>
    <row r="50" spans="1:14" ht="7.4" customHeight="1" x14ac:dyDescent="0.35">
      <c r="A50" s="6"/>
      <c r="B50" s="6"/>
      <c r="C50" s="6"/>
      <c r="D50" s="6"/>
      <c r="E50" s="6"/>
      <c r="F50" s="6"/>
      <c r="G50" s="6"/>
      <c r="H50" s="6"/>
      <c r="I50" s="6"/>
      <c r="J50" s="6"/>
      <c r="K50" s="6"/>
      <c r="L50" s="6"/>
      <c r="M50" s="108"/>
      <c r="N50" s="5"/>
    </row>
    <row r="51" spans="1:14" ht="7.4" customHeight="1" x14ac:dyDescent="0.35">
      <c r="A51" s="4"/>
      <c r="B51" s="4"/>
      <c r="C51" s="4"/>
      <c r="D51" s="4"/>
      <c r="E51" s="4"/>
      <c r="F51" s="4"/>
      <c r="G51" s="4"/>
      <c r="H51" s="4"/>
      <c r="I51" s="4"/>
      <c r="J51" s="4"/>
      <c r="K51" s="4"/>
      <c r="L51" s="4"/>
      <c r="M51" s="4"/>
      <c r="N51" s="5"/>
    </row>
  </sheetData>
  <sheetProtection algorithmName="SHA-512" hashValue="GqXq26Fej8Vw0Iquqg1n2fqu7+Hy0cF8zH3j4gWHrvlSTT02irtJQZlMp3OGvoVuN+Lop6o6PU2PxXpIuZ4MRw==" saltValue="zpx+C/2DHdqPKtGxRIFnYw==" spinCount="100000" sheet="1" objects="1" scenarios="1"/>
  <mergeCells count="66">
    <mergeCell ref="C32:D32"/>
    <mergeCell ref="C29:D29"/>
    <mergeCell ref="C33:D33"/>
    <mergeCell ref="C34:D34"/>
    <mergeCell ref="E30:F30"/>
    <mergeCell ref="E32:F32"/>
    <mergeCell ref="E33:F33"/>
    <mergeCell ref="E34:F34"/>
    <mergeCell ref="E29:F29"/>
    <mergeCell ref="B2:C3"/>
    <mergeCell ref="D2:J3"/>
    <mergeCell ref="H7:J7"/>
    <mergeCell ref="E31:F31"/>
    <mergeCell ref="C30:D30"/>
    <mergeCell ref="C31:D31"/>
    <mergeCell ref="I29:K29"/>
    <mergeCell ref="I30:K30"/>
    <mergeCell ref="I31:K31"/>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I32:K32"/>
    <mergeCell ref="I33:K33"/>
    <mergeCell ref="I34:K34"/>
    <mergeCell ref="I35:K35"/>
    <mergeCell ref="I36:K36"/>
    <mergeCell ref="I37:K37"/>
    <mergeCell ref="I38:K38"/>
    <mergeCell ref="I39:K39"/>
    <mergeCell ref="I40:K40"/>
    <mergeCell ref="I41:K41"/>
    <mergeCell ref="I47:K47"/>
    <mergeCell ref="I48:K48"/>
    <mergeCell ref="I49:K49"/>
    <mergeCell ref="I42:K42"/>
    <mergeCell ref="I43:K43"/>
    <mergeCell ref="I44:K44"/>
    <mergeCell ref="I45:K45"/>
    <mergeCell ref="I46:K46"/>
  </mergeCells>
  <conditionalFormatting sqref="I29:K29">
    <cfRule type="expression" dxfId="14" priority="2">
      <formula>COUNTIF($E$30:$F$49,"other")&lt;1</formula>
    </cfRule>
  </conditionalFormatting>
  <conditionalFormatting sqref="I30:K49">
    <cfRule type="expression" dxfId="13" priority="1">
      <formula>$E30&lt;&gt;"other"</formula>
    </cfRule>
  </conditionalFormatting>
  <conditionalFormatting sqref="M1:M1048576">
    <cfRule type="cellIs" dxfId="12" priority="3" operator="equal">
      <formula>"Y"</formula>
    </cfRule>
    <cfRule type="cellIs" dxfId="11" priority="5" operator="equal">
      <formula>"R"</formula>
    </cfRule>
    <cfRule type="cellIs" dxfId="10" priority="6" operator="equal">
      <formula>"G"</formula>
    </cfRule>
  </conditionalFormatting>
  <dataValidations count="4">
    <dataValidation type="decimal" allowBlank="1" showInputMessage="1" showErrorMessage="1" sqref="K12:K26" xr:uid="{91963985-9560-4773-A583-C14465BABB2B}">
      <formula1>-9.99999999999999E+27</formula1>
      <formula2>9.99999999999999E+27</formula2>
    </dataValidation>
    <dataValidation type="list" allowBlank="1" showInputMessage="1" showErrorMessage="1" sqref="C30:C49" xr:uid="{DAE5D933-1526-4816-B3FA-547D6D7FE34A}">
      <formula1>Services</formula1>
    </dataValidation>
    <dataValidation type="list" allowBlank="1" showInputMessage="1" showErrorMessage="1" sqref="E30:F49" xr:uid="{3029EA9B-D353-4594-B302-8D106D17A428}">
      <formula1>NatureofComplaint</formula1>
    </dataValidation>
    <dataValidation type="whole" allowBlank="1" showInputMessage="1" showErrorMessage="1" sqref="H30:H49" xr:uid="{0716958A-E34D-41BF-8569-7D74FCA53E83}">
      <formula1>0</formula1>
      <formula2>9999999999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208BF0-B45B-40B9-88E5-9D27883D8181}">
          <x14:formula1>
            <xm:f>Lists!$AI$2:$AI$4</xm:f>
          </x14:formula1>
          <xm:sqref>G30:G49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9CF2-CD21-490C-920C-29F74FD14043}">
  <sheetPr codeName="Sheet32"/>
  <dimension ref="A1:I110"/>
  <sheetViews>
    <sheetView workbookViewId="0">
      <selection activeCell="G10" sqref="G10"/>
    </sheetView>
  </sheetViews>
  <sheetFormatPr defaultRowHeight="14.5" x14ac:dyDescent="0.35"/>
  <cols>
    <col min="7" max="7" width="55.632812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4891</v>
      </c>
      <c r="F1" t="s">
        <v>2474</v>
      </c>
      <c r="G1" t="s">
        <v>2475</v>
      </c>
      <c r="H1">
        <f>Complaints!K12</f>
        <v>0</v>
      </c>
      <c r="I1" t="str">
        <f>Complaints!M12</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4891</v>
      </c>
      <c r="F2" t="s">
        <v>2476</v>
      </c>
      <c r="G2" t="s">
        <v>2477</v>
      </c>
      <c r="H2">
        <f>Complaints!K14</f>
        <v>0</v>
      </c>
      <c r="I2" t="str">
        <f>Complaints!M14</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4891</v>
      </c>
      <c r="F3" t="s">
        <v>2478</v>
      </c>
      <c r="G3" t="s">
        <v>2479</v>
      </c>
      <c r="H3">
        <f>Complaints!K16</f>
        <v>0</v>
      </c>
      <c r="I3" t="str">
        <f>Complaints!M16</f>
        <v>R</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4891</v>
      </c>
      <c r="F4" t="s">
        <v>2480</v>
      </c>
      <c r="G4" t="s">
        <v>3669</v>
      </c>
      <c r="H4">
        <f>Complaints!K18</f>
        <v>0</v>
      </c>
      <c r="I4" t="str">
        <f>Complaints!M18</f>
        <v>G</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4891</v>
      </c>
      <c r="F5" t="s">
        <v>2481</v>
      </c>
      <c r="G5" t="s">
        <v>3670</v>
      </c>
      <c r="H5">
        <f>Complaints!K20</f>
        <v>0</v>
      </c>
      <c r="I5" t="str">
        <f>Complaints!M20</f>
        <v>G</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4891</v>
      </c>
      <c r="F6" t="s">
        <v>2482</v>
      </c>
      <c r="G6" t="s">
        <v>2483</v>
      </c>
      <c r="H6">
        <f>Complaints!K22</f>
        <v>0</v>
      </c>
      <c r="I6" t="str">
        <f>Complaints!M22</f>
        <v>G</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4891</v>
      </c>
      <c r="F7" t="s">
        <v>2490</v>
      </c>
      <c r="G7" t="s">
        <v>2491</v>
      </c>
      <c r="H7">
        <f>Complaints!K23</f>
        <v>0</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4891</v>
      </c>
      <c r="F8" t="s">
        <v>2484</v>
      </c>
      <c r="G8" t="s">
        <v>2485</v>
      </c>
      <c r="H8">
        <f>Complaints!K25</f>
        <v>0</v>
      </c>
      <c r="I8" t="str">
        <f>Complaints!M25</f>
        <v>G</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4891</v>
      </c>
      <c r="F9" t="s">
        <v>2492</v>
      </c>
      <c r="G9" t="s">
        <v>2485</v>
      </c>
      <c r="H9">
        <f>Complaints!K26</f>
        <v>0</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4891</v>
      </c>
      <c r="F10" t="s">
        <v>2486</v>
      </c>
      <c r="G10" t="s">
        <v>5106</v>
      </c>
      <c r="I10" t="str">
        <f>Complaints!M28</f>
        <v>G</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4891</v>
      </c>
      <c r="F11" t="s">
        <v>4894</v>
      </c>
      <c r="G11" t="s">
        <v>2493</v>
      </c>
      <c r="H11">
        <f>Complaints!C30</f>
        <v>0</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4891</v>
      </c>
      <c r="F12" t="s">
        <v>4912</v>
      </c>
      <c r="G12" t="s">
        <v>2494</v>
      </c>
      <c r="H12">
        <f>Complaints!C31</f>
        <v>0</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4891</v>
      </c>
      <c r="F13" t="s">
        <v>4913</v>
      </c>
      <c r="G13" t="s">
        <v>2495</v>
      </c>
      <c r="H13">
        <f>Complaints!C32</f>
        <v>0</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4891</v>
      </c>
      <c r="F14" t="s">
        <v>4914</v>
      </c>
      <c r="G14" t="s">
        <v>4895</v>
      </c>
      <c r="H14">
        <f>Complaints!C33</f>
        <v>0</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4891</v>
      </c>
      <c r="F15" t="s">
        <v>4915</v>
      </c>
      <c r="G15" t="s">
        <v>4896</v>
      </c>
      <c r="H15">
        <f>Complaints!C34</f>
        <v>0</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4891</v>
      </c>
      <c r="F16" t="s">
        <v>4916</v>
      </c>
      <c r="G16" t="s">
        <v>4897</v>
      </c>
      <c r="H16">
        <f>Complaints!C35</f>
        <v>0</v>
      </c>
    </row>
    <row r="17" spans="1:8"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4891</v>
      </c>
      <c r="F17" t="s">
        <v>4917</v>
      </c>
      <c r="G17" t="s">
        <v>4898</v>
      </c>
      <c r="H17">
        <f>Complaints!C36</f>
        <v>0</v>
      </c>
    </row>
    <row r="18" spans="1:8"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4891</v>
      </c>
      <c r="F18" t="s">
        <v>4918</v>
      </c>
      <c r="G18" t="s">
        <v>4899</v>
      </c>
      <c r="H18">
        <f>Complaints!C37</f>
        <v>0</v>
      </c>
    </row>
    <row r="19" spans="1:8"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4891</v>
      </c>
      <c r="F19" t="s">
        <v>4919</v>
      </c>
      <c r="G19" t="s">
        <v>4900</v>
      </c>
      <c r="H19">
        <f>Complaints!C38</f>
        <v>0</v>
      </c>
    </row>
    <row r="20" spans="1:8"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4891</v>
      </c>
      <c r="F20" t="s">
        <v>4920</v>
      </c>
      <c r="G20" t="s">
        <v>4901</v>
      </c>
      <c r="H20">
        <f>Complaints!C39</f>
        <v>0</v>
      </c>
    </row>
    <row r="21" spans="1:8"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4891</v>
      </c>
      <c r="F21" t="s">
        <v>4921</v>
      </c>
      <c r="G21" t="s">
        <v>4902</v>
      </c>
      <c r="H21">
        <f>Complaints!C40</f>
        <v>0</v>
      </c>
    </row>
    <row r="22" spans="1:8"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4891</v>
      </c>
      <c r="F22" t="s">
        <v>4922</v>
      </c>
      <c r="G22" t="s">
        <v>4903</v>
      </c>
      <c r="H22">
        <f>Complaints!C41</f>
        <v>0</v>
      </c>
    </row>
    <row r="23" spans="1:8"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4891</v>
      </c>
      <c r="F23" t="s">
        <v>4923</v>
      </c>
      <c r="G23" t="s">
        <v>4904</v>
      </c>
      <c r="H23">
        <f>Complaints!C42</f>
        <v>0</v>
      </c>
    </row>
    <row r="24" spans="1:8"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4891</v>
      </c>
      <c r="F24" t="s">
        <v>4924</v>
      </c>
      <c r="G24" t="s">
        <v>4905</v>
      </c>
      <c r="H24">
        <f>Complaints!C43</f>
        <v>0</v>
      </c>
    </row>
    <row r="25" spans="1:8"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4891</v>
      </c>
      <c r="F25" t="s">
        <v>4925</v>
      </c>
      <c r="G25" t="s">
        <v>4906</v>
      </c>
      <c r="H25">
        <f>Complaints!C44</f>
        <v>0</v>
      </c>
    </row>
    <row r="26" spans="1:8"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4891</v>
      </c>
      <c r="F26" t="s">
        <v>4926</v>
      </c>
      <c r="G26" t="s">
        <v>4907</v>
      </c>
      <c r="H26">
        <f>Complaints!C45</f>
        <v>0</v>
      </c>
    </row>
    <row r="27" spans="1:8"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4891</v>
      </c>
      <c r="F27" t="s">
        <v>4927</v>
      </c>
      <c r="G27" t="s">
        <v>4908</v>
      </c>
      <c r="H27">
        <f>Complaints!C46</f>
        <v>0</v>
      </c>
    </row>
    <row r="28" spans="1:8"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4891</v>
      </c>
      <c r="F28" t="s">
        <v>4928</v>
      </c>
      <c r="G28" t="s">
        <v>4909</v>
      </c>
      <c r="H28">
        <f>Complaints!C47</f>
        <v>0</v>
      </c>
    </row>
    <row r="29" spans="1:8"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4891</v>
      </c>
      <c r="F29" t="s">
        <v>4929</v>
      </c>
      <c r="G29" t="s">
        <v>4910</v>
      </c>
      <c r="H29">
        <f>Complaints!C48</f>
        <v>0</v>
      </c>
    </row>
    <row r="30" spans="1:8"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4891</v>
      </c>
      <c r="F30" t="s">
        <v>4930</v>
      </c>
      <c r="G30" t="s">
        <v>4911</v>
      </c>
      <c r="H30">
        <f>Complaints!C49</f>
        <v>0</v>
      </c>
    </row>
    <row r="31" spans="1:8"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4891</v>
      </c>
      <c r="F31" t="s">
        <v>4931</v>
      </c>
      <c r="G31" t="s">
        <v>4951</v>
      </c>
      <c r="H31">
        <f>Complaints!E30</f>
        <v>0</v>
      </c>
    </row>
    <row r="32" spans="1:8"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4891</v>
      </c>
      <c r="F32" t="s">
        <v>4932</v>
      </c>
      <c r="G32" t="s">
        <v>4952</v>
      </c>
      <c r="H32">
        <f>Complaints!E31</f>
        <v>0</v>
      </c>
    </row>
    <row r="33" spans="1:8"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4891</v>
      </c>
      <c r="F33" t="s">
        <v>4933</v>
      </c>
      <c r="G33" t="s">
        <v>4953</v>
      </c>
      <c r="H33">
        <f>Complaints!E32</f>
        <v>0</v>
      </c>
    </row>
    <row r="34" spans="1:8"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4891</v>
      </c>
      <c r="F34" t="s">
        <v>4934</v>
      </c>
      <c r="G34" t="s">
        <v>4954</v>
      </c>
      <c r="H34">
        <f>Complaints!E33</f>
        <v>0</v>
      </c>
    </row>
    <row r="35" spans="1:8"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4891</v>
      </c>
      <c r="F35" t="s">
        <v>4935</v>
      </c>
      <c r="G35" t="s">
        <v>4955</v>
      </c>
      <c r="H35">
        <f>Complaints!E34</f>
        <v>0</v>
      </c>
    </row>
    <row r="36" spans="1:8"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4891</v>
      </c>
      <c r="F36" t="s">
        <v>4936</v>
      </c>
      <c r="G36" t="s">
        <v>4956</v>
      </c>
      <c r="H36">
        <f>Complaints!E35</f>
        <v>0</v>
      </c>
    </row>
    <row r="37" spans="1:8"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4891</v>
      </c>
      <c r="F37" t="s">
        <v>4937</v>
      </c>
      <c r="G37" t="s">
        <v>4957</v>
      </c>
      <c r="H37">
        <f>Complaints!E36</f>
        <v>0</v>
      </c>
    </row>
    <row r="38" spans="1:8"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4891</v>
      </c>
      <c r="F38" t="s">
        <v>4938</v>
      </c>
      <c r="G38" t="s">
        <v>4958</v>
      </c>
      <c r="H38">
        <f>Complaints!E37</f>
        <v>0</v>
      </c>
    </row>
    <row r="39" spans="1:8"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4891</v>
      </c>
      <c r="F39" t="s">
        <v>4939</v>
      </c>
      <c r="G39" t="s">
        <v>4959</v>
      </c>
      <c r="H39">
        <f>Complaints!E38</f>
        <v>0</v>
      </c>
    </row>
    <row r="40" spans="1:8"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4891</v>
      </c>
      <c r="F40" t="s">
        <v>4940</v>
      </c>
      <c r="G40" t="s">
        <v>4960</v>
      </c>
      <c r="H40">
        <f>Complaints!E39</f>
        <v>0</v>
      </c>
    </row>
    <row r="41" spans="1:8"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4891</v>
      </c>
      <c r="F41" t="s">
        <v>4941</v>
      </c>
      <c r="G41" t="s">
        <v>4961</v>
      </c>
      <c r="H41">
        <f>Complaints!E40</f>
        <v>0</v>
      </c>
    </row>
    <row r="42" spans="1:8"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4891</v>
      </c>
      <c r="F42" t="s">
        <v>4942</v>
      </c>
      <c r="G42" t="s">
        <v>4962</v>
      </c>
      <c r="H42">
        <f>Complaints!E41</f>
        <v>0</v>
      </c>
    </row>
    <row r="43" spans="1:8"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4891</v>
      </c>
      <c r="F43" t="s">
        <v>4943</v>
      </c>
      <c r="G43" t="s">
        <v>4963</v>
      </c>
      <c r="H43">
        <f>Complaints!E42</f>
        <v>0</v>
      </c>
    </row>
    <row r="44" spans="1:8"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4891</v>
      </c>
      <c r="F44" t="s">
        <v>4944</v>
      </c>
      <c r="G44" t="s">
        <v>4964</v>
      </c>
      <c r="H44">
        <f>Complaints!E43</f>
        <v>0</v>
      </c>
    </row>
    <row r="45" spans="1:8"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4891</v>
      </c>
      <c r="F45" t="s">
        <v>4945</v>
      </c>
      <c r="G45" t="s">
        <v>4965</v>
      </c>
      <c r="H45">
        <f>Complaints!E44</f>
        <v>0</v>
      </c>
    </row>
    <row r="46" spans="1:8"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4891</v>
      </c>
      <c r="F46" t="s">
        <v>4946</v>
      </c>
      <c r="G46" t="s">
        <v>4966</v>
      </c>
      <c r="H46">
        <f>Complaints!E45</f>
        <v>0</v>
      </c>
    </row>
    <row r="47" spans="1:8"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4891</v>
      </c>
      <c r="F47" t="s">
        <v>4947</v>
      </c>
      <c r="G47" t="s">
        <v>4967</v>
      </c>
      <c r="H47">
        <f>Complaints!E46</f>
        <v>0</v>
      </c>
    </row>
    <row r="48" spans="1:8"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4891</v>
      </c>
      <c r="F48" t="s">
        <v>4948</v>
      </c>
      <c r="G48" t="s">
        <v>4968</v>
      </c>
      <c r="H48">
        <f>Complaints!E47</f>
        <v>0</v>
      </c>
    </row>
    <row r="49" spans="1:8"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4891</v>
      </c>
      <c r="F49" t="s">
        <v>4949</v>
      </c>
      <c r="G49" t="s">
        <v>4969</v>
      </c>
      <c r="H49">
        <f>Complaints!E48</f>
        <v>0</v>
      </c>
    </row>
    <row r="50" spans="1:8"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4891</v>
      </c>
      <c r="F50" t="s">
        <v>4950</v>
      </c>
      <c r="G50" t="s">
        <v>4970</v>
      </c>
      <c r="H50">
        <f>Complaints!E49</f>
        <v>0</v>
      </c>
    </row>
    <row r="51" spans="1:8"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4891</v>
      </c>
      <c r="F51" t="s">
        <v>4971</v>
      </c>
      <c r="G51" t="s">
        <v>4991</v>
      </c>
      <c r="H51">
        <f>Complaints!G30</f>
        <v>0</v>
      </c>
    </row>
    <row r="52" spans="1:8"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4891</v>
      </c>
      <c r="F52" t="s">
        <v>4972</v>
      </c>
      <c r="G52" t="s">
        <v>4992</v>
      </c>
      <c r="H52">
        <f>Complaints!G31</f>
        <v>0</v>
      </c>
    </row>
    <row r="53" spans="1:8"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4891</v>
      </c>
      <c r="F53" t="s">
        <v>4973</v>
      </c>
      <c r="G53" t="s">
        <v>4993</v>
      </c>
      <c r="H53">
        <f>Complaints!G32</f>
        <v>0</v>
      </c>
    </row>
    <row r="54" spans="1:8"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4891</v>
      </c>
      <c r="F54" t="s">
        <v>4974</v>
      </c>
      <c r="G54" t="s">
        <v>4994</v>
      </c>
      <c r="H54">
        <f>Complaints!G33</f>
        <v>0</v>
      </c>
    </row>
    <row r="55" spans="1:8"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4891</v>
      </c>
      <c r="F55" t="s">
        <v>4975</v>
      </c>
      <c r="G55" t="s">
        <v>4995</v>
      </c>
      <c r="H55">
        <f>Complaints!G34</f>
        <v>0</v>
      </c>
    </row>
    <row r="56" spans="1:8"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4891</v>
      </c>
      <c r="F56" t="s">
        <v>4976</v>
      </c>
      <c r="G56" t="s">
        <v>4996</v>
      </c>
      <c r="H56">
        <f>Complaints!G35</f>
        <v>0</v>
      </c>
    </row>
    <row r="57" spans="1:8"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4891</v>
      </c>
      <c r="F57" t="s">
        <v>4977</v>
      </c>
      <c r="G57" t="s">
        <v>4997</v>
      </c>
      <c r="H57">
        <f>Complaints!G36</f>
        <v>0</v>
      </c>
    </row>
    <row r="58" spans="1:8"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4891</v>
      </c>
      <c r="F58" t="s">
        <v>4978</v>
      </c>
      <c r="G58" t="s">
        <v>4998</v>
      </c>
      <c r="H58">
        <f>Complaints!G37</f>
        <v>0</v>
      </c>
    </row>
    <row r="59" spans="1:8"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4891</v>
      </c>
      <c r="F59" t="s">
        <v>4979</v>
      </c>
      <c r="G59" t="s">
        <v>4999</v>
      </c>
      <c r="H59">
        <f>Complaints!G38</f>
        <v>0</v>
      </c>
    </row>
    <row r="60" spans="1:8"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4891</v>
      </c>
      <c r="F60" t="s">
        <v>4980</v>
      </c>
      <c r="G60" t="s">
        <v>5000</v>
      </c>
      <c r="H60">
        <f>Complaints!G39</f>
        <v>0</v>
      </c>
    </row>
    <row r="61" spans="1:8"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4891</v>
      </c>
      <c r="F61" t="s">
        <v>4981</v>
      </c>
      <c r="G61" t="s">
        <v>5001</v>
      </c>
      <c r="H61">
        <f>Complaints!G40</f>
        <v>0</v>
      </c>
    </row>
    <row r="62" spans="1:8"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4891</v>
      </c>
      <c r="F62" t="s">
        <v>4982</v>
      </c>
      <c r="G62" t="s">
        <v>5002</v>
      </c>
      <c r="H62">
        <f>Complaints!G41</f>
        <v>0</v>
      </c>
    </row>
    <row r="63" spans="1:8"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4891</v>
      </c>
      <c r="F63" t="s">
        <v>4983</v>
      </c>
      <c r="G63" t="s">
        <v>5003</v>
      </c>
      <c r="H63">
        <f>Complaints!G42</f>
        <v>0</v>
      </c>
    </row>
    <row r="64" spans="1:8"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4891</v>
      </c>
      <c r="F64" t="s">
        <v>4984</v>
      </c>
      <c r="G64" t="s">
        <v>5004</v>
      </c>
      <c r="H64">
        <f>Complaints!G43</f>
        <v>0</v>
      </c>
    </row>
    <row r="65" spans="1:8"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4891</v>
      </c>
      <c r="F65" t="s">
        <v>4985</v>
      </c>
      <c r="G65" t="s">
        <v>5005</v>
      </c>
      <c r="H65">
        <f>Complaints!G44</f>
        <v>0</v>
      </c>
    </row>
    <row r="66" spans="1:8"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4891</v>
      </c>
      <c r="F66" t="s">
        <v>4986</v>
      </c>
      <c r="G66" t="s">
        <v>5006</v>
      </c>
      <c r="H66">
        <f>Complaints!G45</f>
        <v>0</v>
      </c>
    </row>
    <row r="67" spans="1:8"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4891</v>
      </c>
      <c r="F67" t="s">
        <v>4987</v>
      </c>
      <c r="G67" t="s">
        <v>5007</v>
      </c>
      <c r="H67">
        <f>Complaints!G46</f>
        <v>0</v>
      </c>
    </row>
    <row r="68" spans="1:8"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4891</v>
      </c>
      <c r="F68" t="s">
        <v>4988</v>
      </c>
      <c r="G68" t="s">
        <v>5008</v>
      </c>
      <c r="H68">
        <f>Complaints!G47</f>
        <v>0</v>
      </c>
    </row>
    <row r="69" spans="1:8"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4891</v>
      </c>
      <c r="F69" t="s">
        <v>4989</v>
      </c>
      <c r="G69" t="s">
        <v>5009</v>
      </c>
      <c r="H69">
        <f>Complaints!G48</f>
        <v>0</v>
      </c>
    </row>
    <row r="70" spans="1:8"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4891</v>
      </c>
      <c r="F70" t="s">
        <v>4990</v>
      </c>
      <c r="G70" t="s">
        <v>5010</v>
      </c>
      <c r="H70">
        <f>Complaints!G49</f>
        <v>0</v>
      </c>
    </row>
    <row r="71" spans="1:8"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4891</v>
      </c>
      <c r="F71" t="s">
        <v>5011</v>
      </c>
      <c r="G71" t="s">
        <v>5031</v>
      </c>
      <c r="H71">
        <f>Complaints!H30</f>
        <v>0</v>
      </c>
    </row>
    <row r="72" spans="1:8"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4891</v>
      </c>
      <c r="F72" t="s">
        <v>5012</v>
      </c>
      <c r="G72" t="s">
        <v>5032</v>
      </c>
      <c r="H72">
        <f>Complaints!H31</f>
        <v>0</v>
      </c>
    </row>
    <row r="73" spans="1:8"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4891</v>
      </c>
      <c r="F73" t="s">
        <v>5013</v>
      </c>
      <c r="G73" t="s">
        <v>5033</v>
      </c>
      <c r="H73">
        <f>Complaints!H32</f>
        <v>0</v>
      </c>
    </row>
    <row r="74" spans="1:8"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4891</v>
      </c>
      <c r="F74" t="s">
        <v>5014</v>
      </c>
      <c r="G74" t="s">
        <v>5034</v>
      </c>
      <c r="H74">
        <f>Complaints!H33</f>
        <v>0</v>
      </c>
    </row>
    <row r="75" spans="1:8"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4891</v>
      </c>
      <c r="F75" t="s">
        <v>5015</v>
      </c>
      <c r="G75" t="s">
        <v>5035</v>
      </c>
      <c r="H75">
        <f>Complaints!H34</f>
        <v>0</v>
      </c>
    </row>
    <row r="76" spans="1:8"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4891</v>
      </c>
      <c r="F76" t="s">
        <v>5016</v>
      </c>
      <c r="G76" t="s">
        <v>5036</v>
      </c>
      <c r="H76">
        <f>Complaints!H35</f>
        <v>0</v>
      </c>
    </row>
    <row r="77" spans="1:8"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4891</v>
      </c>
      <c r="F77" t="s">
        <v>5017</v>
      </c>
      <c r="G77" t="s">
        <v>5037</v>
      </c>
      <c r="H77">
        <f>Complaints!H36</f>
        <v>0</v>
      </c>
    </row>
    <row r="78" spans="1:8"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4891</v>
      </c>
      <c r="F78" t="s">
        <v>5018</v>
      </c>
      <c r="G78" t="s">
        <v>5038</v>
      </c>
      <c r="H78">
        <f>Complaints!H37</f>
        <v>0</v>
      </c>
    </row>
    <row r="79" spans="1:8"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4891</v>
      </c>
      <c r="F79" t="s">
        <v>5019</v>
      </c>
      <c r="G79" t="s">
        <v>5039</v>
      </c>
      <c r="H79">
        <f>Complaints!H38</f>
        <v>0</v>
      </c>
    </row>
    <row r="80" spans="1:8"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4891</v>
      </c>
      <c r="F80" t="s">
        <v>5020</v>
      </c>
      <c r="G80" t="s">
        <v>5040</v>
      </c>
      <c r="H80">
        <f>Complaints!H39</f>
        <v>0</v>
      </c>
    </row>
    <row r="81" spans="1:8"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4891</v>
      </c>
      <c r="F81" t="s">
        <v>5021</v>
      </c>
      <c r="G81" t="s">
        <v>5041</v>
      </c>
      <c r="H81">
        <f>Complaints!H40</f>
        <v>0</v>
      </c>
    </row>
    <row r="82" spans="1:8"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4891</v>
      </c>
      <c r="F82" t="s">
        <v>5022</v>
      </c>
      <c r="G82" t="s">
        <v>5042</v>
      </c>
      <c r="H82">
        <f>Complaints!H41</f>
        <v>0</v>
      </c>
    </row>
    <row r="83" spans="1:8"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4891</v>
      </c>
      <c r="F83" t="s">
        <v>5023</v>
      </c>
      <c r="G83" t="s">
        <v>5043</v>
      </c>
      <c r="H83">
        <f>Complaints!H42</f>
        <v>0</v>
      </c>
    </row>
    <row r="84" spans="1:8"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4891</v>
      </c>
      <c r="F84" t="s">
        <v>5024</v>
      </c>
      <c r="G84" t="s">
        <v>5044</v>
      </c>
      <c r="H84">
        <f>Complaints!H43</f>
        <v>0</v>
      </c>
    </row>
    <row r="85" spans="1:8"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4891</v>
      </c>
      <c r="F85" t="s">
        <v>5025</v>
      </c>
      <c r="G85" t="s">
        <v>5045</v>
      </c>
      <c r="H85">
        <f>Complaints!H44</f>
        <v>0</v>
      </c>
    </row>
    <row r="86" spans="1:8"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4891</v>
      </c>
      <c r="F86" t="s">
        <v>5026</v>
      </c>
      <c r="G86" t="s">
        <v>5046</v>
      </c>
      <c r="H86">
        <f>Complaints!H45</f>
        <v>0</v>
      </c>
    </row>
    <row r="87" spans="1:8"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4891</v>
      </c>
      <c r="F87" t="s">
        <v>5027</v>
      </c>
      <c r="G87" t="s">
        <v>5047</v>
      </c>
      <c r="H87">
        <f>Complaints!H46</f>
        <v>0</v>
      </c>
    </row>
    <row r="88" spans="1:8"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4891</v>
      </c>
      <c r="F88" t="s">
        <v>5028</v>
      </c>
      <c r="G88" t="s">
        <v>5048</v>
      </c>
      <c r="H88">
        <f>Complaints!H47</f>
        <v>0</v>
      </c>
    </row>
    <row r="89" spans="1:8"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4891</v>
      </c>
      <c r="F89" t="s">
        <v>5029</v>
      </c>
      <c r="G89" t="s">
        <v>5049</v>
      </c>
      <c r="H89">
        <f>Complaints!H48</f>
        <v>0</v>
      </c>
    </row>
    <row r="90" spans="1:8"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4891</v>
      </c>
      <c r="F90" t="s">
        <v>5030</v>
      </c>
      <c r="G90" t="s">
        <v>5050</v>
      </c>
      <c r="H90">
        <f>Complaints!H49</f>
        <v>0</v>
      </c>
    </row>
    <row r="91" spans="1:8"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4891</v>
      </c>
      <c r="F91" t="s">
        <v>5051</v>
      </c>
      <c r="G91" t="s">
        <v>2496</v>
      </c>
      <c r="H91">
        <f>Complaints!I30</f>
        <v>0</v>
      </c>
    </row>
    <row r="92" spans="1:8"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4891</v>
      </c>
      <c r="F92" t="s">
        <v>5052</v>
      </c>
      <c r="G92" t="s">
        <v>2497</v>
      </c>
      <c r="H92">
        <f>Complaints!I31</f>
        <v>0</v>
      </c>
    </row>
    <row r="93" spans="1:8"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4891</v>
      </c>
      <c r="F93" t="s">
        <v>5053</v>
      </c>
      <c r="G93" t="s">
        <v>2498</v>
      </c>
      <c r="H93">
        <f>Complaints!I32</f>
        <v>0</v>
      </c>
    </row>
    <row r="94" spans="1:8"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4891</v>
      </c>
      <c r="F94" t="s">
        <v>5054</v>
      </c>
      <c r="G94" t="s">
        <v>5071</v>
      </c>
      <c r="H94">
        <f>Complaints!I33</f>
        <v>0</v>
      </c>
    </row>
    <row r="95" spans="1:8"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4891</v>
      </c>
      <c r="F95" t="s">
        <v>5055</v>
      </c>
      <c r="G95" t="s">
        <v>5072</v>
      </c>
      <c r="H95">
        <f>Complaints!I34</f>
        <v>0</v>
      </c>
    </row>
    <row r="96" spans="1:8"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4891</v>
      </c>
      <c r="F96" t="s">
        <v>5056</v>
      </c>
      <c r="G96" t="s">
        <v>5073</v>
      </c>
      <c r="H96">
        <f>Complaints!I35</f>
        <v>0</v>
      </c>
    </row>
    <row r="97" spans="1:8"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4891</v>
      </c>
      <c r="F97" t="s">
        <v>5057</v>
      </c>
      <c r="G97" t="s">
        <v>5074</v>
      </c>
      <c r="H97">
        <f>Complaints!I36</f>
        <v>0</v>
      </c>
    </row>
    <row r="98" spans="1:8"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4891</v>
      </c>
      <c r="F98" t="s">
        <v>5058</v>
      </c>
      <c r="G98" t="s">
        <v>5075</v>
      </c>
      <c r="H98">
        <f>Complaints!I37</f>
        <v>0</v>
      </c>
    </row>
    <row r="99" spans="1:8"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4891</v>
      </c>
      <c r="F99" t="s">
        <v>5059</v>
      </c>
      <c r="G99" t="s">
        <v>5076</v>
      </c>
      <c r="H99">
        <f>Complaints!I38</f>
        <v>0</v>
      </c>
    </row>
    <row r="100" spans="1:8"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4891</v>
      </c>
      <c r="F100" t="s">
        <v>5060</v>
      </c>
      <c r="G100" t="s">
        <v>5077</v>
      </c>
      <c r="H100">
        <f>Complaints!I39</f>
        <v>0</v>
      </c>
    </row>
    <row r="101" spans="1:8"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4891</v>
      </c>
      <c r="F101" t="s">
        <v>5061</v>
      </c>
      <c r="G101" t="s">
        <v>5078</v>
      </c>
      <c r="H101">
        <f>Complaints!I40</f>
        <v>0</v>
      </c>
    </row>
    <row r="102" spans="1:8"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4891</v>
      </c>
      <c r="F102" t="s">
        <v>5062</v>
      </c>
      <c r="G102" t="s">
        <v>5079</v>
      </c>
      <c r="H102">
        <f>Complaints!I41</f>
        <v>0</v>
      </c>
    </row>
    <row r="103" spans="1:8"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4891</v>
      </c>
      <c r="F103" t="s">
        <v>5063</v>
      </c>
      <c r="G103" t="s">
        <v>5080</v>
      </c>
      <c r="H103">
        <f>Complaints!I42</f>
        <v>0</v>
      </c>
    </row>
    <row r="104" spans="1:8"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4891</v>
      </c>
      <c r="F104" t="s">
        <v>5064</v>
      </c>
      <c r="G104" t="s">
        <v>5081</v>
      </c>
      <c r="H104">
        <f>Complaints!I43</f>
        <v>0</v>
      </c>
    </row>
    <row r="105" spans="1:8"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4891</v>
      </c>
      <c r="F105" t="s">
        <v>5065</v>
      </c>
      <c r="G105" t="s">
        <v>5082</v>
      </c>
      <c r="H105">
        <f>Complaints!I44</f>
        <v>0</v>
      </c>
    </row>
    <row r="106" spans="1:8"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4891</v>
      </c>
      <c r="F106" t="s">
        <v>5066</v>
      </c>
      <c r="G106" t="s">
        <v>5083</v>
      </c>
      <c r="H106">
        <f>Complaints!I45</f>
        <v>0</v>
      </c>
    </row>
    <row r="107" spans="1:8"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4891</v>
      </c>
      <c r="F107" t="s">
        <v>5067</v>
      </c>
      <c r="G107" t="s">
        <v>5084</v>
      </c>
      <c r="H107">
        <f>Complaints!I46</f>
        <v>0</v>
      </c>
    </row>
    <row r="108" spans="1:8"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4891</v>
      </c>
      <c r="F108" t="s">
        <v>5068</v>
      </c>
      <c r="G108" t="s">
        <v>5085</v>
      </c>
      <c r="H108">
        <f>Complaints!I47</f>
        <v>0</v>
      </c>
    </row>
    <row r="109" spans="1:8"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4891</v>
      </c>
      <c r="F109" t="s">
        <v>5069</v>
      </c>
      <c r="G109" t="s">
        <v>5086</v>
      </c>
      <c r="H109">
        <f>Complaints!I48</f>
        <v>0</v>
      </c>
    </row>
    <row r="110" spans="1:8"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4891</v>
      </c>
      <c r="F110" t="s">
        <v>5070</v>
      </c>
      <c r="G110" t="s">
        <v>5087</v>
      </c>
      <c r="H110">
        <f>Complaints!I49</f>
        <v>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CFD1-EECA-4617-AED3-7AB7D54058A8}">
  <sheetPr codeName="Sheet33">
    <tabColor theme="2" tint="-9.9978637043366805E-2"/>
  </sheetPr>
  <dimension ref="A1:M30"/>
  <sheetViews>
    <sheetView zoomScale="106" zoomScaleNormal="106" workbookViewId="0">
      <selection activeCell="F6" sqref="F6"/>
    </sheetView>
  </sheetViews>
  <sheetFormatPr defaultColWidth="0" defaultRowHeight="14.5" zeroHeight="1" x14ac:dyDescent="0.35"/>
  <cols>
    <col min="1" max="1" width="1.453125" style="278" customWidth="1"/>
    <col min="2" max="2" width="9.26953125" style="278" bestFit="1" customWidth="1"/>
    <col min="3" max="3" width="8.7265625" style="278" customWidth="1"/>
    <col min="4" max="4" width="40.54296875" style="278" customWidth="1"/>
    <col min="5" max="5" width="20.54296875" style="278" customWidth="1"/>
    <col min="6" max="6" width="8.7265625" style="278" customWidth="1"/>
    <col min="7" max="7" width="12.453125" style="278" bestFit="1" customWidth="1"/>
    <col min="8" max="8" width="25.54296875" style="278" customWidth="1"/>
    <col min="9" max="9" width="8.7265625" style="278" customWidth="1"/>
    <col min="10" max="11" width="1.453125" style="278" customWidth="1"/>
    <col min="12" max="16384" width="8.7265625" style="278" hidden="1"/>
  </cols>
  <sheetData>
    <row r="1" spans="1:11" ht="7.4" customHeight="1" x14ac:dyDescent="0.35">
      <c r="A1" s="8"/>
      <c r="B1" s="8"/>
      <c r="C1" s="8"/>
      <c r="D1" s="8"/>
      <c r="E1" s="8"/>
      <c r="F1" s="8"/>
      <c r="G1" s="8"/>
      <c r="H1" s="8"/>
      <c r="I1" s="8"/>
      <c r="J1" s="8"/>
      <c r="K1" s="5"/>
    </row>
    <row r="2" spans="1:11" ht="14.5" customHeight="1" x14ac:dyDescent="0.35">
      <c r="A2" s="8"/>
      <c r="B2" s="429" t="e" vm="4">
        <v>#VALUE!</v>
      </c>
      <c r="C2" s="429"/>
      <c r="D2" s="457" t="s">
        <v>5094</v>
      </c>
      <c r="E2" s="457"/>
      <c r="F2" s="457"/>
      <c r="G2" s="457"/>
      <c r="H2" s="457"/>
      <c r="I2" s="57"/>
      <c r="J2" s="8"/>
      <c r="K2" s="5"/>
    </row>
    <row r="3" spans="1:11" ht="14.5" customHeight="1" x14ac:dyDescent="0.35">
      <c r="A3" s="8"/>
      <c r="B3" s="429"/>
      <c r="C3" s="429"/>
      <c r="D3" s="457"/>
      <c r="E3" s="457"/>
      <c r="F3" s="457"/>
      <c r="G3" s="457"/>
      <c r="H3" s="457"/>
      <c r="I3" s="57"/>
      <c r="J3" s="8"/>
      <c r="K3" s="5"/>
    </row>
    <row r="4" spans="1:11" x14ac:dyDescent="0.35">
      <c r="A4" s="8"/>
      <c r="B4" s="8"/>
      <c r="C4" s="8"/>
      <c r="D4" s="8"/>
      <c r="E4" s="8"/>
      <c r="F4" s="8"/>
      <c r="G4" s="8"/>
      <c r="H4" s="8"/>
      <c r="I4" s="153" t="str">
        <f>CoverSheet!G7</f>
        <v>v:25-01-a</v>
      </c>
      <c r="J4" s="8"/>
      <c r="K4" s="5"/>
    </row>
    <row r="5" spans="1:11" ht="7.4" customHeight="1" x14ac:dyDescent="0.35">
      <c r="A5" s="6"/>
      <c r="B5" s="6"/>
      <c r="C5" s="6"/>
      <c r="D5" s="6"/>
      <c r="E5" s="6"/>
      <c r="F5" s="6"/>
      <c r="G5" s="6"/>
      <c r="H5" s="6"/>
      <c r="I5" s="6"/>
      <c r="J5" s="6"/>
      <c r="K5" s="5"/>
    </row>
    <row r="6" spans="1:11" x14ac:dyDescent="0.35">
      <c r="A6" s="6"/>
      <c r="B6" s="6"/>
      <c r="C6" s="59" t="s">
        <v>41</v>
      </c>
      <c r="D6" s="60">
        <f>CoverSheet!$C$11</f>
        <v>0</v>
      </c>
      <c r="E6" s="10" t="s">
        <v>2644</v>
      </c>
      <c r="F6" s="6" t="e">
        <f>_xlfn.XLOOKUP(D6,LHName,LicClass)</f>
        <v>#N/A</v>
      </c>
      <c r="G6" s="6"/>
      <c r="H6" s="6"/>
      <c r="I6" s="6"/>
      <c r="J6" s="6"/>
      <c r="K6" s="5"/>
    </row>
    <row r="7" spans="1:11" x14ac:dyDescent="0.35">
      <c r="A7" s="6"/>
      <c r="B7" s="6"/>
      <c r="C7" s="59" t="s">
        <v>42</v>
      </c>
      <c r="D7" s="60" t="str">
        <f>IF(OR(CoverSheet!$C$28=0,CoverSheet!$C$29=0),"",(TEXT(CoverSheet!$C$28,"DD/MM/YYYY")&amp;" - "&amp;(TEXT(CoverSheet!$C$29,"dd/mm/yyyy"))))</f>
        <v xml:space="preserve"> - </v>
      </c>
      <c r="E7" s="6"/>
      <c r="F7" s="6"/>
      <c r="G7" s="6"/>
      <c r="H7" s="6"/>
      <c r="I7" s="6"/>
      <c r="J7" s="6"/>
      <c r="K7" s="5"/>
    </row>
    <row r="8" spans="1:11" ht="7.4" customHeight="1" x14ac:dyDescent="0.35">
      <c r="A8" s="6"/>
      <c r="B8" s="6"/>
      <c r="C8" s="6"/>
      <c r="D8" s="6"/>
      <c r="E8" s="6"/>
      <c r="F8" s="6"/>
      <c r="G8" s="6"/>
      <c r="H8" s="6"/>
      <c r="I8" s="6"/>
      <c r="J8" s="6"/>
      <c r="K8" s="5"/>
    </row>
    <row r="9" spans="1:11" x14ac:dyDescent="0.35">
      <c r="A9" s="6"/>
      <c r="B9" s="18" t="s">
        <v>2645</v>
      </c>
      <c r="C9" s="6"/>
      <c r="D9" s="6"/>
      <c r="E9" s="6"/>
      <c r="F9" s="6"/>
      <c r="G9" s="6"/>
      <c r="H9" s="117">
        <f>CoverSheet!D33</f>
        <v>0</v>
      </c>
      <c r="I9" s="6"/>
      <c r="J9" s="6"/>
      <c r="K9" s="5"/>
    </row>
    <row r="10" spans="1:11" ht="7.4" customHeight="1" thickBot="1" x14ac:dyDescent="0.4">
      <c r="A10" s="63"/>
      <c r="B10" s="63"/>
      <c r="C10" s="63"/>
      <c r="D10" s="63"/>
      <c r="E10" s="63"/>
      <c r="F10" s="63"/>
      <c r="G10" s="63"/>
      <c r="H10" s="63"/>
      <c r="I10" s="63"/>
      <c r="J10" s="63"/>
      <c r="K10" s="5"/>
    </row>
    <row r="11" spans="1:11" ht="7.4" customHeight="1" thickTop="1" x14ac:dyDescent="0.35">
      <c r="A11" s="6"/>
      <c r="B11" s="6"/>
      <c r="C11" s="6"/>
      <c r="D11" s="6"/>
      <c r="E11" s="6"/>
      <c r="F11" s="6"/>
      <c r="G11" s="6"/>
      <c r="H11" s="6"/>
      <c r="I11" s="6"/>
      <c r="J11" s="6"/>
      <c r="K11" s="5"/>
    </row>
    <row r="12" spans="1:11" x14ac:dyDescent="0.35">
      <c r="A12" s="6"/>
      <c r="B12" s="6" t="s">
        <v>2646</v>
      </c>
      <c r="C12" s="6" t="s">
        <v>2647</v>
      </c>
      <c r="D12" s="6"/>
      <c r="E12" s="6"/>
      <c r="F12" s="6"/>
      <c r="G12" s="6"/>
      <c r="H12" s="306" t="e">
        <f>IF(F6=1,10000,IF(F6=2,25000,IF(F6=3,50000,"")))</f>
        <v>#N/A</v>
      </c>
      <c r="I12" s="6"/>
      <c r="J12" s="6"/>
      <c r="K12" s="5"/>
    </row>
    <row r="13" spans="1:11" ht="7.4" customHeight="1" x14ac:dyDescent="0.35">
      <c r="A13" s="6"/>
      <c r="B13" s="6"/>
      <c r="C13" s="6"/>
      <c r="D13" s="6"/>
      <c r="E13" s="6"/>
      <c r="F13" s="6"/>
      <c r="G13" s="6"/>
      <c r="H13" s="6"/>
      <c r="I13" s="6"/>
      <c r="J13" s="6"/>
      <c r="K13" s="5"/>
    </row>
    <row r="14" spans="1:11" x14ac:dyDescent="0.35">
      <c r="A14" s="6"/>
      <c r="B14" s="6" t="s">
        <v>2648</v>
      </c>
      <c r="C14" s="6" t="s">
        <v>2649</v>
      </c>
      <c r="D14" s="6"/>
      <c r="E14" s="6"/>
      <c r="F14" s="6"/>
      <c r="G14" s="6"/>
      <c r="H14" s="306">
        <f>'Crypto Services'!I24</f>
        <v>0</v>
      </c>
      <c r="I14" s="6"/>
      <c r="J14" s="6"/>
      <c r="K14" s="5"/>
    </row>
    <row r="15" spans="1:11" ht="7.4" customHeight="1" x14ac:dyDescent="0.35">
      <c r="A15" s="6"/>
      <c r="B15" s="6"/>
      <c r="C15" s="6"/>
      <c r="D15" s="6"/>
      <c r="E15" s="6"/>
      <c r="F15" s="6"/>
      <c r="G15" s="6"/>
      <c r="H15" s="6"/>
      <c r="I15" s="6"/>
      <c r="J15" s="6"/>
      <c r="K15" s="5"/>
    </row>
    <row r="16" spans="1:11" x14ac:dyDescent="0.35">
      <c r="A16" s="6"/>
      <c r="B16" s="6" t="s">
        <v>2650</v>
      </c>
      <c r="C16" s="6" t="s">
        <v>2651</v>
      </c>
      <c r="D16" s="6"/>
      <c r="E16" s="6"/>
      <c r="F16" s="6"/>
      <c r="G16" s="365"/>
      <c r="H16" s="306">
        <f>IF(0.05%*H14&gt;250000,250000,0.05%*H14)</f>
        <v>0</v>
      </c>
      <c r="I16" s="6"/>
      <c r="J16" s="6"/>
      <c r="K16" s="5"/>
    </row>
    <row r="17" spans="1:13" ht="7.4" customHeight="1" x14ac:dyDescent="0.35">
      <c r="A17" s="6"/>
      <c r="B17" s="6"/>
      <c r="C17" s="6"/>
      <c r="D17" s="6"/>
      <c r="E17" s="6"/>
      <c r="F17" s="6"/>
      <c r="G17" s="6"/>
      <c r="H17" s="6"/>
      <c r="I17" s="6"/>
      <c r="J17" s="6"/>
      <c r="K17" s="5"/>
    </row>
    <row r="18" spans="1:13" x14ac:dyDescent="0.35">
      <c r="A18" s="6"/>
      <c r="B18" s="6" t="s">
        <v>2652</v>
      </c>
      <c r="C18" s="6" t="s">
        <v>2653</v>
      </c>
      <c r="D18" s="6"/>
      <c r="E18" s="6"/>
      <c r="F18" s="6"/>
      <c r="G18" s="6"/>
      <c r="H18" s="366">
        <f>CoverSheet!C35</f>
        <v>0</v>
      </c>
      <c r="I18" s="6"/>
      <c r="J18" s="6"/>
      <c r="K18" s="5"/>
    </row>
    <row r="19" spans="1:13" ht="7.4" customHeight="1" x14ac:dyDescent="0.35">
      <c r="A19" s="6"/>
      <c r="B19" s="6"/>
      <c r="C19" s="6"/>
      <c r="D19" s="6"/>
      <c r="E19" s="6"/>
      <c r="F19" s="6"/>
      <c r="G19" s="6"/>
      <c r="H19" s="6"/>
      <c r="I19" s="6"/>
      <c r="J19" s="6"/>
      <c r="K19" s="5"/>
    </row>
    <row r="20" spans="1:13" ht="18.5" thickBot="1" x14ac:dyDescent="0.45">
      <c r="A20" s="6"/>
      <c r="B20" s="6" t="s">
        <v>2654</v>
      </c>
      <c r="C20" s="106" t="s">
        <v>2655</v>
      </c>
      <c r="D20" s="106"/>
      <c r="E20" s="106"/>
      <c r="F20" s="106"/>
      <c r="G20" s="262" t="s">
        <v>856</v>
      </c>
      <c r="H20" s="167" t="e">
        <f>(H12+H16)*H18</f>
        <v>#N/A</v>
      </c>
      <c r="I20" s="6"/>
      <c r="J20" s="6" t="e">
        <f>IF(AND(CoverSheet!C9="Audited Annual Return",'Supervisory Fee'!H20&lt;1),"Y","G")</f>
        <v>#N/A</v>
      </c>
      <c r="K20" s="5"/>
      <c r="L20" s="270"/>
      <c r="M20" s="270"/>
    </row>
    <row r="21" spans="1:13" ht="7.4" customHeight="1" thickTop="1" x14ac:dyDescent="0.35">
      <c r="A21" s="6"/>
      <c r="B21" s="6"/>
      <c r="C21" s="6"/>
      <c r="D21" s="6"/>
      <c r="E21" s="6"/>
      <c r="F21" s="6"/>
      <c r="G21" s="6"/>
      <c r="H21" s="6"/>
      <c r="I21" s="6"/>
      <c r="J21" s="6"/>
      <c r="K21" s="5"/>
    </row>
    <row r="22" spans="1:13" ht="7.4" customHeight="1" x14ac:dyDescent="0.35">
      <c r="A22" s="6"/>
      <c r="B22" s="80"/>
      <c r="C22" s="80"/>
      <c r="D22" s="80"/>
      <c r="E22" s="80"/>
      <c r="F22" s="80"/>
      <c r="G22" s="80"/>
      <c r="H22" s="80"/>
      <c r="I22" s="80"/>
      <c r="J22" s="6"/>
      <c r="K22" s="5"/>
    </row>
    <row r="23" spans="1:13" ht="7.4" customHeight="1" x14ac:dyDescent="0.35">
      <c r="A23" s="6"/>
      <c r="B23" s="6"/>
      <c r="C23" s="6"/>
      <c r="D23" s="6"/>
      <c r="E23" s="6"/>
      <c r="F23" s="6"/>
      <c r="G23" s="6"/>
      <c r="H23" s="6"/>
      <c r="I23" s="6"/>
      <c r="J23" s="6"/>
      <c r="K23" s="5"/>
    </row>
    <row r="24" spans="1:13" ht="15.5" x14ac:dyDescent="0.35">
      <c r="A24" s="6"/>
      <c r="B24" s="259" t="s">
        <v>2656</v>
      </c>
      <c r="C24" s="6"/>
      <c r="D24" s="6"/>
      <c r="E24" s="6"/>
      <c r="F24" s="6"/>
      <c r="G24" s="6"/>
      <c r="H24" s="6"/>
      <c r="I24" s="6"/>
      <c r="J24" s="6"/>
      <c r="K24" s="5"/>
    </row>
    <row r="25" spans="1:13" ht="7.4" customHeight="1" x14ac:dyDescent="0.35">
      <c r="A25" s="6"/>
      <c r="B25" s="6"/>
      <c r="C25" s="6"/>
      <c r="D25" s="6"/>
      <c r="E25" s="6"/>
      <c r="F25" s="6"/>
      <c r="G25" s="6"/>
      <c r="H25" s="6"/>
      <c r="I25" s="6"/>
      <c r="J25" s="6"/>
      <c r="K25" s="5"/>
    </row>
    <row r="26" spans="1:13" ht="30" customHeight="1" x14ac:dyDescent="0.35">
      <c r="A26" s="6"/>
      <c r="B26" s="430" t="s">
        <v>2657</v>
      </c>
      <c r="C26" s="430"/>
      <c r="D26" s="430"/>
      <c r="E26" s="430"/>
      <c r="F26" s="430"/>
      <c r="G26" s="430"/>
      <c r="H26" s="430"/>
      <c r="I26" s="6"/>
      <c r="J26" s="6"/>
      <c r="K26" s="5"/>
    </row>
    <row r="27" spans="1:13" ht="7.4" customHeight="1" x14ac:dyDescent="0.35">
      <c r="A27" s="6"/>
      <c r="B27" s="6"/>
      <c r="C27" s="6"/>
      <c r="D27" s="6"/>
      <c r="E27" s="6"/>
      <c r="F27" s="6"/>
      <c r="G27" s="6"/>
      <c r="H27" s="6"/>
      <c r="I27" s="6"/>
      <c r="J27" s="6"/>
      <c r="K27" s="5"/>
    </row>
    <row r="28" spans="1:13" x14ac:dyDescent="0.35">
      <c r="A28" s="6"/>
      <c r="B28" s="448" t="s">
        <v>2658</v>
      </c>
      <c r="C28" s="448"/>
      <c r="D28" s="448"/>
      <c r="E28" s="448"/>
      <c r="F28" s="448"/>
      <c r="G28" s="448"/>
      <c r="H28" s="448"/>
      <c r="I28" s="6"/>
      <c r="J28" s="6"/>
      <c r="K28" s="5"/>
    </row>
    <row r="29" spans="1:13" ht="7.4" customHeight="1" x14ac:dyDescent="0.35">
      <c r="A29" s="6"/>
      <c r="B29" s="6"/>
      <c r="C29" s="6"/>
      <c r="D29" s="6"/>
      <c r="E29" s="6"/>
      <c r="F29" s="6"/>
      <c r="G29" s="6"/>
      <c r="H29" s="6"/>
      <c r="I29" s="6"/>
      <c r="J29" s="6"/>
      <c r="K29" s="5"/>
    </row>
    <row r="30" spans="1:13" ht="7.4" customHeight="1" x14ac:dyDescent="0.35">
      <c r="A30" s="8"/>
      <c r="B30" s="8"/>
      <c r="C30" s="8"/>
      <c r="D30" s="8"/>
      <c r="E30" s="8"/>
      <c r="F30" s="8"/>
      <c r="G30" s="8"/>
      <c r="H30" s="8"/>
      <c r="I30" s="8"/>
      <c r="J30" s="8"/>
      <c r="K30" s="5"/>
    </row>
  </sheetData>
  <sheetProtection algorithmName="SHA-512" hashValue="Znt3xx6Zd5VamqupqDNUsHcayOxpaUr6vmTuILS/8uoKJqlRi+7UiktuX03xo3Q0hya5tKuafKCoPkC4rMFlAA==" saltValue="Wm9Mq8xHmuKemcTLvwwkaA==" spinCount="100000" sheet="1" objects="1" scenarios="1"/>
  <mergeCells count="4">
    <mergeCell ref="B2:C3"/>
    <mergeCell ref="D2:H3"/>
    <mergeCell ref="B26:H26"/>
    <mergeCell ref="B28:H28"/>
  </mergeCells>
  <conditionalFormatting sqref="J1:J1048576">
    <cfRule type="cellIs" dxfId="8" priority="2" operator="equal">
      <formula>"Y"</formula>
    </cfRule>
    <cfRule type="cellIs" dxfId="7" priority="3" operator="equal">
      <formula>"G"</formula>
    </cfRule>
    <cfRule type="cellIs" dxfId="6" priority="4" operator="equal">
      <formula>"R"</formula>
    </cfRule>
  </conditionalFormatting>
  <dataValidations disablePrompts="1" count="1">
    <dataValidation type="decimal" allowBlank="1" showInputMessage="1" showErrorMessage="1" sqref="H12 H16" xr:uid="{B510976B-B839-4F67-9788-8222D4A119BD}">
      <formula1>-999999999999999000000</formula1>
      <formula2>9.99999999999999E+29</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430" id="{1A9B3A05-C260-4380-A2B1-4C484A64C9CD}">
            <xm:f>CoverSheet!$C$9&lt;&gt;"Audited Annual Return"</xm:f>
            <x14:dxf>
              <font>
                <color theme="0"/>
              </font>
              <fill>
                <patternFill>
                  <bgColor theme="0"/>
                </patternFill>
              </fill>
              <border>
                <left/>
                <right/>
                <top/>
                <bottom/>
                <vertical/>
                <horizontal/>
              </border>
            </x14:dxf>
          </x14:cfRule>
          <xm:sqref>B12:I28</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75D3-50FD-479D-A560-EE50D9D54B23}">
  <sheetPr codeName="Sheet34"/>
  <dimension ref="A1:I10"/>
  <sheetViews>
    <sheetView workbookViewId="0">
      <selection activeCell="I6" sqref="I6"/>
    </sheetView>
  </sheetViews>
  <sheetFormatPr defaultRowHeight="14.5" x14ac:dyDescent="0.35"/>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2659</v>
      </c>
      <c r="F1" t="s">
        <v>2646</v>
      </c>
      <c r="G1" t="s">
        <v>2647</v>
      </c>
      <c r="H1" t="e">
        <f>'Supervisory Fee'!H12</f>
        <v>#N/A</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2659</v>
      </c>
      <c r="F2" t="s">
        <v>2648</v>
      </c>
      <c r="G2" t="s">
        <v>2649</v>
      </c>
      <c r="H2">
        <f>'Supervisory Fee'!H14</f>
        <v>0</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2659</v>
      </c>
      <c r="F3" t="s">
        <v>2650</v>
      </c>
      <c r="G3" t="s">
        <v>2651</v>
      </c>
      <c r="H3">
        <f>'Supervisory Fee'!H16</f>
        <v>0</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2659</v>
      </c>
      <c r="F4" t="s">
        <v>2652</v>
      </c>
      <c r="G4" t="s">
        <v>3819</v>
      </c>
      <c r="H4">
        <f>'Supervisory Fee'!H18</f>
        <v>0</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2659</v>
      </c>
      <c r="F5" t="s">
        <v>2654</v>
      </c>
      <c r="G5" t="s">
        <v>3820</v>
      </c>
      <c r="H5" t="e">
        <f>'Supervisory Fee'!H20</f>
        <v>#N/A</v>
      </c>
      <c r="I5" t="e">
        <f>'Supervisory Fee'!J20</f>
        <v>#N/A</v>
      </c>
    </row>
    <row r="10" spans="1:9" x14ac:dyDescent="0.35">
      <c r="E10" s="37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637D8-1DD6-46D1-B294-CE79AD00B384}">
  <sheetPr codeName="Sheet35">
    <tabColor theme="2" tint="-9.9978637043366805E-2"/>
  </sheetPr>
  <dimension ref="A1:M31"/>
  <sheetViews>
    <sheetView workbookViewId="0"/>
  </sheetViews>
  <sheetFormatPr defaultColWidth="0" defaultRowHeight="14.5" zeroHeight="1" x14ac:dyDescent="0.35"/>
  <cols>
    <col min="1" max="1" width="1.54296875" style="270" customWidth="1"/>
    <col min="2" max="2" width="11.81640625" style="270" customWidth="1"/>
    <col min="3" max="3" width="9.54296875" style="270" customWidth="1"/>
    <col min="4" max="4" width="24.453125" style="270" customWidth="1"/>
    <col min="5" max="5" width="16.54296875" style="270" customWidth="1"/>
    <col min="6" max="6" width="16.453125" style="270" customWidth="1"/>
    <col min="7" max="7" width="1.453125" style="270" customWidth="1"/>
    <col min="8" max="8" width="4.453125" style="270" customWidth="1"/>
    <col min="9" max="9" width="11.453125" style="270" customWidth="1"/>
    <col min="10" max="10" width="15.453125" style="270" customWidth="1"/>
    <col min="11" max="11" width="4.54296875" style="270" customWidth="1"/>
    <col min="12" max="12" width="1.453125" style="270" customWidth="1"/>
    <col min="13" max="13" width="1.54296875" style="270" customWidth="1"/>
    <col min="14" max="16384" width="8.7265625" style="270" hidden="1"/>
  </cols>
  <sheetData>
    <row r="1" spans="1:13" ht="7.4" customHeight="1" x14ac:dyDescent="0.35">
      <c r="A1" s="8"/>
      <c r="B1" s="118"/>
      <c r="C1" s="56"/>
      <c r="D1" s="56"/>
      <c r="E1" s="56"/>
      <c r="F1" s="56"/>
      <c r="G1" s="56"/>
      <c r="H1" s="56"/>
      <c r="I1" s="56"/>
      <c r="J1" s="56"/>
      <c r="K1" s="56"/>
      <c r="L1" s="56"/>
      <c r="M1" s="5"/>
    </row>
    <row r="2" spans="1:13" ht="18" customHeight="1" x14ac:dyDescent="0.35">
      <c r="A2" s="8"/>
      <c r="B2" s="429" t="e" vm="4">
        <v>#VALUE!</v>
      </c>
      <c r="C2" s="429"/>
      <c r="D2" s="457" t="s">
        <v>2625</v>
      </c>
      <c r="E2" s="457"/>
      <c r="F2" s="457"/>
      <c r="G2" s="457"/>
      <c r="H2" s="457"/>
      <c r="I2" s="457"/>
      <c r="J2" s="56"/>
      <c r="K2" s="56"/>
      <c r="L2" s="56"/>
      <c r="M2" s="5"/>
    </row>
    <row r="3" spans="1:13" ht="18" customHeight="1" x14ac:dyDescent="0.35">
      <c r="A3" s="56"/>
      <c r="B3" s="429"/>
      <c r="C3" s="429"/>
      <c r="D3" s="457"/>
      <c r="E3" s="457"/>
      <c r="F3" s="457"/>
      <c r="G3" s="457"/>
      <c r="H3" s="457"/>
      <c r="I3" s="457"/>
      <c r="J3" s="56"/>
      <c r="K3" s="56"/>
      <c r="L3" s="56"/>
      <c r="M3" s="5"/>
    </row>
    <row r="4" spans="1:13" ht="15.5" x14ac:dyDescent="0.35">
      <c r="A4" s="56"/>
      <c r="B4" s="118"/>
      <c r="C4" s="56"/>
      <c r="D4" s="56"/>
      <c r="E4" s="56"/>
      <c r="F4" s="56"/>
      <c r="G4" s="56"/>
      <c r="H4" s="56"/>
      <c r="I4" s="58"/>
      <c r="J4" s="56"/>
      <c r="K4" s="58" t="str">
        <f>CoverSheet!G7</f>
        <v>v:25-01-a</v>
      </c>
      <c r="L4" s="58"/>
      <c r="M4" s="5"/>
    </row>
    <row r="5" spans="1:13" ht="7.4" customHeight="1" x14ac:dyDescent="0.35">
      <c r="A5" s="6"/>
      <c r="B5" s="124"/>
      <c r="C5" s="6"/>
      <c r="D5" s="6"/>
      <c r="E5" s="6"/>
      <c r="F5" s="6"/>
      <c r="G5" s="6"/>
      <c r="H5" s="6"/>
      <c r="I5" s="6"/>
      <c r="J5" s="6"/>
      <c r="K5" s="6"/>
      <c r="L5" s="6"/>
      <c r="M5" s="5"/>
    </row>
    <row r="6" spans="1:13" x14ac:dyDescent="0.35">
      <c r="A6" s="6"/>
      <c r="B6" s="124"/>
      <c r="C6" s="59"/>
      <c r="D6" s="59" t="s">
        <v>41</v>
      </c>
      <c r="E6" s="60">
        <f>CoverSheet!$C$11</f>
        <v>0</v>
      </c>
      <c r="F6" s="6"/>
      <c r="G6" s="6"/>
      <c r="H6" s="6"/>
      <c r="I6" s="6"/>
      <c r="J6" s="6"/>
      <c r="K6" s="6"/>
      <c r="L6" s="6"/>
      <c r="M6" s="5"/>
    </row>
    <row r="7" spans="1:13" x14ac:dyDescent="0.35">
      <c r="A7" s="6"/>
      <c r="B7" s="124"/>
      <c r="C7" s="59"/>
      <c r="D7" s="59" t="s">
        <v>42</v>
      </c>
      <c r="E7" s="60" t="str">
        <f>IF(OR(CoverSheet!$C$28=0,CoverSheet!$C$29=0),"",(TEXT(CoverSheet!$C$28,"DD/MM/YYYY")&amp;" - "&amp;(TEXT(CoverSheet!$C$29,"dd/mm/yyyy"))))</f>
        <v xml:space="preserve"> - </v>
      </c>
      <c r="F7" s="6"/>
      <c r="G7" s="6"/>
      <c r="H7" s="6"/>
      <c r="I7" s="6"/>
      <c r="J7" s="6"/>
      <c r="K7" s="6"/>
      <c r="L7" s="6"/>
      <c r="M7" s="5"/>
    </row>
    <row r="8" spans="1:13" ht="7.4" customHeight="1" x14ac:dyDescent="0.35">
      <c r="A8" s="6"/>
      <c r="B8" s="124"/>
      <c r="C8" s="59"/>
      <c r="D8" s="59"/>
      <c r="E8" s="6"/>
      <c r="F8" s="6"/>
      <c r="G8" s="6"/>
      <c r="H8" s="6"/>
      <c r="I8" s="6"/>
      <c r="J8" s="6"/>
      <c r="K8" s="6"/>
      <c r="L8" s="6"/>
      <c r="M8" s="5"/>
    </row>
    <row r="9" spans="1:13" x14ac:dyDescent="0.35">
      <c r="A9" s="6"/>
      <c r="B9" s="18" t="s">
        <v>2645</v>
      </c>
      <c r="C9" s="59"/>
      <c r="D9" s="59"/>
      <c r="E9" s="6"/>
      <c r="F9" s="6"/>
      <c r="G9" s="6"/>
      <c r="H9" s="6"/>
      <c r="I9" s="6"/>
      <c r="J9" s="6"/>
      <c r="K9" s="6"/>
      <c r="L9" s="6"/>
      <c r="M9" s="5"/>
    </row>
    <row r="10" spans="1:13" ht="7.4" customHeight="1" thickBot="1" x14ac:dyDescent="0.4">
      <c r="A10" s="63"/>
      <c r="B10" s="138"/>
      <c r="C10" s="63"/>
      <c r="D10" s="63"/>
      <c r="E10" s="63"/>
      <c r="F10" s="63"/>
      <c r="G10" s="63"/>
      <c r="H10" s="63"/>
      <c r="I10" s="63"/>
      <c r="J10" s="63"/>
      <c r="K10" s="63"/>
      <c r="L10" s="63"/>
      <c r="M10" s="5"/>
    </row>
    <row r="11" spans="1:13" ht="7.4" customHeight="1" thickTop="1" x14ac:dyDescent="0.35">
      <c r="A11" s="6"/>
      <c r="B11" s="6"/>
      <c r="C11" s="367"/>
      <c r="D11" s="6"/>
      <c r="E11" s="6"/>
      <c r="F11" s="6"/>
      <c r="G11" s="6"/>
      <c r="H11" s="6"/>
      <c r="I11" s="6"/>
      <c r="J11" s="6"/>
      <c r="K11" s="6"/>
      <c r="L11" s="6"/>
      <c r="M11" s="5"/>
    </row>
    <row r="12" spans="1:13" x14ac:dyDescent="0.35">
      <c r="A12" s="6"/>
      <c r="B12" s="10" t="s">
        <v>2626</v>
      </c>
      <c r="C12" s="6"/>
      <c r="D12" s="6"/>
      <c r="E12" s="6"/>
      <c r="F12" s="6"/>
      <c r="G12" s="6"/>
      <c r="H12" s="6"/>
      <c r="I12" s="6"/>
      <c r="J12" s="6"/>
      <c r="K12" s="6"/>
      <c r="L12" s="6"/>
      <c r="M12" s="5"/>
    </row>
    <row r="13" spans="1:13" ht="7.4" customHeight="1" x14ac:dyDescent="0.35">
      <c r="A13" s="6"/>
      <c r="B13" s="6"/>
      <c r="C13" s="6"/>
      <c r="D13" s="6"/>
      <c r="E13" s="6"/>
      <c r="F13" s="6"/>
      <c r="G13" s="6"/>
      <c r="H13" s="6"/>
      <c r="I13" s="6"/>
      <c r="J13" s="6"/>
      <c r="K13" s="6"/>
      <c r="L13" s="6"/>
      <c r="M13" s="5"/>
    </row>
    <row r="14" spans="1:13" x14ac:dyDescent="0.35">
      <c r="A14" s="6"/>
      <c r="B14" s="6" t="s">
        <v>2627</v>
      </c>
      <c r="C14" s="368" t="s">
        <v>4725</v>
      </c>
      <c r="D14" s="6"/>
      <c r="E14" s="6"/>
      <c r="F14" s="6"/>
      <c r="G14" s="6"/>
      <c r="H14" s="6"/>
      <c r="I14" s="6"/>
      <c r="J14" s="6"/>
      <c r="K14" s="6"/>
      <c r="L14" s="6"/>
      <c r="M14" s="5"/>
    </row>
    <row r="15" spans="1:13" x14ac:dyDescent="0.35">
      <c r="A15" s="6"/>
      <c r="B15" s="6"/>
      <c r="C15" s="368" t="s">
        <v>2628</v>
      </c>
      <c r="D15" s="6"/>
      <c r="E15" s="160"/>
      <c r="F15" s="6" t="s">
        <v>2630</v>
      </c>
      <c r="G15" s="6"/>
      <c r="H15" s="6"/>
      <c r="I15" s="6"/>
      <c r="J15" s="6"/>
      <c r="K15" s="6"/>
      <c r="L15" s="20" t="str">
        <f>IF(AND(CoverSheet!C9="Audited Annual Return",ISBLANK(E15)),"R","G")</f>
        <v>G</v>
      </c>
      <c r="M15" s="5"/>
    </row>
    <row r="16" spans="1:13" x14ac:dyDescent="0.35">
      <c r="A16" s="6"/>
      <c r="B16" s="6"/>
      <c r="C16" s="368" t="s">
        <v>2631</v>
      </c>
      <c r="D16" s="6"/>
      <c r="E16" s="6"/>
      <c r="F16" s="6"/>
      <c r="G16" s="6"/>
      <c r="H16" s="6"/>
      <c r="I16" s="6"/>
      <c r="J16" s="6"/>
      <c r="K16" s="6"/>
      <c r="L16" s="6"/>
      <c r="M16" s="5"/>
    </row>
    <row r="17" spans="1:13" x14ac:dyDescent="0.35">
      <c r="A17" s="6"/>
      <c r="B17" s="6"/>
      <c r="C17" s="368" t="s">
        <v>2632</v>
      </c>
      <c r="D17" s="6"/>
      <c r="E17" s="6"/>
      <c r="F17" s="6"/>
      <c r="G17" s="6"/>
      <c r="H17" s="6"/>
      <c r="I17" s="6"/>
      <c r="J17" s="6"/>
      <c r="K17" s="6"/>
      <c r="L17" s="6"/>
      <c r="M17" s="5"/>
    </row>
    <row r="18" spans="1:13" x14ac:dyDescent="0.35">
      <c r="A18" s="6"/>
      <c r="B18" s="6"/>
      <c r="C18" s="368" t="s">
        <v>2633</v>
      </c>
      <c r="D18" s="6"/>
      <c r="E18" s="6"/>
      <c r="F18" s="6"/>
      <c r="G18" s="6"/>
      <c r="H18" s="6"/>
      <c r="I18" s="6"/>
      <c r="J18" s="6"/>
      <c r="K18" s="6"/>
      <c r="L18" s="6"/>
      <c r="M18" s="5"/>
    </row>
    <row r="19" spans="1:13" x14ac:dyDescent="0.35">
      <c r="A19" s="6"/>
      <c r="B19" s="6"/>
      <c r="C19" s="368" t="s">
        <v>4726</v>
      </c>
      <c r="D19" s="6"/>
      <c r="E19" s="6"/>
      <c r="F19" s="6"/>
      <c r="G19" s="6"/>
      <c r="H19" s="6"/>
      <c r="I19" s="6"/>
      <c r="J19" s="6"/>
      <c r="K19" s="6"/>
      <c r="L19" s="6"/>
      <c r="M19" s="5"/>
    </row>
    <row r="20" spans="1:13" ht="7.4" customHeight="1" x14ac:dyDescent="0.35">
      <c r="A20" s="6"/>
      <c r="B20" s="124"/>
      <c r="C20" s="6"/>
      <c r="D20" s="6"/>
      <c r="E20" s="6"/>
      <c r="F20" s="6"/>
      <c r="G20" s="6"/>
      <c r="H20" s="6"/>
      <c r="I20" s="6"/>
      <c r="J20" s="6"/>
      <c r="K20" s="6"/>
      <c r="L20" s="6"/>
      <c r="M20" s="5"/>
    </row>
    <row r="21" spans="1:13" ht="7.4" customHeight="1" x14ac:dyDescent="0.35">
      <c r="A21" s="80"/>
      <c r="B21" s="152"/>
      <c r="C21" s="80"/>
      <c r="D21" s="80"/>
      <c r="E21" s="80"/>
      <c r="F21" s="80"/>
      <c r="G21" s="80"/>
      <c r="H21" s="80"/>
      <c r="I21" s="80"/>
      <c r="J21" s="80"/>
      <c r="K21" s="80"/>
      <c r="L21" s="6"/>
      <c r="M21" s="5"/>
    </row>
    <row r="22" spans="1:13" ht="7.4" customHeight="1" x14ac:dyDescent="0.35">
      <c r="A22" s="6"/>
      <c r="B22" s="124"/>
      <c r="C22" s="6"/>
      <c r="D22" s="6"/>
      <c r="E22" s="6"/>
      <c r="F22" s="6"/>
      <c r="G22" s="6"/>
      <c r="H22" s="6"/>
      <c r="I22" s="6"/>
      <c r="J22" s="6"/>
      <c r="K22" s="6"/>
      <c r="L22" s="6"/>
      <c r="M22" s="5"/>
    </row>
    <row r="23" spans="1:13" x14ac:dyDescent="0.35">
      <c r="A23" s="6"/>
      <c r="B23" s="10" t="s">
        <v>2634</v>
      </c>
      <c r="C23" s="6"/>
      <c r="D23" s="6"/>
      <c r="E23" s="6"/>
      <c r="F23" s="6"/>
      <c r="G23" s="6"/>
      <c r="H23" s="6"/>
      <c r="I23" s="6"/>
      <c r="J23" s="6"/>
      <c r="K23" s="6"/>
      <c r="L23" s="6"/>
      <c r="M23" s="5"/>
    </row>
    <row r="24" spans="1:13" ht="7.4" customHeight="1" x14ac:dyDescent="0.35">
      <c r="A24" s="6"/>
      <c r="B24" s="124"/>
      <c r="C24" s="6"/>
      <c r="D24" s="6"/>
      <c r="E24" s="6"/>
      <c r="F24" s="6"/>
      <c r="G24" s="6"/>
      <c r="H24" s="6"/>
      <c r="I24" s="6"/>
      <c r="J24" s="6"/>
      <c r="K24" s="6"/>
      <c r="L24" s="6"/>
      <c r="M24" s="5"/>
    </row>
    <row r="25" spans="1:13" ht="15.5" x14ac:dyDescent="0.35">
      <c r="A25" s="6"/>
      <c r="B25" s="6" t="s">
        <v>2635</v>
      </c>
      <c r="C25" s="6" t="s">
        <v>2636</v>
      </c>
      <c r="D25" s="6"/>
      <c r="E25" s="6"/>
      <c r="F25" s="6"/>
      <c r="G25" s="6"/>
      <c r="H25" s="6"/>
      <c r="I25" s="6"/>
      <c r="J25" s="161"/>
      <c r="K25" s="6"/>
      <c r="L25" s="20" t="str">
        <f>IF(AND(CoverSheet!$C$9="Audited Annual Return",ISBLANK(J25)),"R","G")</f>
        <v>G</v>
      </c>
      <c r="M25" s="5"/>
    </row>
    <row r="26" spans="1:13" ht="15.5" x14ac:dyDescent="0.35">
      <c r="A26" s="6"/>
      <c r="B26" s="6" t="s">
        <v>2637</v>
      </c>
      <c r="C26" s="6" t="s">
        <v>2638</v>
      </c>
      <c r="D26" s="6"/>
      <c r="E26" s="6"/>
      <c r="F26" s="6"/>
      <c r="G26" s="6"/>
      <c r="H26" s="6"/>
      <c r="I26" s="6"/>
      <c r="J26" s="161"/>
      <c r="K26" s="6"/>
      <c r="L26" s="20" t="str">
        <f>IF(AND(CoverSheet!$C$9="Audited Annual Return",ISBLANK(J26)),"R","G")</f>
        <v>G</v>
      </c>
      <c r="M26" s="5"/>
    </row>
    <row r="27" spans="1:13" ht="15.5" x14ac:dyDescent="0.35">
      <c r="A27" s="6"/>
      <c r="B27" s="6" t="s">
        <v>2639</v>
      </c>
      <c r="C27" s="6" t="s">
        <v>4727</v>
      </c>
      <c r="D27" s="6"/>
      <c r="E27" s="6"/>
      <c r="F27" s="6"/>
      <c r="G27" s="6"/>
      <c r="H27" s="6"/>
      <c r="I27" s="6"/>
      <c r="J27" s="161"/>
      <c r="K27" s="6"/>
      <c r="L27" s="20" t="str">
        <f>IF(AND(CoverSheet!$C$9="Audited Annual Return",ISBLANK(J27)),"R","G")</f>
        <v>G</v>
      </c>
      <c r="M27" s="5"/>
    </row>
    <row r="28" spans="1:13" ht="15.5" x14ac:dyDescent="0.35">
      <c r="A28" s="6"/>
      <c r="B28" s="6" t="s">
        <v>2640</v>
      </c>
      <c r="C28" s="6" t="s">
        <v>2641</v>
      </c>
      <c r="D28" s="6"/>
      <c r="E28" s="6"/>
      <c r="F28" s="6"/>
      <c r="G28" s="6"/>
      <c r="H28" s="6"/>
      <c r="I28" s="6"/>
      <c r="J28" s="161"/>
      <c r="K28" s="6"/>
      <c r="L28" s="20" t="str">
        <f>IF(AND(CoverSheet!$C$9="Audited Annual Return",ISBLANK(J28)),"R","G")</f>
        <v>G</v>
      </c>
      <c r="M28" s="5"/>
    </row>
    <row r="29" spans="1:13" ht="15.5" x14ac:dyDescent="0.35">
      <c r="A29" s="6"/>
      <c r="B29" s="6" t="s">
        <v>2642</v>
      </c>
      <c r="C29" s="6" t="s">
        <v>4728</v>
      </c>
      <c r="D29" s="6"/>
      <c r="E29" s="6"/>
      <c r="F29" s="6"/>
      <c r="G29" s="6"/>
      <c r="H29" s="6"/>
      <c r="I29" s="6"/>
      <c r="J29" s="161"/>
      <c r="K29" s="6"/>
      <c r="L29" s="20" t="str">
        <f>IF(AND(CoverSheet!$C$9="Audited Annual Return",ISBLANK(J29)),"R","G")</f>
        <v>G</v>
      </c>
      <c r="M29" s="5"/>
    </row>
    <row r="30" spans="1:13" ht="7.4" customHeight="1" x14ac:dyDescent="0.35">
      <c r="A30" s="6"/>
      <c r="B30" s="124"/>
      <c r="C30" s="6"/>
      <c r="D30" s="6"/>
      <c r="E30" s="6"/>
      <c r="F30" s="6"/>
      <c r="G30" s="6"/>
      <c r="H30" s="6"/>
      <c r="I30" s="6"/>
      <c r="J30" s="6"/>
      <c r="K30" s="6"/>
      <c r="L30" s="6"/>
      <c r="M30" s="5"/>
    </row>
    <row r="31" spans="1:13" ht="7.4" customHeight="1" x14ac:dyDescent="0.35">
      <c r="A31" s="24" t="s">
        <v>768</v>
      </c>
      <c r="B31" s="24"/>
      <c r="C31" s="24"/>
      <c r="D31" s="24"/>
      <c r="E31" s="24"/>
      <c r="F31" s="24"/>
      <c r="G31" s="24"/>
      <c r="H31" s="24"/>
      <c r="I31" s="24"/>
      <c r="J31" s="24"/>
      <c r="K31" s="24"/>
      <c r="L31" s="23"/>
      <c r="M31" s="369"/>
    </row>
  </sheetData>
  <sheetProtection algorithmName="SHA-512" hashValue="0Hy9brm7NCKYid11EVg5whKd0+O4m0M1vByXTYbCoiMrds+na+fpBEzQ3lprnUSrM2Us8DRHzKq5WhW9hlQPkg==" saltValue="mryxkccRTFuJOHeGaJYBtg==" spinCount="100000" sheet="1" objects="1" scenarios="1"/>
  <mergeCells count="2">
    <mergeCell ref="B2:C3"/>
    <mergeCell ref="D2:I3"/>
  </mergeCells>
  <conditionalFormatting sqref="L1:L1048576">
    <cfRule type="cellIs" dxfId="4" priority="6" operator="equal">
      <formula>"G"</formula>
    </cfRule>
    <cfRule type="cellIs" dxfId="3" priority="7" operator="equal">
      <formula>"R"</formula>
    </cfRule>
  </conditionalFormatting>
  <dataValidations count="2">
    <dataValidation type="list" allowBlank="1" showInputMessage="1" showErrorMessage="1" sqref="E15" xr:uid="{9D4026B1-B687-4528-8DDF-203419731FCE}">
      <formula1>Reconciliation</formula1>
    </dataValidation>
    <dataValidation type="list" allowBlank="1" showInputMessage="1" showErrorMessage="1" sqref="J25:J29" xr:uid="{8B8B580C-2981-42E4-8507-F796A904516B}">
      <formula1>YesNo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431" id="{47B677AE-175D-4D3B-B70B-550561C82F3A}">
            <xm:f>CoverSheet!$C$9&lt;&gt;"Audited Annual Return"</xm:f>
            <x14:dxf>
              <font>
                <color theme="0"/>
              </font>
              <fill>
                <patternFill>
                  <bgColor theme="0"/>
                </patternFill>
              </fill>
              <border>
                <left/>
                <right/>
                <top/>
                <bottom/>
                <vertical/>
                <horizontal/>
              </border>
            </x14:dxf>
          </x14:cfRule>
          <xm:sqref>A12:K29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7D41-5658-4911-9FF3-6A0DA7C6708F}">
  <sheetPr codeName="Sheet36"/>
  <dimension ref="A1:I10"/>
  <sheetViews>
    <sheetView workbookViewId="0">
      <selection activeCell="G6" sqref="G6"/>
    </sheetView>
  </sheetViews>
  <sheetFormatPr defaultRowHeight="14.5" x14ac:dyDescent="0.35"/>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2643</v>
      </c>
      <c r="F1" t="s">
        <v>2627</v>
      </c>
      <c r="G1" t="s">
        <v>2628</v>
      </c>
      <c r="H1">
        <f>'Custody Annual Form'!E15</f>
        <v>0</v>
      </c>
      <c r="I1" t="str">
        <f>'Custody Annual Form'!L15</f>
        <v>G</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2643</v>
      </c>
      <c r="F2" t="s">
        <v>2635</v>
      </c>
      <c r="G2" t="s">
        <v>2636</v>
      </c>
      <c r="H2">
        <f>'Custody Annual Form'!J25</f>
        <v>0</v>
      </c>
      <c r="I2" t="str">
        <f>'Custody Annual Form'!L25</f>
        <v>G</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2643</v>
      </c>
      <c r="F3" t="s">
        <v>2637</v>
      </c>
      <c r="G3" t="s">
        <v>2638</v>
      </c>
      <c r="H3">
        <f>'Custody Annual Form'!J26</f>
        <v>0</v>
      </c>
      <c r="I3" t="str">
        <f>'Custody Annual Form'!L26</f>
        <v>G</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2643</v>
      </c>
      <c r="F4" t="s">
        <v>2639</v>
      </c>
      <c r="G4" t="s">
        <v>4727</v>
      </c>
      <c r="H4">
        <f>'Custody Annual Form'!J27</f>
        <v>0</v>
      </c>
      <c r="I4" t="str">
        <f>'Custody Annual Form'!L27</f>
        <v>G</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2643</v>
      </c>
      <c r="F5" t="s">
        <v>2640</v>
      </c>
      <c r="G5" t="s">
        <v>2641</v>
      </c>
      <c r="H5">
        <f>'Custody Annual Form'!J28</f>
        <v>0</v>
      </c>
      <c r="I5" t="str">
        <f>'Custody Annual Form'!L28</f>
        <v>G</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2643</v>
      </c>
      <c r="F6" t="s">
        <v>2642</v>
      </c>
      <c r="G6" t="s">
        <v>4728</v>
      </c>
      <c r="H6">
        <f>'Custody Annual Form'!J29</f>
        <v>0</v>
      </c>
      <c r="I6" t="str">
        <f>'Custody Annual Form'!L29</f>
        <v>G</v>
      </c>
    </row>
    <row r="10" spans="1:9" x14ac:dyDescent="0.35">
      <c r="E10" s="372"/>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6FE4-9499-42C1-A4E7-4F2365053DFB}">
  <sheetPr codeName="Sheet37">
    <tabColor theme="2" tint="-9.9978637043366805E-2"/>
  </sheetPr>
  <dimension ref="A1:N80"/>
  <sheetViews>
    <sheetView zoomScale="92" workbookViewId="0"/>
  </sheetViews>
  <sheetFormatPr defaultColWidth="0" defaultRowHeight="14.5" zeroHeight="1" x14ac:dyDescent="0.35"/>
  <cols>
    <col min="1" max="1" width="1.453125" style="278" customWidth="1"/>
    <col min="2" max="2" width="10.54296875" style="278" bestFit="1" customWidth="1"/>
    <col min="3" max="3" width="27.453125" style="278" customWidth="1"/>
    <col min="4" max="12" width="13.1796875" style="278" customWidth="1"/>
    <col min="13" max="14" width="1.453125" style="278" customWidth="1"/>
    <col min="15" max="16384" width="8.7265625" style="278" hidden="1"/>
  </cols>
  <sheetData>
    <row r="1" spans="1:14" ht="7.4" customHeight="1" x14ac:dyDescent="0.35">
      <c r="A1" s="8"/>
      <c r="B1" s="8"/>
      <c r="C1" s="8"/>
      <c r="D1" s="8"/>
      <c r="E1" s="8"/>
      <c r="F1" s="8"/>
      <c r="G1" s="8"/>
      <c r="H1" s="8"/>
      <c r="I1" s="8"/>
      <c r="J1" s="8"/>
      <c r="K1" s="8"/>
      <c r="L1" s="8"/>
      <c r="M1" s="8"/>
      <c r="N1" s="5"/>
    </row>
    <row r="2" spans="1:14" ht="14.5" customHeight="1" x14ac:dyDescent="0.35">
      <c r="A2" s="8"/>
      <c r="B2" s="429" t="e" vm="4">
        <v>#VALUE!</v>
      </c>
      <c r="C2" s="429"/>
      <c r="D2" s="457" t="s">
        <v>3013</v>
      </c>
      <c r="E2" s="457"/>
      <c r="F2" s="457"/>
      <c r="G2" s="457"/>
      <c r="H2" s="457"/>
      <c r="I2" s="457"/>
      <c r="J2" s="457"/>
      <c r="K2" s="8"/>
      <c r="L2" s="8"/>
      <c r="M2" s="8"/>
      <c r="N2" s="5"/>
    </row>
    <row r="3" spans="1:14" ht="14.5" customHeight="1" x14ac:dyDescent="0.35">
      <c r="A3" s="8"/>
      <c r="B3" s="429"/>
      <c r="C3" s="429"/>
      <c r="D3" s="457"/>
      <c r="E3" s="457"/>
      <c r="F3" s="457"/>
      <c r="G3" s="457"/>
      <c r="H3" s="457"/>
      <c r="I3" s="457"/>
      <c r="J3" s="457"/>
      <c r="K3" s="8"/>
      <c r="L3" s="8"/>
      <c r="M3" s="8"/>
      <c r="N3" s="5"/>
    </row>
    <row r="4" spans="1:14" x14ac:dyDescent="0.35">
      <c r="A4" s="8"/>
      <c r="B4" s="8"/>
      <c r="C4" s="8"/>
      <c r="D4" s="8"/>
      <c r="E4" s="8"/>
      <c r="F4" s="8"/>
      <c r="G4" s="8"/>
      <c r="H4" s="8"/>
      <c r="I4" s="8"/>
      <c r="J4" s="8"/>
      <c r="K4" s="8"/>
      <c r="L4" s="153" t="str">
        <f>CoverSheet!G7</f>
        <v>v:25-01-a</v>
      </c>
      <c r="M4" s="8"/>
      <c r="N4" s="5"/>
    </row>
    <row r="5" spans="1:14" ht="7.4" customHeight="1" x14ac:dyDescent="0.35">
      <c r="A5" s="6"/>
      <c r="B5" s="6"/>
      <c r="C5" s="6"/>
      <c r="D5" s="6"/>
      <c r="E5" s="6"/>
      <c r="F5" s="6"/>
      <c r="G5" s="6"/>
      <c r="H5" s="6"/>
      <c r="I5" s="6"/>
      <c r="J5" s="6"/>
      <c r="K5" s="6"/>
      <c r="L5" s="6"/>
      <c r="M5" s="6"/>
      <c r="N5" s="5"/>
    </row>
    <row r="6" spans="1:14" x14ac:dyDescent="0.35">
      <c r="A6" s="6"/>
      <c r="B6" s="6"/>
      <c r="C6" s="59" t="s">
        <v>41</v>
      </c>
      <c r="D6" s="60">
        <f>CoverSheet!$C$11</f>
        <v>0</v>
      </c>
      <c r="E6" s="6"/>
      <c r="F6" s="6"/>
      <c r="G6" s="6"/>
      <c r="H6" s="6"/>
      <c r="I6" s="6"/>
      <c r="J6" s="6"/>
      <c r="K6" s="6"/>
      <c r="L6" s="6"/>
      <c r="M6" s="6"/>
      <c r="N6" s="5"/>
    </row>
    <row r="7" spans="1:14" x14ac:dyDescent="0.35">
      <c r="A7" s="6"/>
      <c r="B7" s="6"/>
      <c r="C7" s="59" t="s">
        <v>42</v>
      </c>
      <c r="D7" s="60" t="str">
        <f>IF(OR(CoverSheet!$C$28=0,CoverSheet!$C$29=0),"",(TEXT(CoverSheet!$C$28,"DD/MM/YYYY")&amp;" - "&amp;(TEXT(CoverSheet!$C$29,"dd/mm/yyyy"))))</f>
        <v xml:space="preserve"> - </v>
      </c>
      <c r="E7" s="6"/>
      <c r="F7" s="6"/>
      <c r="G7" s="6"/>
      <c r="H7" s="6"/>
      <c r="I7" s="6"/>
      <c r="J7" s="6"/>
      <c r="K7" s="6"/>
      <c r="L7" s="6"/>
      <c r="M7" s="6"/>
      <c r="N7" s="5"/>
    </row>
    <row r="8" spans="1:14" ht="7.4" customHeight="1" thickBot="1" x14ac:dyDescent="0.4">
      <c r="A8" s="63"/>
      <c r="B8" s="63"/>
      <c r="C8" s="63"/>
      <c r="D8" s="63"/>
      <c r="E8" s="63"/>
      <c r="F8" s="63"/>
      <c r="G8" s="63"/>
      <c r="H8" s="63"/>
      <c r="I8" s="63"/>
      <c r="J8" s="63"/>
      <c r="K8" s="63"/>
      <c r="L8" s="63"/>
      <c r="M8" s="63"/>
      <c r="N8" s="5"/>
    </row>
    <row r="9" spans="1:14" ht="7.4" customHeight="1" thickTop="1" x14ac:dyDescent="0.35">
      <c r="A9" s="6"/>
      <c r="B9" s="6"/>
      <c r="C9" s="6"/>
      <c r="D9" s="6"/>
      <c r="E9" s="6"/>
      <c r="F9" s="6"/>
      <c r="G9" s="6"/>
      <c r="H9" s="6"/>
      <c r="I9" s="6"/>
      <c r="J9" s="6"/>
      <c r="K9" s="6"/>
      <c r="L9" s="6"/>
      <c r="M9" s="6"/>
      <c r="N9" s="5"/>
    </row>
    <row r="10" spans="1:14" ht="18.5" thickBot="1" x14ac:dyDescent="0.45">
      <c r="A10" s="6"/>
      <c r="B10" s="145" t="s">
        <v>3014</v>
      </c>
      <c r="C10" s="145"/>
      <c r="D10" s="145"/>
      <c r="E10" s="145"/>
      <c r="F10" s="145"/>
      <c r="G10" s="145"/>
      <c r="H10" s="145"/>
      <c r="I10" s="145"/>
      <c r="J10" s="145"/>
      <c r="K10" s="145"/>
      <c r="L10" s="145"/>
      <c r="M10" s="6"/>
      <c r="N10" s="5"/>
    </row>
    <row r="11" spans="1:14" ht="7.4" customHeight="1" x14ac:dyDescent="0.35">
      <c r="A11" s="6"/>
      <c r="B11" s="6"/>
      <c r="C11" s="6"/>
      <c r="D11" s="6"/>
      <c r="E11" s="6"/>
      <c r="F11" s="6"/>
      <c r="G11" s="6"/>
      <c r="H11" s="6"/>
      <c r="I11" s="6"/>
      <c r="J11" s="6"/>
      <c r="K11" s="6"/>
      <c r="L11" s="6"/>
      <c r="M11" s="6"/>
      <c r="N11" s="5"/>
    </row>
    <row r="12" spans="1:14" x14ac:dyDescent="0.35">
      <c r="A12" s="6"/>
      <c r="B12" s="6"/>
      <c r="C12" s="271" t="s">
        <v>3015</v>
      </c>
      <c r="D12" s="6"/>
      <c r="E12" s="6"/>
      <c r="F12" s="6"/>
      <c r="G12" s="6"/>
      <c r="H12" s="6"/>
      <c r="I12" s="6"/>
      <c r="J12" s="6"/>
      <c r="K12" s="6"/>
      <c r="L12" s="6"/>
      <c r="M12" s="6"/>
      <c r="N12" s="5"/>
    </row>
    <row r="13" spans="1:14" ht="7.4" customHeight="1" x14ac:dyDescent="0.35">
      <c r="A13" s="6"/>
      <c r="B13" s="6"/>
      <c r="C13" s="6"/>
      <c r="D13" s="6"/>
      <c r="E13" s="6"/>
      <c r="F13" s="6"/>
      <c r="G13" s="6"/>
      <c r="H13" s="6"/>
      <c r="I13" s="6"/>
      <c r="J13" s="6"/>
      <c r="K13" s="6"/>
      <c r="L13" s="6"/>
      <c r="M13" s="6"/>
      <c r="N13" s="5"/>
    </row>
    <row r="14" spans="1:14" ht="30" customHeight="1" x14ac:dyDescent="0.35">
      <c r="A14" s="6"/>
      <c r="B14" s="370" t="s">
        <v>3016</v>
      </c>
      <c r="C14" s="430" t="s">
        <v>6134</v>
      </c>
      <c r="D14" s="430"/>
      <c r="E14" s="430"/>
      <c r="F14" s="430"/>
      <c r="G14" s="430"/>
      <c r="H14" s="430"/>
      <c r="I14" s="430"/>
      <c r="J14" s="6"/>
      <c r="K14" s="161"/>
      <c r="L14" s="6"/>
      <c r="M14" s="6" t="str">
        <f>IF(ISBLANK(K14),"R",IF(K14="yes","G","Y"))</f>
        <v>R</v>
      </c>
      <c r="N14" s="5"/>
    </row>
    <row r="15" spans="1:14" ht="7.4" customHeight="1" x14ac:dyDescent="0.35">
      <c r="A15" s="6"/>
      <c r="B15" s="370"/>
      <c r="C15" s="6"/>
      <c r="D15" s="6"/>
      <c r="E15" s="6"/>
      <c r="F15" s="6"/>
      <c r="G15" s="6"/>
      <c r="H15" s="6"/>
      <c r="I15" s="6"/>
      <c r="J15" s="6"/>
      <c r="K15" s="6"/>
      <c r="L15" s="6"/>
      <c r="M15" s="6"/>
      <c r="N15" s="5"/>
    </row>
    <row r="16" spans="1:14" ht="15.5" x14ac:dyDescent="0.35">
      <c r="A16" s="6"/>
      <c r="B16" s="370" t="s">
        <v>3017</v>
      </c>
      <c r="C16" s="6" t="s">
        <v>3022</v>
      </c>
      <c r="D16" s="6"/>
      <c r="E16" s="6"/>
      <c r="F16" s="6"/>
      <c r="G16" s="6"/>
      <c r="H16" s="6"/>
      <c r="I16" s="6"/>
      <c r="J16" s="6"/>
      <c r="K16" s="161"/>
      <c r="L16" s="6"/>
      <c r="M16" s="6" t="str">
        <f>IF(ISBLANK(K16),"R",IF(K16="yes","G","Y"))</f>
        <v>R</v>
      </c>
      <c r="N16" s="5"/>
    </row>
    <row r="17" spans="1:14" ht="7.4" customHeight="1" x14ac:dyDescent="0.35">
      <c r="A17" s="6"/>
      <c r="B17" s="370"/>
      <c r="C17" s="6"/>
      <c r="D17" s="6"/>
      <c r="E17" s="6"/>
      <c r="F17" s="6"/>
      <c r="G17" s="6"/>
      <c r="H17" s="6"/>
      <c r="I17" s="6"/>
      <c r="J17" s="6"/>
      <c r="K17" s="6"/>
      <c r="L17" s="6"/>
      <c r="M17" s="6"/>
      <c r="N17" s="5"/>
    </row>
    <row r="18" spans="1:14" ht="45" customHeight="1" x14ac:dyDescent="0.35">
      <c r="A18" s="6"/>
      <c r="B18" s="370" t="s">
        <v>3018</v>
      </c>
      <c r="C18" s="430" t="s">
        <v>3023</v>
      </c>
      <c r="D18" s="430"/>
      <c r="E18" s="430"/>
      <c r="F18" s="430"/>
      <c r="G18" s="430"/>
      <c r="H18" s="430"/>
      <c r="I18" s="430"/>
      <c r="J18" s="6"/>
      <c r="K18" s="161"/>
      <c r="L18" s="6"/>
      <c r="M18" s="6" t="str">
        <f>IF(ISBLANK(K18),"R",IF(K18="yes","G","Y"))</f>
        <v>R</v>
      </c>
      <c r="N18" s="5"/>
    </row>
    <row r="19" spans="1:14" ht="7.4" customHeight="1" x14ac:dyDescent="0.35">
      <c r="A19" s="6"/>
      <c r="B19" s="370"/>
      <c r="C19" s="6"/>
      <c r="D19" s="6"/>
      <c r="E19" s="6"/>
      <c r="F19" s="6"/>
      <c r="G19" s="6"/>
      <c r="H19" s="6"/>
      <c r="I19" s="6"/>
      <c r="J19" s="6"/>
      <c r="K19" s="6"/>
      <c r="L19" s="6"/>
      <c r="M19" s="6"/>
      <c r="N19" s="5"/>
    </row>
    <row r="20" spans="1:14" ht="15.5" x14ac:dyDescent="0.35">
      <c r="A20" s="6"/>
      <c r="B20" s="370" t="s">
        <v>3019</v>
      </c>
      <c r="C20" s="6" t="s">
        <v>3024</v>
      </c>
      <c r="D20" s="6"/>
      <c r="E20" s="6"/>
      <c r="F20" s="6"/>
      <c r="G20" s="6"/>
      <c r="H20" s="6"/>
      <c r="I20" s="6"/>
      <c r="J20" s="6"/>
      <c r="K20" s="161"/>
      <c r="L20" s="6"/>
      <c r="M20" s="6" t="str">
        <f>IF(ISBLANK(K20),"R",IF(K20="yes","G","Y"))</f>
        <v>R</v>
      </c>
      <c r="N20" s="5"/>
    </row>
    <row r="21" spans="1:14" ht="7.4" customHeight="1" x14ac:dyDescent="0.35">
      <c r="A21" s="6"/>
      <c r="B21" s="370"/>
      <c r="C21" s="6"/>
      <c r="D21" s="6"/>
      <c r="E21" s="6"/>
      <c r="F21" s="6"/>
      <c r="G21" s="6"/>
      <c r="H21" s="6"/>
      <c r="I21" s="6"/>
      <c r="J21" s="6"/>
      <c r="K21" s="6"/>
      <c r="L21" s="6"/>
      <c r="M21" s="6"/>
      <c r="N21" s="5"/>
    </row>
    <row r="22" spans="1:14" ht="15.5" x14ac:dyDescent="0.35">
      <c r="A22" s="6"/>
      <c r="B22" s="370" t="s">
        <v>3020</v>
      </c>
      <c r="C22" s="6" t="s">
        <v>3025</v>
      </c>
      <c r="D22" s="6"/>
      <c r="E22" s="6"/>
      <c r="F22" s="6"/>
      <c r="G22" s="6"/>
      <c r="H22" s="6"/>
      <c r="I22" s="6"/>
      <c r="J22" s="6"/>
      <c r="K22" s="161"/>
      <c r="L22" s="6"/>
      <c r="M22" s="6" t="str">
        <f>IF(ISBLANK(K22),"R",IF(K22="yes","G","Y"))</f>
        <v>R</v>
      </c>
      <c r="N22" s="5"/>
    </row>
    <row r="23" spans="1:14" ht="7.4" customHeight="1" x14ac:dyDescent="0.35">
      <c r="A23" s="6"/>
      <c r="B23" s="370"/>
      <c r="C23" s="6"/>
      <c r="D23" s="6"/>
      <c r="E23" s="6"/>
      <c r="F23" s="6"/>
      <c r="G23" s="6"/>
      <c r="H23" s="6"/>
      <c r="I23" s="6"/>
      <c r="J23" s="6"/>
      <c r="K23" s="6"/>
      <c r="L23" s="6"/>
      <c r="M23" s="6"/>
      <c r="N23" s="5"/>
    </row>
    <row r="24" spans="1:14" s="377" customFormat="1" ht="30" customHeight="1" x14ac:dyDescent="0.35">
      <c r="A24" s="309"/>
      <c r="B24" s="380" t="s">
        <v>3021</v>
      </c>
      <c r="C24" s="564" t="s">
        <v>3827</v>
      </c>
      <c r="D24" s="564"/>
      <c r="E24" s="564"/>
      <c r="F24" s="564"/>
      <c r="G24" s="564"/>
      <c r="H24" s="564"/>
      <c r="I24" s="564"/>
      <c r="J24" s="309"/>
      <c r="K24" s="161"/>
      <c r="L24" s="309"/>
      <c r="M24" s="6" t="str">
        <f>IF(AND(CoverSheet!C9="Audited Annual Return",ISBLANK(K24)),"R",IF(K24="yes","G","Y"))</f>
        <v>Y</v>
      </c>
      <c r="N24" s="376"/>
    </row>
    <row r="25" spans="1:14" ht="7.4" customHeight="1" x14ac:dyDescent="0.35">
      <c r="A25" s="6"/>
      <c r="B25" s="370"/>
      <c r="C25" s="6"/>
      <c r="D25" s="6"/>
      <c r="E25" s="6"/>
      <c r="F25" s="6"/>
      <c r="G25" s="6"/>
      <c r="H25" s="6"/>
      <c r="I25" s="6"/>
      <c r="J25" s="6"/>
      <c r="K25" s="6"/>
      <c r="L25" s="6"/>
      <c r="M25" s="6"/>
      <c r="N25" s="5"/>
    </row>
    <row r="26" spans="1:14" ht="75.650000000000006" customHeight="1" x14ac:dyDescent="0.35">
      <c r="A26" s="6"/>
      <c r="B26" s="370" t="s">
        <v>3027</v>
      </c>
      <c r="C26" s="430" t="s">
        <v>3026</v>
      </c>
      <c r="D26" s="430"/>
      <c r="E26" s="430"/>
      <c r="F26" s="430"/>
      <c r="G26" s="430"/>
      <c r="H26" s="430"/>
      <c r="I26" s="430"/>
      <c r="J26" s="6"/>
      <c r="K26" s="161"/>
      <c r="L26" s="6"/>
      <c r="M26" s="6" t="str">
        <f>IF(ISBLANK(K26),"R",IF(K26="yes","G","Y"))</f>
        <v>R</v>
      </c>
      <c r="N26" s="5"/>
    </row>
    <row r="27" spans="1:14" ht="7.4" customHeight="1" x14ac:dyDescent="0.35">
      <c r="A27" s="6"/>
      <c r="B27" s="6"/>
      <c r="C27" s="6"/>
      <c r="D27" s="6"/>
      <c r="E27" s="6"/>
      <c r="F27" s="6"/>
      <c r="G27" s="6"/>
      <c r="H27" s="6"/>
      <c r="I27" s="6"/>
      <c r="J27" s="6"/>
      <c r="K27" s="6"/>
      <c r="L27" s="6"/>
      <c r="M27" s="6"/>
      <c r="N27" s="5"/>
    </row>
    <row r="28" spans="1:14" ht="18.5" thickBot="1" x14ac:dyDescent="0.45">
      <c r="A28" s="6"/>
      <c r="B28" s="145" t="s">
        <v>6135</v>
      </c>
      <c r="C28" s="145"/>
      <c r="D28" s="145"/>
      <c r="E28" s="145"/>
      <c r="F28" s="145"/>
      <c r="G28" s="145"/>
      <c r="H28" s="145"/>
      <c r="I28" s="145"/>
      <c r="J28" s="145"/>
      <c r="K28" s="145"/>
      <c r="L28" s="145"/>
      <c r="M28" s="6"/>
      <c r="N28" s="5"/>
    </row>
    <row r="29" spans="1:14" ht="7.4" customHeight="1" x14ac:dyDescent="0.35">
      <c r="A29" s="6"/>
      <c r="B29" s="6"/>
      <c r="C29" s="6"/>
      <c r="D29" s="6"/>
      <c r="E29" s="6"/>
      <c r="F29" s="6"/>
      <c r="G29" s="6"/>
      <c r="H29" s="6"/>
      <c r="I29" s="6"/>
      <c r="J29" s="6"/>
      <c r="K29" s="6"/>
      <c r="L29" s="6"/>
      <c r="M29" s="6"/>
      <c r="N29" s="5"/>
    </row>
    <row r="30" spans="1:14" x14ac:dyDescent="0.35">
      <c r="A30" s="6"/>
      <c r="B30" s="6"/>
      <c r="C30" s="271" t="s">
        <v>3015</v>
      </c>
      <c r="D30" s="6"/>
      <c r="E30" s="6"/>
      <c r="F30" s="6"/>
      <c r="G30" s="6"/>
      <c r="H30" s="6"/>
      <c r="I30" s="6"/>
      <c r="J30" s="6"/>
      <c r="K30" s="6"/>
      <c r="L30" s="6"/>
      <c r="M30" s="6"/>
      <c r="N30" s="5"/>
    </row>
    <row r="31" spans="1:14" ht="7.4" customHeight="1" x14ac:dyDescent="0.35">
      <c r="A31" s="6"/>
      <c r="B31" s="6"/>
      <c r="C31" s="6"/>
      <c r="D31" s="6"/>
      <c r="E31" s="6"/>
      <c r="F31" s="6"/>
      <c r="G31" s="6"/>
      <c r="H31" s="6"/>
      <c r="I31" s="6"/>
      <c r="J31" s="6"/>
      <c r="K31" s="6"/>
      <c r="L31" s="6"/>
      <c r="M31" s="6"/>
      <c r="N31" s="5"/>
    </row>
    <row r="32" spans="1:14" ht="15.5" x14ac:dyDescent="0.35">
      <c r="A32" s="6"/>
      <c r="B32" s="6" t="s">
        <v>3029</v>
      </c>
      <c r="C32" s="6" t="s">
        <v>3028</v>
      </c>
      <c r="D32" s="6"/>
      <c r="E32" s="6"/>
      <c r="F32" s="6"/>
      <c r="G32" s="6"/>
      <c r="H32" s="6"/>
      <c r="I32" s="6"/>
      <c r="J32" s="6"/>
      <c r="K32" s="161"/>
      <c r="L32" s="6"/>
      <c r="M32" s="6" t="str">
        <f>IF(ISBLANK(K32),"R",IF(K32="yes","G","Y"))</f>
        <v>R</v>
      </c>
      <c r="N32" s="5"/>
    </row>
    <row r="33" spans="1:14" ht="7.4" customHeight="1" x14ac:dyDescent="0.35">
      <c r="A33" s="6"/>
      <c r="B33" s="6"/>
      <c r="C33" s="6"/>
      <c r="D33" s="6"/>
      <c r="E33" s="6"/>
      <c r="F33" s="6"/>
      <c r="G33" s="6"/>
      <c r="H33" s="6"/>
      <c r="I33" s="6"/>
      <c r="J33" s="6"/>
      <c r="K33" s="6"/>
      <c r="L33" s="6"/>
      <c r="M33" s="6"/>
      <c r="N33" s="5"/>
    </row>
    <row r="34" spans="1:14" ht="30" customHeight="1" x14ac:dyDescent="0.35">
      <c r="A34" s="6"/>
      <c r="B34" s="6" t="s">
        <v>3031</v>
      </c>
      <c r="C34" s="430" t="s">
        <v>4693</v>
      </c>
      <c r="D34" s="430"/>
      <c r="E34" s="430"/>
      <c r="F34" s="430"/>
      <c r="G34" s="430"/>
      <c r="H34" s="430"/>
      <c r="I34" s="430"/>
      <c r="J34" s="6"/>
      <c r="K34" s="161"/>
      <c r="L34" s="6"/>
      <c r="M34" s="6" t="str">
        <f>IF(ISBLANK(K34),"R",IF(K34="yes","G","Y"))</f>
        <v>R</v>
      </c>
      <c r="N34" s="5"/>
    </row>
    <row r="35" spans="1:14" ht="7.4" customHeight="1" x14ac:dyDescent="0.35">
      <c r="A35" s="6"/>
      <c r="B35" s="6"/>
      <c r="C35" s="6"/>
      <c r="D35" s="6"/>
      <c r="E35" s="6"/>
      <c r="F35" s="6"/>
      <c r="G35" s="6"/>
      <c r="H35" s="6"/>
      <c r="I35" s="6"/>
      <c r="J35" s="6"/>
      <c r="K35" s="6"/>
      <c r="L35" s="6"/>
      <c r="M35" s="6"/>
      <c r="N35" s="5"/>
    </row>
    <row r="36" spans="1:14" x14ac:dyDescent="0.35">
      <c r="A36" s="6"/>
      <c r="B36" s="6" t="s">
        <v>3035</v>
      </c>
      <c r="C36" s="271" t="s">
        <v>3032</v>
      </c>
      <c r="D36" s="6"/>
      <c r="E36" s="6"/>
      <c r="F36" s="6"/>
      <c r="G36" s="6"/>
      <c r="H36" s="6"/>
      <c r="I36" s="6"/>
      <c r="J36" s="6"/>
      <c r="K36" s="6"/>
      <c r="L36" s="6"/>
      <c r="M36" s="6"/>
      <c r="N36" s="5"/>
    </row>
    <row r="37" spans="1:14" ht="7.4" customHeight="1" x14ac:dyDescent="0.35">
      <c r="A37" s="6"/>
      <c r="B37" s="6"/>
      <c r="C37" s="6"/>
      <c r="D37" s="6"/>
      <c r="E37" s="6"/>
      <c r="F37" s="6"/>
      <c r="G37" s="6"/>
      <c r="H37" s="6"/>
      <c r="I37" s="6"/>
      <c r="J37" s="6"/>
      <c r="K37" s="6"/>
      <c r="L37" s="6"/>
      <c r="M37" s="6"/>
      <c r="N37" s="5"/>
    </row>
    <row r="38" spans="1:14" x14ac:dyDescent="0.35">
      <c r="A38" s="6"/>
      <c r="B38" s="6"/>
      <c r="C38" s="553"/>
      <c r="D38" s="554"/>
      <c r="E38" s="554"/>
      <c r="F38" s="554"/>
      <c r="G38" s="554"/>
      <c r="H38" s="554"/>
      <c r="I38" s="554"/>
      <c r="J38" s="554"/>
      <c r="K38" s="555"/>
      <c r="L38" s="6"/>
      <c r="M38" s="6" t="str">
        <f>IF(NOT(ISBLANK(C38)),"Y","G")</f>
        <v>G</v>
      </c>
      <c r="N38" s="5"/>
    </row>
    <row r="39" spans="1:14" x14ac:dyDescent="0.35">
      <c r="A39" s="6"/>
      <c r="B39" s="6"/>
      <c r="C39" s="556"/>
      <c r="D39" s="557"/>
      <c r="E39" s="557"/>
      <c r="F39" s="557"/>
      <c r="G39" s="557"/>
      <c r="H39" s="557"/>
      <c r="I39" s="557"/>
      <c r="J39" s="557"/>
      <c r="K39" s="558"/>
      <c r="L39" s="6"/>
      <c r="M39" s="6"/>
      <c r="N39" s="5"/>
    </row>
    <row r="40" spans="1:14" x14ac:dyDescent="0.35">
      <c r="A40" s="6"/>
      <c r="B40" s="6"/>
      <c r="C40" s="559"/>
      <c r="D40" s="560"/>
      <c r="E40" s="560"/>
      <c r="F40" s="560"/>
      <c r="G40" s="560"/>
      <c r="H40" s="560"/>
      <c r="I40" s="560"/>
      <c r="J40" s="560"/>
      <c r="K40" s="561"/>
      <c r="L40" s="6"/>
      <c r="M40" s="6"/>
      <c r="N40" s="5"/>
    </row>
    <row r="41" spans="1:14" ht="7.4" customHeight="1" x14ac:dyDescent="0.35">
      <c r="A41" s="6"/>
      <c r="B41" s="6"/>
      <c r="C41" s="6"/>
      <c r="D41" s="6"/>
      <c r="E41" s="6"/>
      <c r="F41" s="6"/>
      <c r="G41" s="6"/>
      <c r="H41" s="6"/>
      <c r="I41" s="6"/>
      <c r="J41" s="6"/>
      <c r="K41" s="6"/>
      <c r="L41" s="6"/>
      <c r="M41" s="6"/>
      <c r="N41" s="5"/>
    </row>
    <row r="42" spans="1:14" ht="18.5" thickBot="1" x14ac:dyDescent="0.45">
      <c r="A42" s="6"/>
      <c r="B42" s="145" t="s">
        <v>3033</v>
      </c>
      <c r="C42" s="145"/>
      <c r="D42" s="145"/>
      <c r="E42" s="145"/>
      <c r="F42" s="145"/>
      <c r="G42" s="145"/>
      <c r="H42" s="145"/>
      <c r="I42" s="145"/>
      <c r="J42" s="145"/>
      <c r="K42" s="145"/>
      <c r="L42" s="145"/>
      <c r="M42" s="6"/>
      <c r="N42" s="5"/>
    </row>
    <row r="43" spans="1:14" ht="7.4" customHeight="1" x14ac:dyDescent="0.35">
      <c r="A43" s="6"/>
      <c r="B43" s="6"/>
      <c r="C43" s="6"/>
      <c r="D43" s="6"/>
      <c r="E43" s="6"/>
      <c r="F43" s="6"/>
      <c r="G43" s="6"/>
      <c r="H43" s="6"/>
      <c r="I43" s="6"/>
      <c r="J43" s="6"/>
      <c r="K43" s="6"/>
      <c r="L43" s="6"/>
      <c r="M43" s="6"/>
      <c r="N43" s="5"/>
    </row>
    <row r="44" spans="1:14" x14ac:dyDescent="0.35">
      <c r="A44" s="6"/>
      <c r="B44" s="6"/>
      <c r="C44" s="271" t="s">
        <v>3034</v>
      </c>
      <c r="D44" s="6"/>
      <c r="E44" s="6"/>
      <c r="F44" s="6"/>
      <c r="G44" s="6"/>
      <c r="H44" s="6"/>
      <c r="I44" s="6"/>
      <c r="J44" s="6"/>
      <c r="K44" s="6"/>
      <c r="L44" s="6"/>
      <c r="M44" s="6"/>
      <c r="N44" s="5"/>
    </row>
    <row r="45" spans="1:14" ht="7.4" customHeight="1" x14ac:dyDescent="0.35">
      <c r="A45" s="6"/>
      <c r="B45" s="6"/>
      <c r="C45" s="6"/>
      <c r="D45" s="6"/>
      <c r="E45" s="6"/>
      <c r="F45" s="6"/>
      <c r="G45" s="6"/>
      <c r="H45" s="6"/>
      <c r="I45" s="6"/>
      <c r="J45" s="6"/>
      <c r="K45" s="6"/>
      <c r="L45" s="6"/>
      <c r="M45" s="6"/>
      <c r="N45" s="5"/>
    </row>
    <row r="46" spans="1:14" x14ac:dyDescent="0.35">
      <c r="A46" s="6"/>
      <c r="B46" s="6" t="s">
        <v>3040</v>
      </c>
      <c r="C46" s="6" t="s">
        <v>3039</v>
      </c>
      <c r="D46" s="545"/>
      <c r="E46" s="546"/>
      <c r="F46" s="562"/>
      <c r="G46" s="6"/>
      <c r="H46" s="6"/>
      <c r="I46" s="6"/>
      <c r="J46" s="371" t="s">
        <v>3036</v>
      </c>
      <c r="K46" s="263"/>
      <c r="L46" s="6"/>
      <c r="M46" s="6" t="str">
        <f>IF(ISBLANK(K46),"R","G")</f>
        <v>R</v>
      </c>
      <c r="N46" s="5"/>
    </row>
    <row r="47" spans="1:14" x14ac:dyDescent="0.35">
      <c r="A47" s="6"/>
      <c r="B47" s="6"/>
      <c r="C47" s="6"/>
      <c r="D47" s="18" t="s">
        <v>3037</v>
      </c>
      <c r="E47" s="6"/>
      <c r="F47" s="6"/>
      <c r="G47" s="6"/>
      <c r="H47" s="6"/>
      <c r="I47" s="6"/>
      <c r="J47" s="371"/>
      <c r="K47" s="6"/>
      <c r="L47" s="6"/>
      <c r="M47" s="6"/>
      <c r="N47" s="5"/>
    </row>
    <row r="48" spans="1:14" x14ac:dyDescent="0.35">
      <c r="A48" s="6"/>
      <c r="B48" s="6" t="s">
        <v>3044</v>
      </c>
      <c r="C48" s="6" t="s">
        <v>3038</v>
      </c>
      <c r="D48" s="545"/>
      <c r="E48" s="546"/>
      <c r="F48" s="562"/>
      <c r="G48" s="6"/>
      <c r="H48" s="6"/>
      <c r="I48" s="6"/>
      <c r="J48" s="371"/>
      <c r="K48" s="6"/>
      <c r="L48" s="6"/>
      <c r="M48" s="6" t="str">
        <f>IF(ISBLANK(D48),"R","G")</f>
        <v>R</v>
      </c>
      <c r="N48" s="5"/>
    </row>
    <row r="49" spans="1:14" ht="30" customHeight="1" x14ac:dyDescent="0.35">
      <c r="A49" s="6"/>
      <c r="B49" s="6"/>
      <c r="C49" s="6"/>
      <c r="D49" s="6"/>
      <c r="E49" s="6"/>
      <c r="F49" s="6"/>
      <c r="G49" s="6"/>
      <c r="H49" s="6"/>
      <c r="I49" s="6"/>
      <c r="J49" s="371"/>
      <c r="K49" s="6"/>
      <c r="L49" s="6"/>
      <c r="M49" s="6"/>
      <c r="N49" s="5"/>
    </row>
    <row r="50" spans="1:14" x14ac:dyDescent="0.35">
      <c r="A50" s="6"/>
      <c r="B50" s="6" t="s">
        <v>3045</v>
      </c>
      <c r="C50" s="6" t="s">
        <v>3039</v>
      </c>
      <c r="D50" s="545"/>
      <c r="E50" s="546"/>
      <c r="F50" s="562"/>
      <c r="G50" s="6"/>
      <c r="H50" s="6"/>
      <c r="I50" s="6"/>
      <c r="J50" s="371" t="s">
        <v>3036</v>
      </c>
      <c r="K50" s="263"/>
      <c r="L50" s="6"/>
      <c r="M50" s="6" t="str">
        <f>IF(ISBLANK(K50),"R","G")</f>
        <v>R</v>
      </c>
      <c r="N50" s="5"/>
    </row>
    <row r="51" spans="1:14" x14ac:dyDescent="0.35">
      <c r="A51" s="6"/>
      <c r="B51" s="6"/>
      <c r="C51" s="6"/>
      <c r="D51" s="18" t="s">
        <v>3037</v>
      </c>
      <c r="E51" s="6"/>
      <c r="F51" s="6"/>
      <c r="G51" s="6"/>
      <c r="H51" s="6"/>
      <c r="I51" s="6"/>
      <c r="J51" s="6"/>
      <c r="K51" s="6"/>
      <c r="L51" s="6"/>
      <c r="M51" s="6"/>
      <c r="N51" s="5"/>
    </row>
    <row r="52" spans="1:14" x14ac:dyDescent="0.35">
      <c r="A52" s="6"/>
      <c r="B52" s="6" t="s">
        <v>3046</v>
      </c>
      <c r="C52" s="6" t="s">
        <v>3038</v>
      </c>
      <c r="D52" s="545"/>
      <c r="E52" s="546"/>
      <c r="F52" s="562"/>
      <c r="G52" s="6"/>
      <c r="H52" s="6"/>
      <c r="I52" s="6"/>
      <c r="J52" s="6"/>
      <c r="K52" s="6"/>
      <c r="L52" s="6"/>
      <c r="M52" s="6" t="str">
        <f>IF(ISBLANK(D52),"R","G")</f>
        <v>R</v>
      </c>
      <c r="N52" s="5"/>
    </row>
    <row r="53" spans="1:14" ht="7.4" customHeight="1" x14ac:dyDescent="0.35">
      <c r="A53" s="6"/>
      <c r="B53" s="6"/>
      <c r="C53" s="6"/>
      <c r="D53" s="6"/>
      <c r="E53" s="6"/>
      <c r="F53" s="6"/>
      <c r="G53" s="6"/>
      <c r="H53" s="6"/>
      <c r="I53" s="6"/>
      <c r="J53" s="6"/>
      <c r="K53" s="6"/>
      <c r="L53" s="6"/>
      <c r="M53" s="6"/>
      <c r="N53" s="5"/>
    </row>
    <row r="54" spans="1:14" ht="18.5" thickBot="1" x14ac:dyDescent="0.45">
      <c r="A54" s="6"/>
      <c r="B54" s="145" t="s">
        <v>3041</v>
      </c>
      <c r="C54" s="145"/>
      <c r="D54" s="145"/>
      <c r="E54" s="145"/>
      <c r="F54" s="145"/>
      <c r="G54" s="145"/>
      <c r="H54" s="145"/>
      <c r="I54" s="145"/>
      <c r="J54" s="145"/>
      <c r="K54" s="145"/>
      <c r="L54" s="145"/>
      <c r="M54" s="6"/>
      <c r="N54" s="5"/>
    </row>
    <row r="55" spans="1:14" ht="7.4" customHeight="1" x14ac:dyDescent="0.35">
      <c r="A55" s="6"/>
      <c r="B55" s="6"/>
      <c r="C55" s="6"/>
      <c r="D55" s="6"/>
      <c r="E55" s="6"/>
      <c r="F55" s="6"/>
      <c r="G55" s="6"/>
      <c r="H55" s="6"/>
      <c r="I55" s="6"/>
      <c r="J55" s="6"/>
      <c r="K55" s="6"/>
      <c r="L55" s="6"/>
      <c r="M55" s="6"/>
      <c r="N55" s="5"/>
    </row>
    <row r="56" spans="1:14" ht="14.5" customHeight="1" x14ac:dyDescent="0.35">
      <c r="A56" s="6"/>
      <c r="B56" s="18"/>
      <c r="C56" s="18" t="s">
        <v>3042</v>
      </c>
      <c r="D56" s="6"/>
      <c r="E56" s="6"/>
      <c r="F56" s="6"/>
      <c r="G56" s="6"/>
      <c r="H56" s="6"/>
      <c r="I56" s="6"/>
      <c r="J56" s="6"/>
      <c r="K56" s="6"/>
      <c r="L56" s="6"/>
      <c r="M56" s="6"/>
      <c r="N56" s="5"/>
    </row>
    <row r="57" spans="1:14" ht="7.4" customHeight="1" x14ac:dyDescent="0.35">
      <c r="A57" s="6"/>
      <c r="B57" s="6"/>
      <c r="C57" s="6"/>
      <c r="D57" s="6"/>
      <c r="E57" s="6"/>
      <c r="F57" s="6"/>
      <c r="G57" s="6"/>
      <c r="H57" s="6"/>
      <c r="I57" s="6"/>
      <c r="J57" s="6"/>
      <c r="K57" s="6"/>
      <c r="L57" s="6"/>
      <c r="M57" s="6"/>
      <c r="N57" s="5"/>
    </row>
    <row r="58" spans="1:14" ht="14.5" customHeight="1" x14ac:dyDescent="0.35">
      <c r="A58" s="6"/>
      <c r="B58" s="6"/>
      <c r="C58" s="563" t="s">
        <v>3043</v>
      </c>
      <c r="D58" s="563"/>
      <c r="E58" s="563"/>
      <c r="F58" s="563"/>
      <c r="G58" s="563"/>
      <c r="H58" s="563"/>
      <c r="I58" s="563"/>
      <c r="J58" s="563"/>
      <c r="K58" s="563"/>
      <c r="L58" s="6"/>
      <c r="M58" s="6"/>
      <c r="N58" s="5"/>
    </row>
    <row r="59" spans="1:14" ht="14.5" customHeight="1" x14ac:dyDescent="0.35">
      <c r="A59" s="6"/>
      <c r="B59" s="6"/>
      <c r="C59" s="563"/>
      <c r="D59" s="563"/>
      <c r="E59" s="563"/>
      <c r="F59" s="563"/>
      <c r="G59" s="563"/>
      <c r="H59" s="563"/>
      <c r="I59" s="563"/>
      <c r="J59" s="563"/>
      <c r="K59" s="563"/>
      <c r="L59" s="6"/>
      <c r="M59" s="6"/>
      <c r="N59" s="5"/>
    </row>
    <row r="60" spans="1:14" ht="7.4" customHeight="1" x14ac:dyDescent="0.35">
      <c r="A60" s="6"/>
      <c r="B60" s="6"/>
      <c r="C60" s="6"/>
      <c r="D60" s="6"/>
      <c r="E60" s="6"/>
      <c r="F60" s="6"/>
      <c r="G60" s="6"/>
      <c r="H60" s="6"/>
      <c r="I60" s="6"/>
      <c r="J60" s="6"/>
      <c r="K60" s="6"/>
      <c r="L60" s="6"/>
      <c r="M60" s="6"/>
      <c r="N60" s="5"/>
    </row>
    <row r="61" spans="1:14" ht="14.5" customHeight="1" x14ac:dyDescent="0.35">
      <c r="A61" s="6"/>
      <c r="B61" s="6" t="s">
        <v>3047</v>
      </c>
      <c r="C61" s="6" t="s">
        <v>3039</v>
      </c>
      <c r="D61" s="545"/>
      <c r="E61" s="546"/>
      <c r="F61" s="562"/>
      <c r="G61" s="6"/>
      <c r="H61" s="6"/>
      <c r="I61" s="6"/>
      <c r="J61" s="371" t="s">
        <v>3036</v>
      </c>
      <c r="K61" s="263"/>
      <c r="L61" s="6"/>
      <c r="M61" s="6" t="str">
        <f>IF(AND(CoverSheet!$C$9="Audited Annual Return",ISBLANK(K61)),"R","G")</f>
        <v>G</v>
      </c>
      <c r="N61" s="5"/>
    </row>
    <row r="62" spans="1:14" ht="14.5" customHeight="1" x14ac:dyDescent="0.35">
      <c r="A62" s="6"/>
      <c r="B62" s="6"/>
      <c r="C62" s="6"/>
      <c r="D62" s="18" t="s">
        <v>3037</v>
      </c>
      <c r="E62" s="6"/>
      <c r="F62" s="6"/>
      <c r="G62" s="6"/>
      <c r="H62" s="6"/>
      <c r="I62" s="6"/>
      <c r="J62" s="6"/>
      <c r="K62" s="6"/>
      <c r="L62" s="6"/>
      <c r="M62" s="6"/>
      <c r="N62" s="5"/>
    </row>
    <row r="63" spans="1:14" ht="14.5" customHeight="1" x14ac:dyDescent="0.35">
      <c r="A63" s="6"/>
      <c r="B63" s="6" t="s">
        <v>3050</v>
      </c>
      <c r="C63" s="6" t="s">
        <v>3038</v>
      </c>
      <c r="D63" s="545"/>
      <c r="E63" s="546"/>
      <c r="F63" s="562"/>
      <c r="G63" s="6"/>
      <c r="H63" s="6"/>
      <c r="I63" s="6"/>
      <c r="J63" s="6"/>
      <c r="K63" s="6"/>
      <c r="L63" s="6"/>
      <c r="M63" s="6" t="str">
        <f>IF(AND(CoverSheet!$C$9="Audited Annual Return",ISBLANK(D63)),"R","G")</f>
        <v>G</v>
      </c>
      <c r="N63" s="5"/>
    </row>
    <row r="64" spans="1:14" ht="7.4" customHeight="1" x14ac:dyDescent="0.35">
      <c r="A64" s="6"/>
      <c r="B64" s="6"/>
      <c r="C64" s="6"/>
      <c r="D64" s="6"/>
      <c r="E64" s="6"/>
      <c r="F64" s="6"/>
      <c r="G64" s="6"/>
      <c r="H64" s="6"/>
      <c r="I64" s="6"/>
      <c r="J64" s="6"/>
      <c r="K64" s="6"/>
      <c r="L64" s="6"/>
      <c r="M64" s="6"/>
      <c r="N64" s="5"/>
    </row>
    <row r="65" spans="1:14" ht="18.5" thickBot="1" x14ac:dyDescent="0.45">
      <c r="A65" s="6"/>
      <c r="B65" s="145" t="s">
        <v>3048</v>
      </c>
      <c r="C65" s="145"/>
      <c r="D65" s="145"/>
      <c r="E65" s="145"/>
      <c r="F65" s="145"/>
      <c r="G65" s="145"/>
      <c r="H65" s="145"/>
      <c r="I65" s="145"/>
      <c r="J65" s="145"/>
      <c r="K65" s="145"/>
      <c r="L65" s="145"/>
      <c r="M65" s="6"/>
      <c r="N65" s="5"/>
    </row>
    <row r="66" spans="1:14" ht="7.4" customHeight="1" x14ac:dyDescent="0.35">
      <c r="A66" s="6"/>
      <c r="B66" s="6"/>
      <c r="C66" s="6"/>
      <c r="D66" s="6"/>
      <c r="E66" s="6"/>
      <c r="F66" s="6"/>
      <c r="G66" s="6"/>
      <c r="H66" s="6"/>
      <c r="I66" s="6"/>
      <c r="J66" s="6"/>
      <c r="K66" s="6"/>
      <c r="L66" s="6"/>
      <c r="M66" s="6"/>
      <c r="N66" s="5"/>
    </row>
    <row r="67" spans="1:14" ht="14.5" customHeight="1" x14ac:dyDescent="0.35">
      <c r="A67" s="6"/>
      <c r="B67" s="18" t="s">
        <v>3049</v>
      </c>
      <c r="C67" s="6"/>
      <c r="D67" s="6"/>
      <c r="E67" s="6"/>
      <c r="F67" s="6"/>
      <c r="G67" s="6"/>
      <c r="H67" s="6"/>
      <c r="I67" s="6"/>
      <c r="J67" s="6"/>
      <c r="K67" s="6"/>
      <c r="L67" s="6"/>
      <c r="M67" s="6"/>
      <c r="N67" s="5"/>
    </row>
    <row r="68" spans="1:14" ht="7.4" customHeight="1" x14ac:dyDescent="0.35">
      <c r="A68" s="6"/>
      <c r="B68" s="6"/>
      <c r="C68" s="6"/>
      <c r="D68" s="6"/>
      <c r="E68" s="6"/>
      <c r="F68" s="6"/>
      <c r="G68" s="6"/>
      <c r="H68" s="6"/>
      <c r="I68" s="6"/>
      <c r="J68" s="6"/>
      <c r="K68" s="6"/>
      <c r="L68" s="6"/>
      <c r="M68" s="6"/>
      <c r="N68" s="5"/>
    </row>
    <row r="69" spans="1:14" x14ac:dyDescent="0.35">
      <c r="A69" s="6"/>
      <c r="B69" s="6" t="s">
        <v>3671</v>
      </c>
      <c r="C69" s="553"/>
      <c r="D69" s="554"/>
      <c r="E69" s="554"/>
      <c r="F69" s="554"/>
      <c r="G69" s="554"/>
      <c r="H69" s="554"/>
      <c r="I69" s="554"/>
      <c r="J69" s="554"/>
      <c r="K69" s="555"/>
      <c r="L69" s="6"/>
      <c r="M69" s="6" t="str">
        <f>IF(NOT(ISBLANK(C69)),"y","G")</f>
        <v>G</v>
      </c>
      <c r="N69" s="5"/>
    </row>
    <row r="70" spans="1:14" x14ac:dyDescent="0.35">
      <c r="A70" s="6"/>
      <c r="B70" s="6"/>
      <c r="C70" s="556"/>
      <c r="D70" s="557"/>
      <c r="E70" s="557"/>
      <c r="F70" s="557"/>
      <c r="G70" s="557"/>
      <c r="H70" s="557"/>
      <c r="I70" s="557"/>
      <c r="J70" s="557"/>
      <c r="K70" s="558"/>
      <c r="L70" s="6"/>
      <c r="M70" s="6"/>
      <c r="N70" s="5"/>
    </row>
    <row r="71" spans="1:14" x14ac:dyDescent="0.35">
      <c r="A71" s="6"/>
      <c r="B71" s="6"/>
      <c r="C71" s="556"/>
      <c r="D71" s="557"/>
      <c r="E71" s="557"/>
      <c r="F71" s="557"/>
      <c r="G71" s="557"/>
      <c r="H71" s="557"/>
      <c r="I71" s="557"/>
      <c r="J71" s="557"/>
      <c r="K71" s="558"/>
      <c r="L71" s="6"/>
      <c r="M71" s="6"/>
      <c r="N71" s="5"/>
    </row>
    <row r="72" spans="1:14" x14ac:dyDescent="0.35">
      <c r="A72" s="6"/>
      <c r="B72" s="6"/>
      <c r="C72" s="556"/>
      <c r="D72" s="557"/>
      <c r="E72" s="557"/>
      <c r="F72" s="557"/>
      <c r="G72" s="557"/>
      <c r="H72" s="557"/>
      <c r="I72" s="557"/>
      <c r="J72" s="557"/>
      <c r="K72" s="558"/>
      <c r="L72" s="6"/>
      <c r="M72" s="6"/>
      <c r="N72" s="5"/>
    </row>
    <row r="73" spans="1:14" x14ac:dyDescent="0.35">
      <c r="A73" s="6"/>
      <c r="B73" s="6"/>
      <c r="C73" s="556"/>
      <c r="D73" s="557"/>
      <c r="E73" s="557"/>
      <c r="F73" s="557"/>
      <c r="G73" s="557"/>
      <c r="H73" s="557"/>
      <c r="I73" s="557"/>
      <c r="J73" s="557"/>
      <c r="K73" s="558"/>
      <c r="L73" s="6"/>
      <c r="M73" s="6"/>
      <c r="N73" s="5"/>
    </row>
    <row r="74" spans="1:14" x14ac:dyDescent="0.35">
      <c r="A74" s="6"/>
      <c r="B74" s="6"/>
      <c r="C74" s="556"/>
      <c r="D74" s="557"/>
      <c r="E74" s="557"/>
      <c r="F74" s="557"/>
      <c r="G74" s="557"/>
      <c r="H74" s="557"/>
      <c r="I74" s="557"/>
      <c r="J74" s="557"/>
      <c r="K74" s="558"/>
      <c r="L74" s="6"/>
      <c r="M74" s="6"/>
      <c r="N74" s="5"/>
    </row>
    <row r="75" spans="1:14" x14ac:dyDescent="0.35">
      <c r="A75" s="6"/>
      <c r="B75" s="6"/>
      <c r="C75" s="556"/>
      <c r="D75" s="557"/>
      <c r="E75" s="557"/>
      <c r="F75" s="557"/>
      <c r="G75" s="557"/>
      <c r="H75" s="557"/>
      <c r="I75" s="557"/>
      <c r="J75" s="557"/>
      <c r="K75" s="558"/>
      <c r="L75" s="6"/>
      <c r="M75" s="6"/>
      <c r="N75" s="5"/>
    </row>
    <row r="76" spans="1:14" x14ac:dyDescent="0.35">
      <c r="A76" s="6"/>
      <c r="B76" s="6"/>
      <c r="C76" s="556"/>
      <c r="D76" s="557"/>
      <c r="E76" s="557"/>
      <c r="F76" s="557"/>
      <c r="G76" s="557"/>
      <c r="H76" s="557"/>
      <c r="I76" s="557"/>
      <c r="J76" s="557"/>
      <c r="K76" s="558"/>
      <c r="L76" s="6"/>
      <c r="M76" s="6"/>
      <c r="N76" s="5"/>
    </row>
    <row r="77" spans="1:14" x14ac:dyDescent="0.35">
      <c r="A77" s="6"/>
      <c r="B77" s="6"/>
      <c r="C77" s="556"/>
      <c r="D77" s="557"/>
      <c r="E77" s="557"/>
      <c r="F77" s="557"/>
      <c r="G77" s="557"/>
      <c r="H77" s="557"/>
      <c r="I77" s="557"/>
      <c r="J77" s="557"/>
      <c r="K77" s="558"/>
      <c r="L77" s="6"/>
      <c r="M77" s="6"/>
      <c r="N77" s="5"/>
    </row>
    <row r="78" spans="1:14" x14ac:dyDescent="0.35">
      <c r="A78" s="6"/>
      <c r="B78" s="6"/>
      <c r="C78" s="559"/>
      <c r="D78" s="560"/>
      <c r="E78" s="560"/>
      <c r="F78" s="560"/>
      <c r="G78" s="560"/>
      <c r="H78" s="560"/>
      <c r="I78" s="560"/>
      <c r="J78" s="560"/>
      <c r="K78" s="561"/>
      <c r="L78" s="6"/>
      <c r="M78" s="6"/>
      <c r="N78" s="5"/>
    </row>
    <row r="79" spans="1:14" ht="7.4" customHeight="1" x14ac:dyDescent="0.35">
      <c r="A79" s="6"/>
      <c r="B79" s="6"/>
      <c r="C79" s="6"/>
      <c r="D79" s="6"/>
      <c r="E79" s="6"/>
      <c r="F79" s="6"/>
      <c r="G79" s="6"/>
      <c r="H79" s="6"/>
      <c r="I79" s="6"/>
      <c r="J79" s="6"/>
      <c r="K79" s="6"/>
      <c r="L79" s="6"/>
      <c r="M79" s="6"/>
      <c r="N79" s="5"/>
    </row>
    <row r="80" spans="1:14" ht="7.4" customHeight="1" x14ac:dyDescent="0.35">
      <c r="A80" s="8"/>
      <c r="B80" s="8"/>
      <c r="C80" s="8"/>
      <c r="D80" s="8"/>
      <c r="E80" s="8"/>
      <c r="F80" s="8"/>
      <c r="G80" s="8"/>
      <c r="H80" s="8"/>
      <c r="I80" s="8"/>
      <c r="J80" s="8"/>
      <c r="K80" s="8"/>
      <c r="L80" s="8"/>
      <c r="M80" s="8"/>
      <c r="N80" s="5"/>
    </row>
  </sheetData>
  <sheetProtection algorithmName="SHA-512" hashValue="kD0uVH+oqCRoQIKJ2MtGavqEBJZ7OZZW6iNXulfkkv+aTSpeSd9TjLHfIkoQOqHyfTXU62oK3xr26toj020sDA==" saltValue="De0vkJ/eNm03jgDfEki2Fw==" spinCount="100000" sheet="1" objects="1" scenarios="1"/>
  <mergeCells count="16">
    <mergeCell ref="C34:I34"/>
    <mergeCell ref="C38:K40"/>
    <mergeCell ref="D46:F46"/>
    <mergeCell ref="D48:F48"/>
    <mergeCell ref="B2:C3"/>
    <mergeCell ref="D2:J3"/>
    <mergeCell ref="C14:I14"/>
    <mergeCell ref="C18:I18"/>
    <mergeCell ref="C26:I26"/>
    <mergeCell ref="C24:I24"/>
    <mergeCell ref="C69:K78"/>
    <mergeCell ref="D50:F50"/>
    <mergeCell ref="D52:F52"/>
    <mergeCell ref="C58:K59"/>
    <mergeCell ref="D61:F61"/>
    <mergeCell ref="D63:F63"/>
  </mergeCells>
  <conditionalFormatting sqref="M1:M1048576">
    <cfRule type="cellIs" dxfId="2" priority="9" operator="equal">
      <formula>"R"</formula>
    </cfRule>
    <cfRule type="cellIs" dxfId="1" priority="10" operator="equal">
      <formula>"Y"</formula>
    </cfRule>
    <cfRule type="cellIs" dxfId="0" priority="11" operator="equal">
      <formula>"G"</formula>
    </cfRule>
  </conditionalFormatting>
  <dataValidations count="2">
    <dataValidation type="list" allowBlank="1" showInputMessage="1" showErrorMessage="1" sqref="K14 K22 K16 K18 K20 K26 K32 K34 K24" xr:uid="{D572B9C2-2418-4A5A-85F7-C851CD347602}">
      <formula1>YesNoNA</formula1>
    </dataValidation>
    <dataValidation type="date" operator="notEqual" allowBlank="1" showInputMessage="1" showErrorMessage="1" sqref="K46:K50 K61" xr:uid="{8C1235E6-D3DD-4144-BA8F-B0B34CF2FDBA}">
      <formula1>32874</formula1>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5592-A3ED-4489-A369-4122126AD909}">
  <sheetPr codeName="Sheet38"/>
  <dimension ref="A1:I24"/>
  <sheetViews>
    <sheetView workbookViewId="0">
      <selection activeCell="G30" sqref="G30"/>
    </sheetView>
  </sheetViews>
  <sheetFormatPr defaultRowHeight="14.5" x14ac:dyDescent="0.35"/>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3296</v>
      </c>
      <c r="F1" t="s">
        <v>3016</v>
      </c>
      <c r="G1" t="s">
        <v>3821</v>
      </c>
      <c r="H1">
        <f>Representations!K14</f>
        <v>0</v>
      </c>
      <c r="I1" t="str">
        <f>Representations!M14</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3296</v>
      </c>
      <c r="F2" t="s">
        <v>3017</v>
      </c>
      <c r="G2" t="s">
        <v>3822</v>
      </c>
      <c r="H2">
        <f>Representations!K16</f>
        <v>0</v>
      </c>
      <c r="I2" t="str">
        <f>Representations!M16</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3296</v>
      </c>
      <c r="F3" t="s">
        <v>3018</v>
      </c>
      <c r="G3" t="s">
        <v>3823</v>
      </c>
      <c r="H3">
        <f>Representations!K18</f>
        <v>0</v>
      </c>
      <c r="I3" t="str">
        <f>Representations!M18</f>
        <v>R</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3296</v>
      </c>
      <c r="F4" t="s">
        <v>3019</v>
      </c>
      <c r="G4" t="s">
        <v>3824</v>
      </c>
      <c r="H4">
        <f>Representations!K20</f>
        <v>0</v>
      </c>
      <c r="I4" t="str">
        <f>Representations!M20</f>
        <v>R</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3296</v>
      </c>
      <c r="F5" t="s">
        <v>3020</v>
      </c>
      <c r="G5" t="s">
        <v>3825</v>
      </c>
      <c r="H5">
        <f>Representations!K22</f>
        <v>0</v>
      </c>
      <c r="I5" t="str">
        <f>Representations!M22</f>
        <v>R</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3296</v>
      </c>
      <c r="F6" t="s">
        <v>3021</v>
      </c>
      <c r="G6" t="s">
        <v>3826</v>
      </c>
      <c r="H6">
        <f>Representations!K24</f>
        <v>0</v>
      </c>
      <c r="I6" t="str">
        <f>Representations!M24</f>
        <v>Y</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3296</v>
      </c>
      <c r="F7" t="s">
        <v>3027</v>
      </c>
      <c r="G7" t="s">
        <v>3828</v>
      </c>
      <c r="H7">
        <f>Representations!K26</f>
        <v>0</v>
      </c>
      <c r="I7" t="str">
        <f>Representations!M26</f>
        <v>R</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3296</v>
      </c>
      <c r="F8" t="s">
        <v>3029</v>
      </c>
      <c r="G8" t="s">
        <v>3028</v>
      </c>
      <c r="H8">
        <f>Representations!K32</f>
        <v>0</v>
      </c>
      <c r="I8" t="str">
        <f>Representations!M32</f>
        <v>R</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3296</v>
      </c>
      <c r="F9" t="s">
        <v>3031</v>
      </c>
      <c r="G9" t="s">
        <v>3030</v>
      </c>
      <c r="H9">
        <f>Representations!K34</f>
        <v>0</v>
      </c>
      <c r="I9" t="str">
        <f>Representations!M34</f>
        <v>R</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3296</v>
      </c>
      <c r="F10" t="s">
        <v>3035</v>
      </c>
      <c r="G10" t="s">
        <v>3032</v>
      </c>
      <c r="H10">
        <f>Representations!C38</f>
        <v>0</v>
      </c>
      <c r="I10" t="str">
        <f>Representations!M38</f>
        <v>G</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3296</v>
      </c>
      <c r="F11" t="s">
        <v>3040</v>
      </c>
      <c r="G11" t="s">
        <v>3039</v>
      </c>
      <c r="H11">
        <f>Representations!D46</f>
        <v>0</v>
      </c>
      <c r="I11" t="str">
        <f>Representations!M46</f>
        <v>R</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3296</v>
      </c>
      <c r="F12" t="s">
        <v>3829</v>
      </c>
      <c r="G12" t="s">
        <v>3036</v>
      </c>
      <c r="H12">
        <f>Representations!K46</f>
        <v>0</v>
      </c>
      <c r="I12" t="str">
        <f>Representations!M46</f>
        <v>R</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3296</v>
      </c>
      <c r="F13" t="s">
        <v>3044</v>
      </c>
      <c r="G13" t="s">
        <v>3038</v>
      </c>
      <c r="H13">
        <f>Representations!D48</f>
        <v>0</v>
      </c>
      <c r="I13" t="str">
        <f>Representations!M48</f>
        <v>R</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3296</v>
      </c>
      <c r="F14" t="s">
        <v>3045</v>
      </c>
      <c r="G14" t="s">
        <v>3039</v>
      </c>
      <c r="H14">
        <f>Representations!D50</f>
        <v>0</v>
      </c>
      <c r="I14" t="str">
        <f>Representations!M50</f>
        <v>R</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3296</v>
      </c>
      <c r="F15" t="s">
        <v>3830</v>
      </c>
      <c r="G15" t="s">
        <v>3036</v>
      </c>
      <c r="H15">
        <f>Representations!K50</f>
        <v>0</v>
      </c>
      <c r="I15" t="str">
        <f>Representations!M50</f>
        <v>R</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3296</v>
      </c>
      <c r="F16" t="s">
        <v>3046</v>
      </c>
      <c r="G16" t="s">
        <v>3038</v>
      </c>
      <c r="H16">
        <f>Representations!D52</f>
        <v>0</v>
      </c>
      <c r="I16" t="str">
        <f>Representations!M52</f>
        <v>R</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3296</v>
      </c>
      <c r="F17" t="s">
        <v>3047</v>
      </c>
      <c r="G17" t="s">
        <v>3039</v>
      </c>
      <c r="H17">
        <f>Representations!D61</f>
        <v>0</v>
      </c>
      <c r="I17" t="str">
        <f>Representations!M61</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3296</v>
      </c>
      <c r="F18" t="s">
        <v>3831</v>
      </c>
      <c r="G18" t="s">
        <v>3036</v>
      </c>
      <c r="H18">
        <f>Representations!K61</f>
        <v>0</v>
      </c>
      <c r="I18" t="str">
        <f>Representations!M61</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3296</v>
      </c>
      <c r="F19" t="s">
        <v>3050</v>
      </c>
      <c r="G19" t="s">
        <v>3038</v>
      </c>
      <c r="H19">
        <f>Representations!D63</f>
        <v>0</v>
      </c>
      <c r="I19" t="str">
        <f>Representations!M63</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3296</v>
      </c>
      <c r="F20" t="s">
        <v>3832</v>
      </c>
      <c r="G20" t="s">
        <v>3049</v>
      </c>
      <c r="H20">
        <f>Representations!C69</f>
        <v>0</v>
      </c>
      <c r="I20" t="str">
        <f>Representations!M69</f>
        <v>G</v>
      </c>
    </row>
    <row r="24" spans="1:9" x14ac:dyDescent="0.35">
      <c r="E24" s="372"/>
    </row>
  </sheetData>
  <phoneticPr fontId="4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7A81-B9DF-4CE8-9A16-333EE47122F4}">
  <sheetPr codeName="Sheet39"/>
  <dimension ref="A1:AI250"/>
  <sheetViews>
    <sheetView topLeftCell="U1" zoomScaleNormal="100" workbookViewId="0">
      <selection activeCell="AI4" sqref="AI4"/>
    </sheetView>
  </sheetViews>
  <sheetFormatPr defaultColWidth="8.7265625" defaultRowHeight="14.5" x14ac:dyDescent="0.35"/>
  <cols>
    <col min="1" max="1" width="16.453125" style="33" customWidth="1"/>
    <col min="2" max="2" width="22.26953125" style="33" customWidth="1"/>
    <col min="3" max="3" width="19.54296875" style="33" customWidth="1"/>
    <col min="4" max="4" width="9.1796875" style="33" customWidth="1"/>
    <col min="5" max="5" width="8.7265625" style="33"/>
    <col min="6" max="6" width="13.54296875" style="33" customWidth="1"/>
    <col min="7" max="7" width="14.1796875" style="33" customWidth="1"/>
    <col min="8" max="8" width="8.7265625" style="33"/>
    <col min="9" max="9" width="14.453125" style="33" customWidth="1"/>
    <col min="10" max="10" width="14.1796875" style="33" customWidth="1"/>
    <col min="11" max="11" width="9.54296875" style="33" customWidth="1"/>
    <col min="12" max="12" width="13.453125" style="33" customWidth="1"/>
    <col min="13" max="13" width="12.54296875" style="33" customWidth="1"/>
    <col min="14" max="14" width="17.7265625" style="33" customWidth="1"/>
    <col min="15" max="15" width="14.54296875" style="33" customWidth="1"/>
    <col min="16" max="16" width="17.1796875" style="33" customWidth="1"/>
    <col min="17" max="17" width="15" style="33" customWidth="1"/>
    <col min="18" max="18" width="16.26953125" style="33" customWidth="1"/>
    <col min="19" max="19" width="20.453125" style="33" customWidth="1"/>
    <col min="20" max="20" width="9.26953125" style="33" customWidth="1"/>
    <col min="21" max="21" width="11.81640625" style="33" customWidth="1"/>
    <col min="22" max="22" width="10.81640625" style="33" customWidth="1"/>
    <col min="23" max="23" width="11.453125" style="33" customWidth="1"/>
    <col min="24" max="24" width="12.453125" style="33" customWidth="1"/>
    <col min="25" max="25" width="15.26953125" style="33" customWidth="1"/>
    <col min="26" max="26" width="11.453125" style="33" customWidth="1"/>
    <col min="27" max="27" width="18.1796875" customWidth="1"/>
    <col min="28" max="28" width="18.1796875" style="33" customWidth="1"/>
    <col min="29" max="29" width="17.81640625" style="33" customWidth="1"/>
    <col min="30" max="30" width="14.54296875" style="33" customWidth="1"/>
    <col min="31" max="31" width="29.453125" style="33" customWidth="1"/>
    <col min="32" max="32" width="27.81640625" style="33" customWidth="1"/>
    <col min="33" max="33" width="27.1796875" style="33" customWidth="1"/>
    <col min="34" max="34" width="9.7265625" style="33" customWidth="1"/>
    <col min="35" max="16384" width="8.7265625" style="33"/>
  </cols>
  <sheetData>
    <row r="1" spans="1:35" x14ac:dyDescent="0.35">
      <c r="A1" s="33" t="s">
        <v>4</v>
      </c>
      <c r="B1" s="33" t="s">
        <v>33</v>
      </c>
      <c r="C1" s="33" t="s">
        <v>27</v>
      </c>
      <c r="D1" s="141" t="s">
        <v>2660</v>
      </c>
      <c r="E1" s="141" t="s">
        <v>2661</v>
      </c>
      <c r="F1" s="33" t="s">
        <v>2662</v>
      </c>
      <c r="G1" s="33" t="s">
        <v>2663</v>
      </c>
      <c r="H1" s="33" t="s">
        <v>2664</v>
      </c>
      <c r="I1" s="33" t="s">
        <v>2665</v>
      </c>
      <c r="J1" s="33" t="s">
        <v>2666</v>
      </c>
      <c r="K1" s="33" t="s">
        <v>2667</v>
      </c>
      <c r="L1" s="33" t="s">
        <v>2668</v>
      </c>
      <c r="M1" s="33" t="s">
        <v>2669</v>
      </c>
      <c r="N1" s="33" t="s">
        <v>2670</v>
      </c>
      <c r="O1" s="33" t="s">
        <v>2671</v>
      </c>
      <c r="P1" s="33" t="s">
        <v>2672</v>
      </c>
      <c r="Q1" s="33" t="s">
        <v>2673</v>
      </c>
      <c r="R1" s="33" t="s">
        <v>2674</v>
      </c>
      <c r="S1" s="33" t="s">
        <v>2488</v>
      </c>
      <c r="T1" s="33" t="s">
        <v>2675</v>
      </c>
      <c r="U1" s="33" t="s">
        <v>2676</v>
      </c>
      <c r="V1" s="33" t="s">
        <v>2677</v>
      </c>
      <c r="W1" s="33" t="s">
        <v>2678</v>
      </c>
      <c r="X1" s="33" t="s">
        <v>2679</v>
      </c>
      <c r="Y1" s="33" t="s">
        <v>2680</v>
      </c>
      <c r="Z1" s="33" t="s">
        <v>2681</v>
      </c>
      <c r="AA1" s="141" t="s">
        <v>5120</v>
      </c>
      <c r="AB1" s="141" t="s">
        <v>51</v>
      </c>
      <c r="AC1" s="33" t="s">
        <v>2682</v>
      </c>
      <c r="AD1" s="33" t="s">
        <v>2683</v>
      </c>
      <c r="AE1" s="33" t="s">
        <v>2684</v>
      </c>
      <c r="AF1" s="33" t="s">
        <v>2685</v>
      </c>
      <c r="AG1" s="33" t="s">
        <v>2686</v>
      </c>
      <c r="AH1" s="33" t="s">
        <v>4792</v>
      </c>
      <c r="AI1" s="33" t="s">
        <v>4893</v>
      </c>
    </row>
    <row r="2" spans="1:35" x14ac:dyDescent="0.35">
      <c r="A2" s="33" t="s">
        <v>2687</v>
      </c>
      <c r="B2" s="33" t="s">
        <v>2688</v>
      </c>
      <c r="C2" s="33" t="s">
        <v>856</v>
      </c>
      <c r="D2" s="142" t="s">
        <v>833</v>
      </c>
      <c r="E2" s="142" t="s">
        <v>833</v>
      </c>
      <c r="F2" s="33" t="s">
        <v>2689</v>
      </c>
      <c r="G2" s="33" t="s">
        <v>2690</v>
      </c>
      <c r="H2" s="33">
        <v>1</v>
      </c>
      <c r="I2" s="33">
        <v>50000</v>
      </c>
      <c r="J2" s="33" t="s">
        <v>2691</v>
      </c>
      <c r="K2" s="33" t="s">
        <v>1265</v>
      </c>
      <c r="L2" s="33" t="s">
        <v>2692</v>
      </c>
      <c r="M2" s="33" t="s">
        <v>1624</v>
      </c>
      <c r="N2" s="33" t="s">
        <v>2693</v>
      </c>
      <c r="O2" s="33" t="s">
        <v>2229</v>
      </c>
      <c r="P2" s="33" t="s">
        <v>2694</v>
      </c>
      <c r="Q2" s="33" t="s">
        <v>2695</v>
      </c>
      <c r="R2" s="33" t="s">
        <v>2696</v>
      </c>
      <c r="S2" s="33" t="s">
        <v>2697</v>
      </c>
      <c r="T2" s="33" t="s">
        <v>5096</v>
      </c>
      <c r="U2" s="33" t="s">
        <v>2698</v>
      </c>
      <c r="V2" s="33" t="s">
        <v>2699</v>
      </c>
      <c r="W2" s="33" t="s">
        <v>833</v>
      </c>
      <c r="X2" s="33" t="s">
        <v>2700</v>
      </c>
      <c r="Y2" s="33" t="s">
        <v>2701</v>
      </c>
      <c r="Z2" s="33" t="s">
        <v>2702</v>
      </c>
      <c r="AA2" s="142" t="s">
        <v>1905</v>
      </c>
      <c r="AB2" s="142" t="s">
        <v>2702</v>
      </c>
      <c r="AC2" s="33" t="s">
        <v>2703</v>
      </c>
      <c r="AD2" s="33" t="s">
        <v>2704</v>
      </c>
      <c r="AE2" s="33" t="s">
        <v>2705</v>
      </c>
      <c r="AF2" s="33" t="s">
        <v>2706</v>
      </c>
      <c r="AG2" s="33" t="s">
        <v>2707</v>
      </c>
      <c r="AH2" s="33" t="s">
        <v>4793</v>
      </c>
      <c r="AI2" s="33" t="s">
        <v>50</v>
      </c>
    </row>
    <row r="3" spans="1:35" x14ac:dyDescent="0.35">
      <c r="A3" s="33" t="s">
        <v>2708</v>
      </c>
      <c r="B3" s="33" t="s">
        <v>34</v>
      </c>
      <c r="C3" s="33" t="s">
        <v>28</v>
      </c>
      <c r="D3" s="143" t="s">
        <v>2709</v>
      </c>
      <c r="E3" s="143" t="s">
        <v>2709</v>
      </c>
      <c r="G3" s="33" t="s">
        <v>2710</v>
      </c>
      <c r="H3" s="33">
        <v>2</v>
      </c>
      <c r="I3" s="33">
        <v>125000</v>
      </c>
      <c r="J3" s="33" t="s">
        <v>2711</v>
      </c>
      <c r="K3" s="33" t="s">
        <v>2712</v>
      </c>
      <c r="L3" s="33" t="s">
        <v>2713</v>
      </c>
      <c r="M3" s="33" t="s">
        <v>2714</v>
      </c>
      <c r="N3" s="33" t="s">
        <v>2715</v>
      </c>
      <c r="O3" s="33" t="s">
        <v>2716</v>
      </c>
      <c r="P3" s="33" t="s">
        <v>2717</v>
      </c>
      <c r="Q3" s="33" t="s">
        <v>2718</v>
      </c>
      <c r="R3" s="33" t="s">
        <v>2719</v>
      </c>
      <c r="S3" s="33" t="s">
        <v>2720</v>
      </c>
      <c r="T3" s="33" t="s">
        <v>5095</v>
      </c>
      <c r="U3" s="33" t="s">
        <v>2718</v>
      </c>
      <c r="V3" s="33" t="s">
        <v>2722</v>
      </c>
      <c r="W3" s="33" t="s">
        <v>2709</v>
      </c>
      <c r="X3" s="33" t="s">
        <v>2698</v>
      </c>
      <c r="Y3" s="33" t="s">
        <v>2723</v>
      </c>
      <c r="Z3" s="33" t="s">
        <v>2724</v>
      </c>
      <c r="AA3" s="143" t="s">
        <v>1906</v>
      </c>
      <c r="AB3" s="143" t="s">
        <v>2724</v>
      </c>
      <c r="AC3" s="33" t="s">
        <v>2725</v>
      </c>
      <c r="AD3" s="33" t="s">
        <v>2726</v>
      </c>
      <c r="AE3" s="33" t="s">
        <v>2727</v>
      </c>
      <c r="AF3" s="33" t="s">
        <v>2728</v>
      </c>
      <c r="AG3" s="33" t="s">
        <v>2729</v>
      </c>
      <c r="AH3" s="33" t="s">
        <v>4794</v>
      </c>
      <c r="AI3" s="33" t="s">
        <v>5120</v>
      </c>
    </row>
    <row r="4" spans="1:35" x14ac:dyDescent="0.35">
      <c r="A4" s="33" t="s">
        <v>5</v>
      </c>
      <c r="C4" s="33" t="s">
        <v>2730</v>
      </c>
      <c r="D4" s="142" t="s">
        <v>2731</v>
      </c>
      <c r="E4" s="144"/>
      <c r="G4" s="33" t="s">
        <v>2732</v>
      </c>
      <c r="H4" s="33">
        <v>3</v>
      </c>
      <c r="I4" s="33">
        <v>125000</v>
      </c>
      <c r="J4" s="33" t="s">
        <v>2733</v>
      </c>
      <c r="K4" s="33" t="s">
        <v>2734</v>
      </c>
      <c r="L4" s="33" t="s">
        <v>2735</v>
      </c>
      <c r="M4" s="33" t="s">
        <v>2736</v>
      </c>
      <c r="N4" s="33" t="s">
        <v>2737</v>
      </c>
      <c r="P4" s="33" t="s">
        <v>2738</v>
      </c>
      <c r="Q4" s="33" t="s">
        <v>2698</v>
      </c>
      <c r="R4" s="33" t="s">
        <v>1266</v>
      </c>
      <c r="S4" s="33" t="s">
        <v>2739</v>
      </c>
      <c r="T4" s="33" t="s">
        <v>5097</v>
      </c>
      <c r="U4" s="33" t="s">
        <v>2740</v>
      </c>
      <c r="V4" s="33" t="s">
        <v>2741</v>
      </c>
      <c r="W4" s="33" t="s">
        <v>2742</v>
      </c>
      <c r="X4" s="33" t="s">
        <v>2743</v>
      </c>
      <c r="Y4" s="33" t="s">
        <v>2629</v>
      </c>
      <c r="Z4" s="33" t="s">
        <v>2744</v>
      </c>
      <c r="AA4" s="142" t="s">
        <v>1907</v>
      </c>
      <c r="AB4" s="142" t="s">
        <v>2744</v>
      </c>
      <c r="AC4" s="33" t="s">
        <v>2745</v>
      </c>
      <c r="AF4" s="33" t="s">
        <v>2746</v>
      </c>
      <c r="AG4" s="33" t="s">
        <v>2747</v>
      </c>
      <c r="AH4" s="33" t="s">
        <v>4795</v>
      </c>
      <c r="AI4" s="33" t="s">
        <v>51</v>
      </c>
    </row>
    <row r="5" spans="1:35" x14ac:dyDescent="0.35">
      <c r="H5" s="33">
        <v>4</v>
      </c>
      <c r="I5" s="33">
        <v>150000</v>
      </c>
      <c r="J5" s="33" t="s">
        <v>1266</v>
      </c>
      <c r="K5" s="33" t="s">
        <v>2748</v>
      </c>
      <c r="L5" s="33" t="s">
        <v>2749</v>
      </c>
      <c r="M5" s="33" t="s">
        <v>2750</v>
      </c>
      <c r="N5" s="33" t="s">
        <v>2751</v>
      </c>
      <c r="P5" s="33" t="s">
        <v>275</v>
      </c>
      <c r="Q5" s="33" t="s">
        <v>2752</v>
      </c>
      <c r="S5" s="33" t="s">
        <v>2753</v>
      </c>
      <c r="T5" s="33" t="s">
        <v>5098</v>
      </c>
      <c r="V5" s="33" t="s">
        <v>2754</v>
      </c>
      <c r="W5" s="33" t="s">
        <v>2755</v>
      </c>
      <c r="X5" s="33" t="s">
        <v>2718</v>
      </c>
      <c r="Y5" s="33" t="s">
        <v>2756</v>
      </c>
      <c r="Z5" s="33" t="s">
        <v>2757</v>
      </c>
      <c r="AA5" s="143" t="s">
        <v>1908</v>
      </c>
      <c r="AB5" s="143" t="s">
        <v>2757</v>
      </c>
      <c r="AF5" s="33" t="s">
        <v>2758</v>
      </c>
      <c r="AG5" s="33" t="s">
        <v>2759</v>
      </c>
      <c r="AH5" s="33" t="s">
        <v>4796</v>
      </c>
    </row>
    <row r="6" spans="1:35" x14ac:dyDescent="0.35">
      <c r="K6" s="33" t="s">
        <v>2760</v>
      </c>
      <c r="M6" s="33" t="s">
        <v>1266</v>
      </c>
      <c r="N6" s="33" t="s">
        <v>903</v>
      </c>
      <c r="P6" s="33" t="s">
        <v>2761</v>
      </c>
      <c r="S6" s="33" t="s">
        <v>2762</v>
      </c>
      <c r="T6" s="33" t="s">
        <v>5099</v>
      </c>
      <c r="V6" s="33" t="s">
        <v>2755</v>
      </c>
      <c r="X6" s="33" t="s">
        <v>2763</v>
      </c>
      <c r="Y6" s="33" t="s">
        <v>2764</v>
      </c>
      <c r="Z6" s="33" t="s">
        <v>2765</v>
      </c>
      <c r="AA6" s="142" t="s">
        <v>1909</v>
      </c>
      <c r="AB6" s="142" t="s">
        <v>2765</v>
      </c>
      <c r="AF6" s="33" t="s">
        <v>1266</v>
      </c>
      <c r="AG6" s="33" t="s">
        <v>918</v>
      </c>
      <c r="AH6" s="33" t="s">
        <v>4797</v>
      </c>
    </row>
    <row r="7" spans="1:35" x14ac:dyDescent="0.35">
      <c r="K7" s="33" t="s">
        <v>2766</v>
      </c>
      <c r="M7" s="33" t="s">
        <v>2767</v>
      </c>
      <c r="P7" s="33" t="s">
        <v>2768</v>
      </c>
      <c r="S7" s="33" t="s">
        <v>1266</v>
      </c>
      <c r="T7" s="33" t="s">
        <v>5100</v>
      </c>
      <c r="X7" s="33" t="s">
        <v>2740</v>
      </c>
      <c r="Y7" s="33" t="s">
        <v>2769</v>
      </c>
      <c r="Z7" s="33" t="s">
        <v>2770</v>
      </c>
      <c r="AA7" s="143" t="s">
        <v>2771</v>
      </c>
      <c r="AB7" s="143" t="s">
        <v>2770</v>
      </c>
      <c r="AG7" s="33" t="s">
        <v>1266</v>
      </c>
      <c r="AH7" s="33" t="s">
        <v>4798</v>
      </c>
    </row>
    <row r="8" spans="1:35" x14ac:dyDescent="0.35">
      <c r="K8" s="33" t="s">
        <v>3610</v>
      </c>
      <c r="T8" s="33" t="s">
        <v>5101</v>
      </c>
      <c r="X8" s="33" t="s">
        <v>2772</v>
      </c>
      <c r="Z8" s="33" t="s">
        <v>2773</v>
      </c>
      <c r="AA8" s="142" t="s">
        <v>1911</v>
      </c>
      <c r="AB8" s="142" t="s">
        <v>2773</v>
      </c>
      <c r="AH8" s="33" t="s">
        <v>4799</v>
      </c>
    </row>
    <row r="9" spans="1:35" x14ac:dyDescent="0.35">
      <c r="K9" s="33" t="s">
        <v>2774</v>
      </c>
      <c r="T9" s="33" t="s">
        <v>5102</v>
      </c>
      <c r="Z9" s="33" t="s">
        <v>2775</v>
      </c>
      <c r="AA9" s="143" t="s">
        <v>1912</v>
      </c>
      <c r="AB9" s="143" t="s">
        <v>2775</v>
      </c>
      <c r="AH9" s="33" t="s">
        <v>4800</v>
      </c>
    </row>
    <row r="10" spans="1:35" x14ac:dyDescent="0.35">
      <c r="K10" s="33" t="s">
        <v>2776</v>
      </c>
      <c r="T10" s="33" t="s">
        <v>5103</v>
      </c>
      <c r="Z10" s="33" t="s">
        <v>2777</v>
      </c>
      <c r="AA10" s="142" t="s">
        <v>1913</v>
      </c>
      <c r="AB10" s="142" t="s">
        <v>2777</v>
      </c>
      <c r="AH10" s="33" t="s">
        <v>4801</v>
      </c>
    </row>
    <row r="11" spans="1:35" x14ac:dyDescent="0.35">
      <c r="K11" s="33" t="s">
        <v>2778</v>
      </c>
      <c r="T11" s="33" t="s">
        <v>5104</v>
      </c>
      <c r="Z11" s="33" t="s">
        <v>2779</v>
      </c>
      <c r="AA11" s="143" t="s">
        <v>1914</v>
      </c>
      <c r="AB11" s="143" t="s">
        <v>2779</v>
      </c>
      <c r="AE11"/>
      <c r="AH11" s="33" t="s">
        <v>4802</v>
      </c>
    </row>
    <row r="12" spans="1:35" x14ac:dyDescent="0.35">
      <c r="K12" s="33" t="s">
        <v>2780</v>
      </c>
      <c r="T12" s="33" t="s">
        <v>1267</v>
      </c>
      <c r="Z12" s="33" t="s">
        <v>2781</v>
      </c>
      <c r="AA12" s="142" t="s">
        <v>1915</v>
      </c>
      <c r="AB12" s="142" t="s">
        <v>2781</v>
      </c>
      <c r="AE12"/>
      <c r="AH12" s="33" t="s">
        <v>4803</v>
      </c>
    </row>
    <row r="13" spans="1:35" x14ac:dyDescent="0.35">
      <c r="K13" s="33" t="s">
        <v>2782</v>
      </c>
      <c r="Z13" s="33" t="s">
        <v>2783</v>
      </c>
      <c r="AA13" s="143" t="s">
        <v>1916</v>
      </c>
      <c r="AB13" s="143" t="s">
        <v>2783</v>
      </c>
      <c r="AE13"/>
      <c r="AH13" s="33" t="s">
        <v>4804</v>
      </c>
    </row>
    <row r="14" spans="1:35" x14ac:dyDescent="0.35">
      <c r="K14" s="33" t="s">
        <v>2784</v>
      </c>
      <c r="Z14" s="33" t="s">
        <v>2785</v>
      </c>
      <c r="AA14" s="142" t="s">
        <v>1917</v>
      </c>
      <c r="AB14" s="142" t="s">
        <v>2785</v>
      </c>
      <c r="AE14"/>
    </row>
    <row r="15" spans="1:35" x14ac:dyDescent="0.35">
      <c r="K15" s="33" t="s">
        <v>2786</v>
      </c>
      <c r="Z15" s="33" t="s">
        <v>1905</v>
      </c>
      <c r="AA15" s="142" t="s">
        <v>2865</v>
      </c>
      <c r="AB15" s="143" t="s">
        <v>2787</v>
      </c>
      <c r="AE15"/>
    </row>
    <row r="16" spans="1:35" x14ac:dyDescent="0.35">
      <c r="K16" s="33" t="s">
        <v>2788</v>
      </c>
      <c r="Z16" s="33" t="s">
        <v>2787</v>
      </c>
      <c r="AA16" s="142" t="s">
        <v>1918</v>
      </c>
      <c r="AB16" s="142" t="s">
        <v>2789</v>
      </c>
      <c r="AE16"/>
    </row>
    <row r="17" spans="11:28" x14ac:dyDescent="0.35">
      <c r="K17" s="33" t="s">
        <v>2790</v>
      </c>
      <c r="Z17" s="33" t="s">
        <v>2789</v>
      </c>
      <c r="AA17" s="143" t="s">
        <v>1919</v>
      </c>
      <c r="AB17" s="143" t="s">
        <v>2791</v>
      </c>
    </row>
    <row r="18" spans="11:28" x14ac:dyDescent="0.35">
      <c r="K18" s="33" t="s">
        <v>2792</v>
      </c>
      <c r="Z18" s="33" t="s">
        <v>2791</v>
      </c>
      <c r="AA18" s="142" t="s">
        <v>1920</v>
      </c>
      <c r="AB18" s="142" t="s">
        <v>2793</v>
      </c>
    </row>
    <row r="19" spans="11:28" x14ac:dyDescent="0.35">
      <c r="K19" s="33" t="s">
        <v>3609</v>
      </c>
      <c r="Z19" s="33" t="s">
        <v>2793</v>
      </c>
      <c r="AA19" s="142" t="s">
        <v>2888</v>
      </c>
      <c r="AB19" s="143" t="s">
        <v>2794</v>
      </c>
    </row>
    <row r="20" spans="11:28" x14ac:dyDescent="0.35">
      <c r="K20" s="33" t="s">
        <v>1267</v>
      </c>
      <c r="Z20" s="33" t="s">
        <v>2794</v>
      </c>
      <c r="AA20" s="143" t="s">
        <v>1921</v>
      </c>
      <c r="AB20" s="142" t="s">
        <v>2795</v>
      </c>
    </row>
    <row r="21" spans="11:28" x14ac:dyDescent="0.35">
      <c r="K21" s="33" t="s">
        <v>1266</v>
      </c>
      <c r="Z21" s="33" t="s">
        <v>2795</v>
      </c>
      <c r="AA21" s="142" t="s">
        <v>1922</v>
      </c>
      <c r="AB21" s="143" t="s">
        <v>2796</v>
      </c>
    </row>
    <row r="22" spans="11:28" x14ac:dyDescent="0.35">
      <c r="Z22" s="33" t="s">
        <v>1906</v>
      </c>
      <c r="AA22" s="143" t="s">
        <v>50</v>
      </c>
      <c r="AB22" s="142" t="s">
        <v>2797</v>
      </c>
    </row>
    <row r="23" spans="11:28" x14ac:dyDescent="0.35">
      <c r="Z23" s="33" t="s">
        <v>2796</v>
      </c>
      <c r="AA23" s="142" t="s">
        <v>1923</v>
      </c>
      <c r="AB23" s="143" t="s">
        <v>2798</v>
      </c>
    </row>
    <row r="24" spans="11:28" x14ac:dyDescent="0.35">
      <c r="Z24" s="33" t="s">
        <v>2797</v>
      </c>
      <c r="AA24" s="142" t="s">
        <v>2922</v>
      </c>
      <c r="AB24" s="142" t="s">
        <v>2799</v>
      </c>
    </row>
    <row r="25" spans="11:28" x14ac:dyDescent="0.35">
      <c r="Z25" s="33" t="s">
        <v>2798</v>
      </c>
      <c r="AA25" s="143" t="s">
        <v>1925</v>
      </c>
      <c r="AB25" s="143" t="s">
        <v>2800</v>
      </c>
    </row>
    <row r="26" spans="11:28" x14ac:dyDescent="0.35">
      <c r="Z26" s="33" t="s">
        <v>2799</v>
      </c>
      <c r="AA26" s="142" t="s">
        <v>1926</v>
      </c>
      <c r="AB26" s="142" t="s">
        <v>2801</v>
      </c>
    </row>
    <row r="27" spans="11:28" x14ac:dyDescent="0.35">
      <c r="Z27" s="33" t="s">
        <v>2800</v>
      </c>
      <c r="AA27" s="143" t="s">
        <v>1927</v>
      </c>
      <c r="AB27" s="143" t="s">
        <v>2802</v>
      </c>
    </row>
    <row r="28" spans="11:28" x14ac:dyDescent="0.35">
      <c r="Z28" s="33" t="s">
        <v>2801</v>
      </c>
      <c r="AA28" s="142" t="s">
        <v>1928</v>
      </c>
      <c r="AB28" s="142" t="s">
        <v>2803</v>
      </c>
    </row>
    <row r="29" spans="11:28" x14ac:dyDescent="0.35">
      <c r="Z29" s="33" t="s">
        <v>2802</v>
      </c>
      <c r="AA29" s="143" t="s">
        <v>1929</v>
      </c>
      <c r="AB29" s="143" t="s">
        <v>2804</v>
      </c>
    </row>
    <row r="30" spans="11:28" x14ac:dyDescent="0.35">
      <c r="Z30" s="33" t="s">
        <v>2803</v>
      </c>
      <c r="AA30" s="142" t="s">
        <v>1930</v>
      </c>
      <c r="AB30" s="142" t="s">
        <v>2805</v>
      </c>
    </row>
    <row r="31" spans="11:28" x14ac:dyDescent="0.35">
      <c r="Z31" s="33" t="s">
        <v>2804</v>
      </c>
      <c r="AB31" s="143" t="s">
        <v>2806</v>
      </c>
    </row>
    <row r="32" spans="11:28" x14ac:dyDescent="0.35">
      <c r="Z32" s="33" t="s">
        <v>2805</v>
      </c>
      <c r="AB32" s="142" t="s">
        <v>2807</v>
      </c>
    </row>
    <row r="33" spans="26:28" x14ac:dyDescent="0.35">
      <c r="Z33" s="33" t="s">
        <v>2806</v>
      </c>
      <c r="AB33" s="143" t="s">
        <v>2808</v>
      </c>
    </row>
    <row r="34" spans="26:28" x14ac:dyDescent="0.35">
      <c r="Z34" s="33" t="s">
        <v>2807</v>
      </c>
      <c r="AB34" s="142" t="s">
        <v>2809</v>
      </c>
    </row>
    <row r="35" spans="26:28" x14ac:dyDescent="0.35">
      <c r="Z35" s="33" t="s">
        <v>1907</v>
      </c>
      <c r="AB35" s="143" t="s">
        <v>2810</v>
      </c>
    </row>
    <row r="36" spans="26:28" x14ac:dyDescent="0.35">
      <c r="Z36" s="33" t="s">
        <v>2808</v>
      </c>
      <c r="AB36" s="142" t="s">
        <v>2811</v>
      </c>
    </row>
    <row r="37" spans="26:28" x14ac:dyDescent="0.35">
      <c r="Z37" s="33" t="s">
        <v>2809</v>
      </c>
      <c r="AB37" s="143" t="s">
        <v>2812</v>
      </c>
    </row>
    <row r="38" spans="26:28" x14ac:dyDescent="0.35">
      <c r="Z38" s="33" t="s">
        <v>2810</v>
      </c>
      <c r="AB38" s="142" t="s">
        <v>2813</v>
      </c>
    </row>
    <row r="39" spans="26:28" x14ac:dyDescent="0.35">
      <c r="Z39" s="33" t="s">
        <v>2811</v>
      </c>
      <c r="AB39" s="143" t="s">
        <v>2814</v>
      </c>
    </row>
    <row r="40" spans="26:28" x14ac:dyDescent="0.35">
      <c r="Z40" s="33" t="s">
        <v>2812</v>
      </c>
      <c r="AB40" s="142" t="s">
        <v>2815</v>
      </c>
    </row>
    <row r="41" spans="26:28" x14ac:dyDescent="0.35">
      <c r="Z41" s="33" t="s">
        <v>2813</v>
      </c>
      <c r="AB41" s="143" t="s">
        <v>2816</v>
      </c>
    </row>
    <row r="42" spans="26:28" x14ac:dyDescent="0.35">
      <c r="Z42" s="33" t="s">
        <v>2814</v>
      </c>
      <c r="AB42" s="142" t="s">
        <v>2817</v>
      </c>
    </row>
    <row r="43" spans="26:28" x14ac:dyDescent="0.35">
      <c r="Z43" s="33" t="s">
        <v>2815</v>
      </c>
      <c r="AB43" s="143" t="s">
        <v>2818</v>
      </c>
    </row>
    <row r="44" spans="26:28" x14ac:dyDescent="0.35">
      <c r="Z44" s="33" t="s">
        <v>2816</v>
      </c>
      <c r="AB44" s="142" t="s">
        <v>2819</v>
      </c>
    </row>
    <row r="45" spans="26:28" x14ac:dyDescent="0.35">
      <c r="Z45" s="33" t="s">
        <v>2817</v>
      </c>
      <c r="AB45" s="143" t="s">
        <v>2820</v>
      </c>
    </row>
    <row r="46" spans="26:28" x14ac:dyDescent="0.35">
      <c r="Z46" s="33" t="s">
        <v>2818</v>
      </c>
      <c r="AB46" s="142" t="s">
        <v>2821</v>
      </c>
    </row>
    <row r="47" spans="26:28" x14ac:dyDescent="0.35">
      <c r="Z47" s="33" t="s">
        <v>2819</v>
      </c>
      <c r="AB47" s="143" t="s">
        <v>2822</v>
      </c>
    </row>
    <row r="48" spans="26:28" x14ac:dyDescent="0.35">
      <c r="Z48" s="33" t="s">
        <v>2820</v>
      </c>
      <c r="AB48" s="142" t="s">
        <v>2823</v>
      </c>
    </row>
    <row r="49" spans="26:28" x14ac:dyDescent="0.35">
      <c r="Z49" s="33" t="s">
        <v>2821</v>
      </c>
      <c r="AB49" s="143" t="s">
        <v>2824</v>
      </c>
    </row>
    <row r="50" spans="26:28" x14ac:dyDescent="0.35">
      <c r="Z50" s="33" t="s">
        <v>2822</v>
      </c>
      <c r="AB50" s="142" t="s">
        <v>2825</v>
      </c>
    </row>
    <row r="51" spans="26:28" x14ac:dyDescent="0.35">
      <c r="Z51" s="33" t="s">
        <v>2823</v>
      </c>
      <c r="AB51" s="143" t="s">
        <v>2826</v>
      </c>
    </row>
    <row r="52" spans="26:28" x14ac:dyDescent="0.35">
      <c r="Z52" s="33" t="s">
        <v>2824</v>
      </c>
      <c r="AB52" s="142" t="s">
        <v>2827</v>
      </c>
    </row>
    <row r="53" spans="26:28" x14ac:dyDescent="0.35">
      <c r="Z53" s="33" t="s">
        <v>2825</v>
      </c>
      <c r="AB53" s="143" t="s">
        <v>2828</v>
      </c>
    </row>
    <row r="54" spans="26:28" x14ac:dyDescent="0.35">
      <c r="Z54" s="33" t="s">
        <v>2826</v>
      </c>
      <c r="AB54" s="142" t="s">
        <v>2829</v>
      </c>
    </row>
    <row r="55" spans="26:28" x14ac:dyDescent="0.35">
      <c r="Z55" s="33" t="s">
        <v>1908</v>
      </c>
      <c r="AB55" s="143" t="s">
        <v>2830</v>
      </c>
    </row>
    <row r="56" spans="26:28" x14ac:dyDescent="0.35">
      <c r="Z56" s="33" t="s">
        <v>2827</v>
      </c>
      <c r="AB56" s="142" t="s">
        <v>2831</v>
      </c>
    </row>
    <row r="57" spans="26:28" x14ac:dyDescent="0.35">
      <c r="Z57" s="33" t="s">
        <v>2828</v>
      </c>
      <c r="AB57" s="143" t="s">
        <v>2832</v>
      </c>
    </row>
    <row r="58" spans="26:28" x14ac:dyDescent="0.35">
      <c r="Z58" s="33" t="s">
        <v>1909</v>
      </c>
      <c r="AB58" s="142" t="s">
        <v>2833</v>
      </c>
    </row>
    <row r="59" spans="26:28" x14ac:dyDescent="0.35">
      <c r="Z59" s="33" t="s">
        <v>2771</v>
      </c>
      <c r="AB59" s="143" t="s">
        <v>2834</v>
      </c>
    </row>
    <row r="60" spans="26:28" x14ac:dyDescent="0.35">
      <c r="Z60" s="33" t="s">
        <v>2829</v>
      </c>
      <c r="AB60" s="142" t="s">
        <v>2835</v>
      </c>
    </row>
    <row r="61" spans="26:28" x14ac:dyDescent="0.35">
      <c r="Z61" s="33" t="s">
        <v>1911</v>
      </c>
      <c r="AB61" s="143" t="s">
        <v>2836</v>
      </c>
    </row>
    <row r="62" spans="26:28" x14ac:dyDescent="0.35">
      <c r="Z62" s="33" t="s">
        <v>2830</v>
      </c>
      <c r="AB62" s="142" t="s">
        <v>2837</v>
      </c>
    </row>
    <row r="63" spans="26:28" x14ac:dyDescent="0.35">
      <c r="Z63" s="33" t="s">
        <v>2831</v>
      </c>
      <c r="AB63" s="143" t="s">
        <v>2838</v>
      </c>
    </row>
    <row r="64" spans="26:28" x14ac:dyDescent="0.35">
      <c r="Z64" s="33" t="s">
        <v>2832</v>
      </c>
      <c r="AB64" s="142" t="s">
        <v>2839</v>
      </c>
    </row>
    <row r="65" spans="26:28" x14ac:dyDescent="0.35">
      <c r="Z65" s="33" t="s">
        <v>2833</v>
      </c>
      <c r="AB65" s="143" t="s">
        <v>2840</v>
      </c>
    </row>
    <row r="66" spans="26:28" x14ac:dyDescent="0.35">
      <c r="Z66" s="33" t="s">
        <v>2834</v>
      </c>
      <c r="AB66" s="142" t="s">
        <v>2841</v>
      </c>
    </row>
    <row r="67" spans="26:28" x14ac:dyDescent="0.35">
      <c r="Z67" s="33" t="s">
        <v>2835</v>
      </c>
      <c r="AB67" s="143" t="s">
        <v>2842</v>
      </c>
    </row>
    <row r="68" spans="26:28" x14ac:dyDescent="0.35">
      <c r="Z68" s="33" t="s">
        <v>2836</v>
      </c>
      <c r="AB68" s="142" t="s">
        <v>2843</v>
      </c>
    </row>
    <row r="69" spans="26:28" x14ac:dyDescent="0.35">
      <c r="Z69" s="33" t="s">
        <v>2837</v>
      </c>
      <c r="AB69" s="143" t="s">
        <v>2844</v>
      </c>
    </row>
    <row r="70" spans="26:28" x14ac:dyDescent="0.35">
      <c r="Z70" s="33" t="s">
        <v>1912</v>
      </c>
      <c r="AB70" s="142" t="s">
        <v>2845</v>
      </c>
    </row>
    <row r="71" spans="26:28" x14ac:dyDescent="0.35">
      <c r="Z71" s="33" t="s">
        <v>2838</v>
      </c>
      <c r="AB71" s="143" t="s">
        <v>2846</v>
      </c>
    </row>
    <row r="72" spans="26:28" x14ac:dyDescent="0.35">
      <c r="Z72" s="33" t="s">
        <v>2839</v>
      </c>
      <c r="AB72" s="142" t="s">
        <v>2847</v>
      </c>
    </row>
    <row r="73" spans="26:28" x14ac:dyDescent="0.35">
      <c r="Z73" s="33" t="s">
        <v>2840</v>
      </c>
      <c r="AB73" s="142" t="s">
        <v>2848</v>
      </c>
    </row>
    <row r="74" spans="26:28" x14ac:dyDescent="0.35">
      <c r="Z74" s="33" t="s">
        <v>2841</v>
      </c>
      <c r="AB74" s="143" t="s">
        <v>2849</v>
      </c>
    </row>
    <row r="75" spans="26:28" x14ac:dyDescent="0.35">
      <c r="Z75" s="33" t="s">
        <v>2842</v>
      </c>
      <c r="AB75" s="142" t="s">
        <v>2850</v>
      </c>
    </row>
    <row r="76" spans="26:28" x14ac:dyDescent="0.35">
      <c r="Z76" s="33" t="s">
        <v>1913</v>
      </c>
      <c r="AB76" s="143" t="s">
        <v>2851</v>
      </c>
    </row>
    <row r="77" spans="26:28" x14ac:dyDescent="0.35">
      <c r="Z77" s="33" t="s">
        <v>1914</v>
      </c>
      <c r="AB77" s="142" t="s">
        <v>2852</v>
      </c>
    </row>
    <row r="78" spans="26:28" x14ac:dyDescent="0.35">
      <c r="Z78" s="33" t="s">
        <v>2843</v>
      </c>
      <c r="AB78" s="143" t="s">
        <v>2853</v>
      </c>
    </row>
    <row r="79" spans="26:28" x14ac:dyDescent="0.35">
      <c r="Z79" s="33" t="s">
        <v>2844</v>
      </c>
      <c r="AB79" s="142" t="s">
        <v>2854</v>
      </c>
    </row>
    <row r="80" spans="26:28" x14ac:dyDescent="0.35">
      <c r="Z80" s="33" t="s">
        <v>2845</v>
      </c>
      <c r="AB80" s="143" t="s">
        <v>2855</v>
      </c>
    </row>
    <row r="81" spans="26:28" x14ac:dyDescent="0.35">
      <c r="Z81" s="33" t="s">
        <v>2846</v>
      </c>
      <c r="AB81" s="142" t="s">
        <v>2856</v>
      </c>
    </row>
    <row r="82" spans="26:28" x14ac:dyDescent="0.35">
      <c r="Z82" s="33" t="s">
        <v>2847</v>
      </c>
      <c r="AB82" s="143" t="s">
        <v>2857</v>
      </c>
    </row>
    <row r="83" spans="26:28" x14ac:dyDescent="0.35">
      <c r="Z83" s="33" t="s">
        <v>2858</v>
      </c>
      <c r="AB83" s="142" t="s">
        <v>2859</v>
      </c>
    </row>
    <row r="84" spans="26:28" x14ac:dyDescent="0.35">
      <c r="Z84" s="33" t="s">
        <v>1915</v>
      </c>
      <c r="AB84" s="143" t="s">
        <v>2860</v>
      </c>
    </row>
    <row r="85" spans="26:28" x14ac:dyDescent="0.35">
      <c r="Z85" s="33" t="s">
        <v>2848</v>
      </c>
      <c r="AB85" s="142" t="s">
        <v>2861</v>
      </c>
    </row>
    <row r="86" spans="26:28" x14ac:dyDescent="0.35">
      <c r="Z86" s="33" t="s">
        <v>2849</v>
      </c>
      <c r="AB86" s="143" t="s">
        <v>2862</v>
      </c>
    </row>
    <row r="87" spans="26:28" x14ac:dyDescent="0.35">
      <c r="Z87" s="33" t="s">
        <v>1916</v>
      </c>
      <c r="AB87" s="142" t="s">
        <v>2863</v>
      </c>
    </row>
    <row r="88" spans="26:28" x14ac:dyDescent="0.35">
      <c r="Z88" s="33" t="s">
        <v>2850</v>
      </c>
      <c r="AB88" s="143" t="s">
        <v>2864</v>
      </c>
    </row>
    <row r="89" spans="26:28" x14ac:dyDescent="0.35">
      <c r="Z89" s="33" t="s">
        <v>2851</v>
      </c>
      <c r="AB89" s="143" t="s">
        <v>2866</v>
      </c>
    </row>
    <row r="90" spans="26:28" x14ac:dyDescent="0.35">
      <c r="Z90" s="33" t="s">
        <v>2852</v>
      </c>
      <c r="AB90" s="142" t="s">
        <v>2867</v>
      </c>
    </row>
    <row r="91" spans="26:28" x14ac:dyDescent="0.35">
      <c r="Z91" s="33" t="s">
        <v>2853</v>
      </c>
      <c r="AB91" s="142" t="s">
        <v>2868</v>
      </c>
    </row>
    <row r="92" spans="26:28" x14ac:dyDescent="0.35">
      <c r="Z92" s="33" t="s">
        <v>2854</v>
      </c>
      <c r="AB92" s="142" t="s">
        <v>2869</v>
      </c>
    </row>
    <row r="93" spans="26:28" x14ac:dyDescent="0.35">
      <c r="Z93" s="33" t="s">
        <v>2855</v>
      </c>
      <c r="AB93" s="142" t="s">
        <v>2870</v>
      </c>
    </row>
    <row r="94" spans="26:28" x14ac:dyDescent="0.35">
      <c r="Z94" s="33" t="s">
        <v>2856</v>
      </c>
      <c r="AB94" s="142" t="s">
        <v>2871</v>
      </c>
    </row>
    <row r="95" spans="26:28" x14ac:dyDescent="0.35">
      <c r="Z95" s="33" t="s">
        <v>2857</v>
      </c>
      <c r="AB95" s="142" t="s">
        <v>2872</v>
      </c>
    </row>
    <row r="96" spans="26:28" x14ac:dyDescent="0.35">
      <c r="Z96" s="33" t="s">
        <v>2859</v>
      </c>
      <c r="AB96" s="142" t="s">
        <v>2873</v>
      </c>
    </row>
    <row r="97" spans="26:28" x14ac:dyDescent="0.35">
      <c r="Z97" s="33" t="s">
        <v>2860</v>
      </c>
      <c r="AB97" s="142" t="s">
        <v>2874</v>
      </c>
    </row>
    <row r="98" spans="26:28" x14ac:dyDescent="0.35">
      <c r="Z98" s="33" t="s">
        <v>2861</v>
      </c>
      <c r="AB98" s="142" t="s">
        <v>2875</v>
      </c>
    </row>
    <row r="99" spans="26:28" x14ac:dyDescent="0.35">
      <c r="Z99" s="33" t="s">
        <v>2862</v>
      </c>
      <c r="AB99" s="142" t="s">
        <v>2876</v>
      </c>
    </row>
    <row r="100" spans="26:28" x14ac:dyDescent="0.35">
      <c r="Z100" s="33" t="s">
        <v>2863</v>
      </c>
      <c r="AB100" s="142" t="s">
        <v>2877</v>
      </c>
    </row>
    <row r="101" spans="26:28" x14ac:dyDescent="0.35">
      <c r="Z101" s="33" t="s">
        <v>2864</v>
      </c>
      <c r="AB101" s="142" t="s">
        <v>2878</v>
      </c>
    </row>
    <row r="102" spans="26:28" x14ac:dyDescent="0.35">
      <c r="Z102" s="33" t="s">
        <v>1917</v>
      </c>
      <c r="AB102" s="142" t="s">
        <v>2879</v>
      </c>
    </row>
    <row r="103" spans="26:28" x14ac:dyDescent="0.35">
      <c r="Z103" s="33" t="s">
        <v>2865</v>
      </c>
      <c r="AB103" s="142" t="s">
        <v>2880</v>
      </c>
    </row>
    <row r="104" spans="26:28" x14ac:dyDescent="0.35">
      <c r="Z104" s="33" t="s">
        <v>2866</v>
      </c>
      <c r="AB104" s="142" t="s">
        <v>2881</v>
      </c>
    </row>
    <row r="105" spans="26:28" x14ac:dyDescent="0.35">
      <c r="Z105" s="33" t="s">
        <v>2867</v>
      </c>
      <c r="AB105" s="142" t="s">
        <v>2882</v>
      </c>
    </row>
    <row r="106" spans="26:28" x14ac:dyDescent="0.35">
      <c r="Z106" s="33" t="s">
        <v>2868</v>
      </c>
      <c r="AB106" s="142" t="s">
        <v>2883</v>
      </c>
    </row>
    <row r="107" spans="26:28" x14ac:dyDescent="0.35">
      <c r="Z107" s="33" t="s">
        <v>2869</v>
      </c>
      <c r="AB107" s="142" t="s">
        <v>2884</v>
      </c>
    </row>
    <row r="108" spans="26:28" x14ac:dyDescent="0.35">
      <c r="Z108" s="33" t="s">
        <v>1918</v>
      </c>
      <c r="AB108" s="142" t="s">
        <v>2885</v>
      </c>
    </row>
    <row r="109" spans="26:28" x14ac:dyDescent="0.35">
      <c r="Z109" s="33" t="s">
        <v>2870</v>
      </c>
      <c r="AB109" s="142" t="s">
        <v>2886</v>
      </c>
    </row>
    <row r="110" spans="26:28" x14ac:dyDescent="0.35">
      <c r="Z110" s="33" t="s">
        <v>2871</v>
      </c>
      <c r="AB110" s="142" t="s">
        <v>2887</v>
      </c>
    </row>
    <row r="111" spans="26:28" x14ac:dyDescent="0.35">
      <c r="Z111" s="33" t="s">
        <v>1919</v>
      </c>
      <c r="AB111" s="142" t="s">
        <v>2889</v>
      </c>
    </row>
    <row r="112" spans="26:28" x14ac:dyDescent="0.35">
      <c r="Z112" s="33" t="s">
        <v>2872</v>
      </c>
      <c r="AB112" s="142" t="s">
        <v>2890</v>
      </c>
    </row>
    <row r="113" spans="26:28" x14ac:dyDescent="0.35">
      <c r="Z113" s="33" t="s">
        <v>2873</v>
      </c>
      <c r="AB113" s="142" t="s">
        <v>2891</v>
      </c>
    </row>
    <row r="114" spans="26:28" x14ac:dyDescent="0.35">
      <c r="Z114" s="33" t="s">
        <v>2874</v>
      </c>
      <c r="AB114" s="142" t="s">
        <v>2892</v>
      </c>
    </row>
    <row r="115" spans="26:28" x14ac:dyDescent="0.35">
      <c r="Z115" s="33" t="s">
        <v>2875</v>
      </c>
      <c r="AB115" s="142" t="s">
        <v>2893</v>
      </c>
    </row>
    <row r="116" spans="26:28" x14ac:dyDescent="0.35">
      <c r="Z116" s="33" t="s">
        <v>2876</v>
      </c>
      <c r="AB116" s="142" t="s">
        <v>2894</v>
      </c>
    </row>
    <row r="117" spans="26:28" x14ac:dyDescent="0.35">
      <c r="Z117" s="33" t="s">
        <v>2877</v>
      </c>
      <c r="AB117" s="142" t="s">
        <v>2895</v>
      </c>
    </row>
    <row r="118" spans="26:28" x14ac:dyDescent="0.35">
      <c r="Z118" s="33" t="s">
        <v>2878</v>
      </c>
      <c r="AB118" s="142" t="s">
        <v>2896</v>
      </c>
    </row>
    <row r="119" spans="26:28" x14ac:dyDescent="0.35">
      <c r="Z119" s="33" t="s">
        <v>2879</v>
      </c>
      <c r="AB119" s="142" t="s">
        <v>2897</v>
      </c>
    </row>
    <row r="120" spans="26:28" x14ac:dyDescent="0.35">
      <c r="Z120" s="33" t="s">
        <v>2880</v>
      </c>
      <c r="AB120" s="142" t="s">
        <v>2898</v>
      </c>
    </row>
    <row r="121" spans="26:28" x14ac:dyDescent="0.35">
      <c r="Z121" s="33" t="s">
        <v>2881</v>
      </c>
      <c r="AB121" s="142" t="s">
        <v>2899</v>
      </c>
    </row>
    <row r="122" spans="26:28" x14ac:dyDescent="0.35">
      <c r="Z122" s="33" t="s">
        <v>2882</v>
      </c>
      <c r="AB122" s="142" t="s">
        <v>2900</v>
      </c>
    </row>
    <row r="123" spans="26:28" x14ac:dyDescent="0.35">
      <c r="Z123" s="33" t="s">
        <v>2883</v>
      </c>
      <c r="AB123" s="142" t="s">
        <v>2901</v>
      </c>
    </row>
    <row r="124" spans="26:28" x14ac:dyDescent="0.35">
      <c r="Z124" s="33" t="s">
        <v>1920</v>
      </c>
      <c r="AB124" s="142" t="s">
        <v>2902</v>
      </c>
    </row>
    <row r="125" spans="26:28" x14ac:dyDescent="0.35">
      <c r="Z125" s="33" t="s">
        <v>2884</v>
      </c>
      <c r="AB125" s="142" t="s">
        <v>2903</v>
      </c>
    </row>
    <row r="126" spans="26:28" x14ac:dyDescent="0.35">
      <c r="Z126" s="33" t="s">
        <v>2885</v>
      </c>
      <c r="AB126" s="142" t="s">
        <v>2904</v>
      </c>
    </row>
    <row r="127" spans="26:28" x14ac:dyDescent="0.35">
      <c r="Z127" s="33" t="s">
        <v>2886</v>
      </c>
      <c r="AB127" s="142" t="s">
        <v>2905</v>
      </c>
    </row>
    <row r="128" spans="26:28" x14ac:dyDescent="0.35">
      <c r="Z128" s="33" t="s">
        <v>2887</v>
      </c>
      <c r="AB128" s="142" t="s">
        <v>2906</v>
      </c>
    </row>
    <row r="129" spans="26:28" x14ac:dyDescent="0.35">
      <c r="Z129" s="33" t="s">
        <v>2888</v>
      </c>
      <c r="AB129" s="142" t="s">
        <v>2907</v>
      </c>
    </row>
    <row r="130" spans="26:28" x14ac:dyDescent="0.35">
      <c r="Z130" s="33" t="s">
        <v>1921</v>
      </c>
      <c r="AB130" s="142" t="s">
        <v>2908</v>
      </c>
    </row>
    <row r="131" spans="26:28" x14ac:dyDescent="0.35">
      <c r="Z131" s="33" t="s">
        <v>1922</v>
      </c>
      <c r="AB131" s="142" t="s">
        <v>2909</v>
      </c>
    </row>
    <row r="132" spans="26:28" x14ac:dyDescent="0.35">
      <c r="Z132" s="33" t="s">
        <v>2889</v>
      </c>
      <c r="AB132" s="142" t="s">
        <v>2910</v>
      </c>
    </row>
    <row r="133" spans="26:28" x14ac:dyDescent="0.35">
      <c r="Z133" s="33" t="s">
        <v>2890</v>
      </c>
      <c r="AB133" s="142" t="s">
        <v>2911</v>
      </c>
    </row>
    <row r="134" spans="26:28" x14ac:dyDescent="0.35">
      <c r="Z134" s="33" t="s">
        <v>2891</v>
      </c>
      <c r="AB134" s="142" t="s">
        <v>2912</v>
      </c>
    </row>
    <row r="135" spans="26:28" x14ac:dyDescent="0.35">
      <c r="Z135" s="33" t="s">
        <v>2892</v>
      </c>
      <c r="AB135" s="142" t="s">
        <v>2913</v>
      </c>
    </row>
    <row r="136" spans="26:28" x14ac:dyDescent="0.35">
      <c r="Z136" s="33" t="s">
        <v>2893</v>
      </c>
      <c r="AB136" s="142" t="s">
        <v>2914</v>
      </c>
    </row>
    <row r="137" spans="26:28" x14ac:dyDescent="0.35">
      <c r="Z137" s="33" t="s">
        <v>2894</v>
      </c>
      <c r="AB137" s="142" t="s">
        <v>2915</v>
      </c>
    </row>
    <row r="138" spans="26:28" x14ac:dyDescent="0.35">
      <c r="Z138" s="33" t="s">
        <v>50</v>
      </c>
      <c r="AB138" s="142" t="s">
        <v>2916</v>
      </c>
    </row>
    <row r="139" spans="26:28" x14ac:dyDescent="0.35">
      <c r="Z139" s="33" t="s">
        <v>2895</v>
      </c>
      <c r="AB139" s="142" t="s">
        <v>2917</v>
      </c>
    </row>
    <row r="140" spans="26:28" x14ac:dyDescent="0.35">
      <c r="Z140" s="33" t="s">
        <v>2896</v>
      </c>
      <c r="AB140" s="142" t="s">
        <v>2918</v>
      </c>
    </row>
    <row r="141" spans="26:28" x14ac:dyDescent="0.35">
      <c r="Z141" s="33" t="s">
        <v>2897</v>
      </c>
      <c r="AB141" s="142" t="s">
        <v>2919</v>
      </c>
    </row>
    <row r="142" spans="26:28" x14ac:dyDescent="0.35">
      <c r="Z142" s="33" t="s">
        <v>2898</v>
      </c>
      <c r="AB142" s="142" t="s">
        <v>2920</v>
      </c>
    </row>
    <row r="143" spans="26:28" x14ac:dyDescent="0.35">
      <c r="Z143" s="33" t="s">
        <v>2899</v>
      </c>
      <c r="AB143" s="142" t="s">
        <v>2921</v>
      </c>
    </row>
    <row r="144" spans="26:28" x14ac:dyDescent="0.35">
      <c r="Z144" s="33" t="s">
        <v>2900</v>
      </c>
      <c r="AB144" s="142" t="s">
        <v>2923</v>
      </c>
    </row>
    <row r="145" spans="26:28" x14ac:dyDescent="0.35">
      <c r="Z145" s="33" t="s">
        <v>2901</v>
      </c>
      <c r="AB145" s="142" t="s">
        <v>2924</v>
      </c>
    </row>
    <row r="146" spans="26:28" x14ac:dyDescent="0.35">
      <c r="Z146" s="33" t="s">
        <v>2902</v>
      </c>
      <c r="AB146" s="142" t="s">
        <v>2925</v>
      </c>
    </row>
    <row r="147" spans="26:28" x14ac:dyDescent="0.35">
      <c r="Z147" s="33" t="s">
        <v>2903</v>
      </c>
      <c r="AB147" s="142" t="s">
        <v>2926</v>
      </c>
    </row>
    <row r="148" spans="26:28" x14ac:dyDescent="0.35">
      <c r="Z148" s="33" t="s">
        <v>2904</v>
      </c>
      <c r="AB148" s="142" t="s">
        <v>2927</v>
      </c>
    </row>
    <row r="149" spans="26:28" x14ac:dyDescent="0.35">
      <c r="Z149" s="33" t="s">
        <v>2905</v>
      </c>
      <c r="AB149" s="142" t="s">
        <v>2928</v>
      </c>
    </row>
    <row r="150" spans="26:28" x14ac:dyDescent="0.35">
      <c r="Z150" s="33" t="s">
        <v>2906</v>
      </c>
      <c r="AB150" s="142" t="s">
        <v>2929</v>
      </c>
    </row>
    <row r="151" spans="26:28" x14ac:dyDescent="0.35">
      <c r="Z151" s="33" t="s">
        <v>2907</v>
      </c>
      <c r="AB151" s="142" t="s">
        <v>2930</v>
      </c>
    </row>
    <row r="152" spans="26:28" x14ac:dyDescent="0.35">
      <c r="Z152" s="33" t="s">
        <v>2908</v>
      </c>
      <c r="AB152" s="142" t="s">
        <v>2931</v>
      </c>
    </row>
    <row r="153" spans="26:28" x14ac:dyDescent="0.35">
      <c r="Z153" s="33" t="s">
        <v>2909</v>
      </c>
      <c r="AB153" s="142" t="s">
        <v>2932</v>
      </c>
    </row>
    <row r="154" spans="26:28" x14ac:dyDescent="0.35">
      <c r="Z154" s="33" t="s">
        <v>2910</v>
      </c>
      <c r="AB154" s="142" t="s">
        <v>2934</v>
      </c>
    </row>
    <row r="155" spans="26:28" x14ac:dyDescent="0.35">
      <c r="Z155" s="33" t="s">
        <v>2911</v>
      </c>
      <c r="AB155" s="142" t="s">
        <v>2935</v>
      </c>
    </row>
    <row r="156" spans="26:28" x14ac:dyDescent="0.35">
      <c r="Z156" s="33" t="s">
        <v>2912</v>
      </c>
      <c r="AB156" s="142" t="s">
        <v>2936</v>
      </c>
    </row>
    <row r="157" spans="26:28" x14ac:dyDescent="0.35">
      <c r="Z157" s="33" t="s">
        <v>2933</v>
      </c>
      <c r="AB157" s="142" t="s">
        <v>2937</v>
      </c>
    </row>
    <row r="158" spans="26:28" x14ac:dyDescent="0.35">
      <c r="Z158" s="33" t="s">
        <v>2913</v>
      </c>
      <c r="AB158" s="142" t="s">
        <v>2938</v>
      </c>
    </row>
    <row r="159" spans="26:28" x14ac:dyDescent="0.35">
      <c r="Z159" s="33" t="s">
        <v>2914</v>
      </c>
      <c r="AB159" s="142" t="s">
        <v>2939</v>
      </c>
    </row>
    <row r="160" spans="26:28" x14ac:dyDescent="0.35">
      <c r="Z160" s="33" t="s">
        <v>2915</v>
      </c>
      <c r="AB160" s="142" t="s">
        <v>2940</v>
      </c>
    </row>
    <row r="161" spans="26:28" x14ac:dyDescent="0.35">
      <c r="Z161" s="33" t="s">
        <v>2916</v>
      </c>
      <c r="AB161" s="142" t="s">
        <v>2941</v>
      </c>
    </row>
    <row r="162" spans="26:28" x14ac:dyDescent="0.35">
      <c r="Z162" s="33" t="s">
        <v>2917</v>
      </c>
      <c r="AB162" s="142" t="s">
        <v>2942</v>
      </c>
    </row>
    <row r="163" spans="26:28" x14ac:dyDescent="0.35">
      <c r="Z163" s="33" t="s">
        <v>2918</v>
      </c>
      <c r="AB163" s="142" t="s">
        <v>2943</v>
      </c>
    </row>
    <row r="164" spans="26:28" x14ac:dyDescent="0.35">
      <c r="Z164" s="33" t="s">
        <v>2919</v>
      </c>
      <c r="AB164" s="142" t="s">
        <v>2944</v>
      </c>
    </row>
    <row r="165" spans="26:28" x14ac:dyDescent="0.35">
      <c r="Z165" s="33" t="s">
        <v>2920</v>
      </c>
      <c r="AB165" s="142" t="s">
        <v>2945</v>
      </c>
    </row>
    <row r="166" spans="26:28" x14ac:dyDescent="0.35">
      <c r="Z166" s="33" t="s">
        <v>2921</v>
      </c>
      <c r="AB166" s="142" t="s">
        <v>2946</v>
      </c>
    </row>
    <row r="167" spans="26:28" x14ac:dyDescent="0.35">
      <c r="Z167" s="33" t="s">
        <v>2922</v>
      </c>
      <c r="AB167" s="142" t="s">
        <v>2947</v>
      </c>
    </row>
    <row r="168" spans="26:28" x14ac:dyDescent="0.35">
      <c r="Z168" s="33" t="s">
        <v>2923</v>
      </c>
      <c r="AB168" s="142" t="s">
        <v>2948</v>
      </c>
    </row>
    <row r="169" spans="26:28" x14ac:dyDescent="0.35">
      <c r="Z169" s="33" t="s">
        <v>2924</v>
      </c>
      <c r="AB169" s="142" t="s">
        <v>2949</v>
      </c>
    </row>
    <row r="170" spans="26:28" x14ac:dyDescent="0.35">
      <c r="Z170" s="33" t="s">
        <v>2925</v>
      </c>
      <c r="AB170" s="142" t="s">
        <v>2950</v>
      </c>
    </row>
    <row r="171" spans="26:28" x14ac:dyDescent="0.35">
      <c r="Z171" s="33" t="s">
        <v>2926</v>
      </c>
      <c r="AB171" s="142" t="s">
        <v>2951</v>
      </c>
    </row>
    <row r="172" spans="26:28" x14ac:dyDescent="0.35">
      <c r="Z172" s="33" t="s">
        <v>2927</v>
      </c>
      <c r="AB172" s="142" t="s">
        <v>2952</v>
      </c>
    </row>
    <row r="173" spans="26:28" x14ac:dyDescent="0.35">
      <c r="Z173" s="33" t="s">
        <v>2928</v>
      </c>
      <c r="AB173" s="142" t="s">
        <v>2953</v>
      </c>
    </row>
    <row r="174" spans="26:28" x14ac:dyDescent="0.35">
      <c r="Z174" s="33" t="s">
        <v>2929</v>
      </c>
      <c r="AB174" s="142" t="s">
        <v>2954</v>
      </c>
    </row>
    <row r="175" spans="26:28" x14ac:dyDescent="0.35">
      <c r="Z175" s="33" t="s">
        <v>2930</v>
      </c>
      <c r="AB175" s="142" t="s">
        <v>2955</v>
      </c>
    </row>
    <row r="176" spans="26:28" x14ac:dyDescent="0.35">
      <c r="Z176" s="33" t="s">
        <v>2931</v>
      </c>
      <c r="AB176" s="142" t="s">
        <v>2956</v>
      </c>
    </row>
    <row r="177" spans="26:28" x14ac:dyDescent="0.35">
      <c r="Z177" s="33" t="s">
        <v>2932</v>
      </c>
      <c r="AB177" s="142" t="s">
        <v>2957</v>
      </c>
    </row>
    <row r="178" spans="26:28" x14ac:dyDescent="0.35">
      <c r="Z178" s="33" t="s">
        <v>1924</v>
      </c>
      <c r="AB178" s="142" t="s">
        <v>2958</v>
      </c>
    </row>
    <row r="179" spans="26:28" x14ac:dyDescent="0.35">
      <c r="Z179" s="33" t="s">
        <v>1925</v>
      </c>
      <c r="AB179" s="142" t="s">
        <v>2959</v>
      </c>
    </row>
    <row r="180" spans="26:28" x14ac:dyDescent="0.35">
      <c r="Z180" s="33" t="s">
        <v>2934</v>
      </c>
      <c r="AB180" s="142" t="s">
        <v>2960</v>
      </c>
    </row>
    <row r="181" spans="26:28" x14ac:dyDescent="0.35">
      <c r="Z181" s="33" t="s">
        <v>2935</v>
      </c>
      <c r="AB181" s="142" t="s">
        <v>2961</v>
      </c>
    </row>
    <row r="182" spans="26:28" x14ac:dyDescent="0.35">
      <c r="Z182" s="33" t="s">
        <v>1926</v>
      </c>
      <c r="AB182" s="142" t="s">
        <v>2962</v>
      </c>
    </row>
    <row r="183" spans="26:28" x14ac:dyDescent="0.35">
      <c r="Z183" s="33" t="s">
        <v>2936</v>
      </c>
      <c r="AB183" s="142" t="s">
        <v>2963</v>
      </c>
    </row>
    <row r="184" spans="26:28" x14ac:dyDescent="0.35">
      <c r="Z184" s="33" t="s">
        <v>2937</v>
      </c>
      <c r="AB184" s="142" t="s">
        <v>2964</v>
      </c>
    </row>
    <row r="185" spans="26:28" x14ac:dyDescent="0.35">
      <c r="Z185" s="33" t="s">
        <v>2938</v>
      </c>
      <c r="AB185" s="142" t="s">
        <v>2965</v>
      </c>
    </row>
    <row r="186" spans="26:28" x14ac:dyDescent="0.35">
      <c r="Z186" s="33" t="s">
        <v>2939</v>
      </c>
      <c r="AB186" s="142" t="s">
        <v>2966</v>
      </c>
    </row>
    <row r="187" spans="26:28" x14ac:dyDescent="0.35">
      <c r="Z187" s="33" t="s">
        <v>2940</v>
      </c>
      <c r="AB187" s="142" t="s">
        <v>2967</v>
      </c>
    </row>
    <row r="188" spans="26:28" x14ac:dyDescent="0.35">
      <c r="Z188" s="33" t="s">
        <v>2941</v>
      </c>
      <c r="AB188" s="142" t="s">
        <v>2968</v>
      </c>
    </row>
    <row r="189" spans="26:28" x14ac:dyDescent="0.35">
      <c r="Z189" s="33" t="s">
        <v>2942</v>
      </c>
      <c r="AB189" s="142" t="s">
        <v>2969</v>
      </c>
    </row>
    <row r="190" spans="26:28" x14ac:dyDescent="0.35">
      <c r="Z190" s="33" t="s">
        <v>2943</v>
      </c>
      <c r="AB190" s="142" t="s">
        <v>2970</v>
      </c>
    </row>
    <row r="191" spans="26:28" x14ac:dyDescent="0.35">
      <c r="Z191" s="33" t="s">
        <v>2944</v>
      </c>
      <c r="AB191" s="142" t="s">
        <v>2971</v>
      </c>
    </row>
    <row r="192" spans="26:28" x14ac:dyDescent="0.35">
      <c r="Z192" s="33" t="s">
        <v>2945</v>
      </c>
      <c r="AB192" s="142" t="s">
        <v>2972</v>
      </c>
    </row>
    <row r="193" spans="26:28" x14ac:dyDescent="0.35">
      <c r="Z193" s="33" t="s">
        <v>2946</v>
      </c>
      <c r="AB193" s="142" t="s">
        <v>2973</v>
      </c>
    </row>
    <row r="194" spans="26:28" x14ac:dyDescent="0.35">
      <c r="Z194" s="33" t="s">
        <v>2947</v>
      </c>
      <c r="AB194" s="142" t="s">
        <v>2974</v>
      </c>
    </row>
    <row r="195" spans="26:28" x14ac:dyDescent="0.35">
      <c r="Z195" s="33" t="s">
        <v>2948</v>
      </c>
      <c r="AB195" s="142" t="s">
        <v>2975</v>
      </c>
    </row>
    <row r="196" spans="26:28" x14ac:dyDescent="0.35">
      <c r="Z196" s="33" t="s">
        <v>2949</v>
      </c>
      <c r="AB196" s="142" t="s">
        <v>2976</v>
      </c>
    </row>
    <row r="197" spans="26:28" x14ac:dyDescent="0.35">
      <c r="Z197" s="33" t="s">
        <v>2950</v>
      </c>
      <c r="AB197" s="142" t="s">
        <v>2977</v>
      </c>
    </row>
    <row r="198" spans="26:28" x14ac:dyDescent="0.35">
      <c r="Z198" s="33" t="s">
        <v>2951</v>
      </c>
      <c r="AB198" s="142" t="s">
        <v>2978</v>
      </c>
    </row>
    <row r="199" spans="26:28" x14ac:dyDescent="0.35">
      <c r="Z199" s="33" t="s">
        <v>2952</v>
      </c>
      <c r="AB199" s="142" t="s">
        <v>2979</v>
      </c>
    </row>
    <row r="200" spans="26:28" x14ac:dyDescent="0.35">
      <c r="Z200" s="33" t="s">
        <v>2953</v>
      </c>
      <c r="AB200" s="142" t="s">
        <v>2980</v>
      </c>
    </row>
    <row r="201" spans="26:28" x14ac:dyDescent="0.35">
      <c r="Z201" s="33" t="s">
        <v>2954</v>
      </c>
      <c r="AB201" s="142" t="s">
        <v>2981</v>
      </c>
    </row>
    <row r="202" spans="26:28" x14ac:dyDescent="0.35">
      <c r="Z202" s="33" t="s">
        <v>2955</v>
      </c>
      <c r="AB202" s="142" t="s">
        <v>2982</v>
      </c>
    </row>
    <row r="203" spans="26:28" x14ac:dyDescent="0.35">
      <c r="Z203" s="33" t="s">
        <v>1927</v>
      </c>
      <c r="AB203" s="142" t="s">
        <v>2983</v>
      </c>
    </row>
    <row r="204" spans="26:28" x14ac:dyDescent="0.35">
      <c r="Z204" s="33" t="s">
        <v>1928</v>
      </c>
      <c r="AB204" s="142" t="s">
        <v>2984</v>
      </c>
    </row>
    <row r="205" spans="26:28" x14ac:dyDescent="0.35">
      <c r="Z205" s="33" t="s">
        <v>2956</v>
      </c>
      <c r="AB205" s="142" t="s">
        <v>2985</v>
      </c>
    </row>
    <row r="206" spans="26:28" x14ac:dyDescent="0.35">
      <c r="Z206" s="33" t="s">
        <v>2957</v>
      </c>
      <c r="AB206" s="142" t="s">
        <v>2986</v>
      </c>
    </row>
    <row r="207" spans="26:28" x14ac:dyDescent="0.35">
      <c r="Z207" s="33" t="s">
        <v>2958</v>
      </c>
      <c r="AB207" s="142" t="s">
        <v>2987</v>
      </c>
    </row>
    <row r="208" spans="26:28" x14ac:dyDescent="0.35">
      <c r="Z208" s="33" t="s">
        <v>2959</v>
      </c>
      <c r="AB208" s="142" t="s">
        <v>2988</v>
      </c>
    </row>
    <row r="209" spans="26:28" x14ac:dyDescent="0.35">
      <c r="Z209" s="33" t="s">
        <v>2960</v>
      </c>
      <c r="AB209" s="142" t="s">
        <v>2989</v>
      </c>
    </row>
    <row r="210" spans="26:28" x14ac:dyDescent="0.35">
      <c r="Z210" s="33" t="s">
        <v>1929</v>
      </c>
      <c r="AB210" s="142" t="s">
        <v>2990</v>
      </c>
    </row>
    <row r="211" spans="26:28" x14ac:dyDescent="0.35">
      <c r="Z211" s="33" t="s">
        <v>2961</v>
      </c>
      <c r="AB211" s="142" t="s">
        <v>2991</v>
      </c>
    </row>
    <row r="212" spans="26:28" x14ac:dyDescent="0.35">
      <c r="Z212" s="33" t="s">
        <v>2962</v>
      </c>
      <c r="AB212" s="142" t="s">
        <v>2992</v>
      </c>
    </row>
    <row r="213" spans="26:28" x14ac:dyDescent="0.35">
      <c r="Z213" s="33" t="s">
        <v>2963</v>
      </c>
      <c r="AB213" s="142" t="s">
        <v>2993</v>
      </c>
    </row>
    <row r="214" spans="26:28" x14ac:dyDescent="0.35">
      <c r="Z214" s="33" t="s">
        <v>2964</v>
      </c>
      <c r="AB214" s="142" t="s">
        <v>2994</v>
      </c>
    </row>
    <row r="215" spans="26:28" x14ac:dyDescent="0.35">
      <c r="Z215" s="33" t="s">
        <v>1930</v>
      </c>
      <c r="AB215" s="142" t="s">
        <v>2995</v>
      </c>
    </row>
    <row r="216" spans="26:28" x14ac:dyDescent="0.35">
      <c r="Z216" s="33" t="s">
        <v>2965</v>
      </c>
      <c r="AB216" s="142" t="s">
        <v>2996</v>
      </c>
    </row>
    <row r="217" spans="26:28" x14ac:dyDescent="0.35">
      <c r="Z217" s="33" t="s">
        <v>2966</v>
      </c>
      <c r="AB217" s="142" t="s">
        <v>2997</v>
      </c>
    </row>
    <row r="218" spans="26:28" x14ac:dyDescent="0.35">
      <c r="Z218" s="33" t="s">
        <v>2967</v>
      </c>
      <c r="AB218" s="142" t="s">
        <v>2998</v>
      </c>
    </row>
    <row r="219" spans="26:28" x14ac:dyDescent="0.35">
      <c r="Z219" s="33" t="s">
        <v>2968</v>
      </c>
      <c r="AB219" s="142" t="s">
        <v>2999</v>
      </c>
    </row>
    <row r="220" spans="26:28" x14ac:dyDescent="0.35">
      <c r="Z220" s="33" t="s">
        <v>2969</v>
      </c>
    </row>
    <row r="221" spans="26:28" x14ac:dyDescent="0.35">
      <c r="Z221" s="33" t="s">
        <v>2970</v>
      </c>
    </row>
    <row r="222" spans="26:28" x14ac:dyDescent="0.35">
      <c r="Z222" s="33" t="s">
        <v>2971</v>
      </c>
    </row>
    <row r="223" spans="26:28" x14ac:dyDescent="0.35">
      <c r="Z223" s="33" t="s">
        <v>2972</v>
      </c>
    </row>
    <row r="224" spans="26:28" x14ac:dyDescent="0.35">
      <c r="Z224" s="33" t="s">
        <v>2973</v>
      </c>
    </row>
    <row r="225" spans="26:26" x14ac:dyDescent="0.35">
      <c r="Z225" s="33" t="s">
        <v>2974</v>
      </c>
    </row>
    <row r="226" spans="26:26" x14ac:dyDescent="0.35">
      <c r="Z226" s="33" t="s">
        <v>2975</v>
      </c>
    </row>
    <row r="227" spans="26:26" x14ac:dyDescent="0.35">
      <c r="Z227" s="33" t="s">
        <v>2976</v>
      </c>
    </row>
    <row r="228" spans="26:26" x14ac:dyDescent="0.35">
      <c r="Z228" s="33" t="s">
        <v>2977</v>
      </c>
    </row>
    <row r="229" spans="26:26" x14ac:dyDescent="0.35">
      <c r="Z229" s="33" t="s">
        <v>2978</v>
      </c>
    </row>
    <row r="230" spans="26:26" x14ac:dyDescent="0.35">
      <c r="Z230" s="33" t="s">
        <v>2979</v>
      </c>
    </row>
    <row r="231" spans="26:26" x14ac:dyDescent="0.35">
      <c r="Z231" s="33" t="s">
        <v>2980</v>
      </c>
    </row>
    <row r="232" spans="26:26" x14ac:dyDescent="0.35">
      <c r="Z232" s="33" t="s">
        <v>2981</v>
      </c>
    </row>
    <row r="233" spans="26:26" x14ac:dyDescent="0.35">
      <c r="Z233" s="33" t="s">
        <v>2982</v>
      </c>
    </row>
    <row r="234" spans="26:26" x14ac:dyDescent="0.35">
      <c r="Z234" s="33" t="s">
        <v>2983</v>
      </c>
    </row>
    <row r="235" spans="26:26" x14ac:dyDescent="0.35">
      <c r="Z235" s="33" t="s">
        <v>2984</v>
      </c>
    </row>
    <row r="236" spans="26:26" x14ac:dyDescent="0.35">
      <c r="Z236" s="33" t="s">
        <v>2985</v>
      </c>
    </row>
    <row r="237" spans="26:26" x14ac:dyDescent="0.35">
      <c r="Z237" s="33" t="s">
        <v>2986</v>
      </c>
    </row>
    <row r="238" spans="26:26" x14ac:dyDescent="0.35">
      <c r="Z238" s="33" t="s">
        <v>2987</v>
      </c>
    </row>
    <row r="239" spans="26:26" x14ac:dyDescent="0.35">
      <c r="Z239" s="33" t="s">
        <v>2988</v>
      </c>
    </row>
    <row r="240" spans="26:26" x14ac:dyDescent="0.35">
      <c r="Z240" s="33" t="s">
        <v>2989</v>
      </c>
    </row>
    <row r="241" spans="26:26" x14ac:dyDescent="0.35">
      <c r="Z241" s="33" t="s">
        <v>2990</v>
      </c>
    </row>
    <row r="242" spans="26:26" x14ac:dyDescent="0.35">
      <c r="Z242" s="33" t="s">
        <v>2991</v>
      </c>
    </row>
    <row r="243" spans="26:26" x14ac:dyDescent="0.35">
      <c r="Z243" s="33" t="s">
        <v>2992</v>
      </c>
    </row>
    <row r="244" spans="26:26" x14ac:dyDescent="0.35">
      <c r="Z244" s="33" t="s">
        <v>2993</v>
      </c>
    </row>
    <row r="245" spans="26:26" x14ac:dyDescent="0.35">
      <c r="Z245" s="33" t="s">
        <v>2994</v>
      </c>
    </row>
    <row r="246" spans="26:26" x14ac:dyDescent="0.35">
      <c r="Z246" s="33" t="s">
        <v>2995</v>
      </c>
    </row>
    <row r="247" spans="26:26" x14ac:dyDescent="0.35">
      <c r="Z247" s="33" t="s">
        <v>2996</v>
      </c>
    </row>
    <row r="248" spans="26:26" x14ac:dyDescent="0.35">
      <c r="Z248" s="33" t="s">
        <v>2997</v>
      </c>
    </row>
    <row r="249" spans="26:26" x14ac:dyDescent="0.35">
      <c r="Z249" s="33" t="s">
        <v>2998</v>
      </c>
    </row>
    <row r="250" spans="26:26" x14ac:dyDescent="0.35">
      <c r="Z250" s="33" t="s">
        <v>2999</v>
      </c>
    </row>
  </sheetData>
  <phoneticPr fontId="41" type="noConversion"/>
  <pageMargins left="0.7" right="0.7" top="0.75" bottom="0.75" header="0.3" footer="0.3"/>
  <headerFooter>
    <oddHeader>&amp;R&amp;"Calibri"&amp;10&amp;K000000 MFSA-RESTRICTED&amp;1#_x000D_</oddHeader>
  </headerFooter>
  <legacyDrawing r:id="rId1"/>
  <tableParts count="3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0AB67-7C1C-45DD-AACB-09D3CF79576C}">
  <sheetPr codeName="Sheet40"/>
  <dimension ref="A1:Q4"/>
  <sheetViews>
    <sheetView topLeftCell="A79" workbookViewId="0">
      <selection activeCell="L88" sqref="L88"/>
    </sheetView>
  </sheetViews>
  <sheetFormatPr defaultRowHeight="14.5" x14ac:dyDescent="0.35"/>
  <cols>
    <col min="2" max="2" width="16.7265625" bestFit="1" customWidth="1"/>
    <col min="3" max="3" width="18.54296875" bestFit="1" customWidth="1"/>
    <col min="5" max="5" width="8.1796875" bestFit="1" customWidth="1"/>
    <col min="6" max="6" width="10.81640625" customWidth="1"/>
    <col min="7" max="7" width="9.1796875" customWidth="1"/>
    <col min="8" max="8" width="10.81640625" customWidth="1"/>
    <col min="12" max="14" width="9.54296875" customWidth="1"/>
    <col min="15" max="15" width="23.1796875" bestFit="1" customWidth="1"/>
    <col min="16" max="16" width="13.81640625" customWidth="1"/>
  </cols>
  <sheetData>
    <row r="1" spans="1:17" x14ac:dyDescent="0.35">
      <c r="A1" t="s">
        <v>9</v>
      </c>
      <c r="B1" t="s">
        <v>3000</v>
      </c>
      <c r="C1" t="s">
        <v>3001</v>
      </c>
      <c r="D1" t="s">
        <v>2664</v>
      </c>
      <c r="E1" t="s">
        <v>3002</v>
      </c>
      <c r="F1" t="s">
        <v>3003</v>
      </c>
      <c r="G1" t="s">
        <v>904</v>
      </c>
      <c r="H1" t="s">
        <v>3004</v>
      </c>
      <c r="I1" t="s">
        <v>2721</v>
      </c>
      <c r="J1" t="s">
        <v>3005</v>
      </c>
      <c r="K1" t="s">
        <v>3006</v>
      </c>
      <c r="L1" t="s">
        <v>1227</v>
      </c>
      <c r="M1" t="s">
        <v>3007</v>
      </c>
      <c r="N1" t="s">
        <v>3008</v>
      </c>
      <c r="O1" t="s">
        <v>3009</v>
      </c>
      <c r="P1" t="s">
        <v>3010</v>
      </c>
      <c r="Q1" t="s">
        <v>3011</v>
      </c>
    </row>
    <row r="2" spans="1:17" x14ac:dyDescent="0.35">
      <c r="A2" t="s">
        <v>6116</v>
      </c>
      <c r="B2" t="s">
        <v>6117</v>
      </c>
      <c r="C2" t="s">
        <v>6118</v>
      </c>
      <c r="D2">
        <v>1</v>
      </c>
      <c r="E2" t="s">
        <v>6115</v>
      </c>
      <c r="F2">
        <v>1</v>
      </c>
      <c r="G2">
        <v>1</v>
      </c>
      <c r="H2">
        <v>1</v>
      </c>
      <c r="I2">
        <v>1</v>
      </c>
      <c r="J2">
        <v>1</v>
      </c>
      <c r="K2">
        <v>1</v>
      </c>
      <c r="L2">
        <v>0</v>
      </c>
      <c r="M2">
        <v>0</v>
      </c>
      <c r="N2">
        <v>0</v>
      </c>
      <c r="O2" t="s">
        <v>6127</v>
      </c>
      <c r="P2">
        <v>101010101</v>
      </c>
      <c r="Q2">
        <v>50000</v>
      </c>
    </row>
    <row r="3" spans="1:17" x14ac:dyDescent="0.35">
      <c r="A3" t="s">
        <v>6119</v>
      </c>
      <c r="B3" t="s">
        <v>6120</v>
      </c>
      <c r="C3" t="s">
        <v>6121</v>
      </c>
      <c r="D3">
        <v>2</v>
      </c>
      <c r="E3" t="s">
        <v>6122</v>
      </c>
      <c r="F3">
        <v>1</v>
      </c>
      <c r="G3">
        <v>1</v>
      </c>
      <c r="H3">
        <v>1</v>
      </c>
      <c r="I3">
        <v>1</v>
      </c>
      <c r="J3">
        <v>1</v>
      </c>
      <c r="K3">
        <v>1</v>
      </c>
      <c r="L3">
        <v>1</v>
      </c>
      <c r="M3">
        <v>1</v>
      </c>
      <c r="N3">
        <v>0</v>
      </c>
      <c r="O3" t="s">
        <v>6128</v>
      </c>
      <c r="P3">
        <v>202020202</v>
      </c>
      <c r="Q3">
        <v>125000</v>
      </c>
    </row>
    <row r="4" spans="1:17" x14ac:dyDescent="0.35">
      <c r="A4" t="s">
        <v>6123</v>
      </c>
      <c r="B4" t="s">
        <v>6124</v>
      </c>
      <c r="C4" t="s">
        <v>6125</v>
      </c>
      <c r="D4">
        <v>3</v>
      </c>
      <c r="E4" t="s">
        <v>6126</v>
      </c>
      <c r="F4">
        <v>1</v>
      </c>
      <c r="G4">
        <v>1</v>
      </c>
      <c r="H4">
        <v>1</v>
      </c>
      <c r="I4">
        <v>1</v>
      </c>
      <c r="J4">
        <v>1</v>
      </c>
      <c r="K4">
        <v>1</v>
      </c>
      <c r="L4">
        <v>1</v>
      </c>
      <c r="M4">
        <v>1</v>
      </c>
      <c r="N4">
        <v>1</v>
      </c>
      <c r="O4" t="s">
        <v>6129</v>
      </c>
      <c r="P4">
        <v>303030303</v>
      </c>
      <c r="Q4">
        <v>150000</v>
      </c>
    </row>
  </sheetData>
  <pageMargins left="0.7" right="0.7" top="0.75" bottom="0.75" header="0.3" footer="0.3"/>
  <pageSetup paperSize="9" orientation="portrait" r:id="rId1"/>
  <headerFooter>
    <oddHeader>&amp;R&amp;"Calibri"&amp;10&amp;K000000 MFSA-RESTRICTED&amp;1#_x000D_</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60929c-f474-4d6f-ae9d-14c2d624ed0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97C473DF97A542959D462668D3FAE7" ma:contentTypeVersion="13" ma:contentTypeDescription="Create a new document." ma:contentTypeScope="" ma:versionID="c82eb164ee6147c05fb212c05e6cb39d">
  <xsd:schema xmlns:xsd="http://www.w3.org/2001/XMLSchema" xmlns:xs="http://www.w3.org/2001/XMLSchema" xmlns:p="http://schemas.microsoft.com/office/2006/metadata/properties" xmlns:ns2="8e60929c-f474-4d6f-ae9d-14c2d624ed0f" xmlns:ns3="91d02bb0-c268-4f03-80bc-a26417dcdae0" targetNamespace="http://schemas.microsoft.com/office/2006/metadata/properties" ma:root="true" ma:fieldsID="3599f1b79997171e8ef30ac620c973c6" ns2:_="" ns3:_="">
    <xsd:import namespace="8e60929c-f474-4d6f-ae9d-14c2d624ed0f"/>
    <xsd:import namespace="91d02bb0-c268-4f03-80bc-a26417dcda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60929c-f474-4d6f-ae9d-14c2d624ed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97059d2-ca19-46bc-b404-3b90084f10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02bb0-c268-4f03-80bc-a26417dcda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65EEC6-6DBF-4291-82CB-730D522126A2}">
  <ds:schemaRefs>
    <ds:schemaRef ds:uri="http://www.w3.org/XML/1998/namespace"/>
    <ds:schemaRef ds:uri="http://purl.org/dc/dcmitype/"/>
    <ds:schemaRef ds:uri="91d02bb0-c268-4f03-80bc-a26417dcdae0"/>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8e60929c-f474-4d6f-ae9d-14c2d624ed0f"/>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C4CD756-FA34-4584-85F3-14F784BA5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60929c-f474-4d6f-ae9d-14c2d624ed0f"/>
    <ds:schemaRef ds:uri="91d02bb0-c268-4f03-80bc-a26417dcd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A6D4BB-CEA4-4A1B-B7A8-07F751C054D0}">
  <ds:schemaRefs>
    <ds:schemaRef ds:uri="http://schemas.microsoft.com/sharepoint/v3/contenttype/forms"/>
  </ds:schemaRefs>
</ds:datastoreItem>
</file>

<file path=docMetadata/LabelInfo.xml><?xml version="1.0" encoding="utf-8"?>
<clbl:labelList xmlns:clbl="http://schemas.microsoft.com/office/2020/mipLabelMetadata">
  <clbl:label id="{002ad98a-4c15-4bb3-8de1-8e7e6baaadd0}" enabled="1" method="Standard" siteId="{8410b6b8-f588-443a-9e60-c749811fbe5f}"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28</vt:i4>
      </vt:variant>
    </vt:vector>
  </HeadingPairs>
  <TitlesOfParts>
    <vt:vector size="47" baseType="lpstr">
      <vt:lpstr>CoverSheet</vt:lpstr>
      <vt:lpstr>Index</vt:lpstr>
      <vt:lpstr>Input</vt:lpstr>
      <vt:lpstr>Income Statement</vt:lpstr>
      <vt:lpstr>Balance Sheet</vt:lpstr>
      <vt:lpstr>PRSafeguards</vt:lpstr>
      <vt:lpstr>FORCalc</vt:lpstr>
      <vt:lpstr>RegulatoryReq</vt:lpstr>
      <vt:lpstr>General Crypto Services</vt:lpstr>
      <vt:lpstr>Crypto Services</vt:lpstr>
      <vt:lpstr>Custody</vt:lpstr>
      <vt:lpstr>Safekeeping</vt:lpstr>
      <vt:lpstr>Outsourcing</vt:lpstr>
      <vt:lpstr>Clients</vt:lpstr>
      <vt:lpstr>Passporting</vt:lpstr>
      <vt:lpstr>Complaints</vt:lpstr>
      <vt:lpstr>Supervisory Fee</vt:lpstr>
      <vt:lpstr>Custody Annual Form</vt:lpstr>
      <vt:lpstr>Representations</vt:lpstr>
      <vt:lpstr>AccFramework</vt:lpstr>
      <vt:lpstr>Countries</vt:lpstr>
      <vt:lpstr>CryptoAssetsList</vt:lpstr>
      <vt:lpstr>CryptoTransfers</vt:lpstr>
      <vt:lpstr>DocumentType</vt:lpstr>
      <vt:lpstr>EU</vt:lpstr>
      <vt:lpstr>EUCountries</vt:lpstr>
      <vt:lpstr>IndexValidation</vt:lpstr>
      <vt:lpstr>InfoStat_Code</vt:lpstr>
      <vt:lpstr>LEI_Codes</vt:lpstr>
      <vt:lpstr>LHCode</vt:lpstr>
      <vt:lpstr>LHIDCode</vt:lpstr>
      <vt:lpstr>LHName</vt:lpstr>
      <vt:lpstr>LicClass</vt:lpstr>
      <vt:lpstr>MBRCode</vt:lpstr>
      <vt:lpstr>Months</vt:lpstr>
      <vt:lpstr>NatureofComplaint</vt:lpstr>
      <vt:lpstr>NatureOfVenue</vt:lpstr>
      <vt:lpstr>PermMinCap</vt:lpstr>
      <vt:lpstr>Reconciliation</vt:lpstr>
      <vt:lpstr>RepCurrency</vt:lpstr>
      <vt:lpstr>RoWCountries</vt:lpstr>
      <vt:lpstr>SafekeepingRelationships</vt:lpstr>
      <vt:lpstr>Services</vt:lpstr>
      <vt:lpstr>TMProcess</vt:lpstr>
      <vt:lpstr>Unlicensed</vt:lpstr>
      <vt:lpstr>YesNo</vt:lpstr>
      <vt:lpstr>YesNoNA</vt:lpstr>
    </vt:vector>
  </TitlesOfParts>
  <Manager/>
  <Company>Malta Financial Services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Galea</dc:creator>
  <cp:keywords/>
  <dc:description/>
  <cp:lastModifiedBy>Luke Galea</cp:lastModifiedBy>
  <cp:revision/>
  <dcterms:created xsi:type="dcterms:W3CDTF">2024-10-11T08:21:43Z</dcterms:created>
  <dcterms:modified xsi:type="dcterms:W3CDTF">2025-01-06T08:47:17Z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0x010100A797C473DF97A542959D462668D3FAE7</vt:lpwstr>
  </property>
  <property fmtid="{D5CDD505-2E9C-101B-9397-08002B2CF9AE}" pid="3" name="MediaServiceImageTags">
    <vt:lpwstr/>
  </property>
</Properties>
</file>